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6300" yWindow="0" windowWidth="12105" windowHeight="9825" tabRatio="669" firstSheet="16" activeTab="23"/>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9.2">'Abbreviations and Acronyms'!$A$9</definedName>
    <definedName name="_xlnm.Print_Area" localSheetId="2">'IP All Stays'!$A$1:$K$26</definedName>
    <definedName name="_xlnm.Print_Area" localSheetId="5">'IP Encounter'!$A$1:$K$41</definedName>
    <definedName name="_xlnm.Print_Area" localSheetId="4">'IP FFS Crossover'!$A$1:$K$33</definedName>
    <definedName name="_xlnm.Print_Area" localSheetId="3">'IP FFS Non-Crossover'!$A$1:$K$42</definedName>
    <definedName name="_xlnm.Print_Area" localSheetId="6">'LT All Claims'!$A$1:$K$26</definedName>
    <definedName name="_xlnm.Print_Area" localSheetId="9">'LT Encounter'!$A$1:$K$32</definedName>
    <definedName name="_xlnm.Print_Area" localSheetId="8">'LT FFS Crossover'!$A$1:$K$24</definedName>
    <definedName name="_xlnm.Print_Area" localSheetId="7">'LT FFS Non-Crossover'!$A$1:$K$36</definedName>
    <definedName name="_xlnm.Print_Area" localSheetId="10">'OT All Claims'!$A$1:$K$56</definedName>
    <definedName name="_xlnm.Print_Area" localSheetId="13">'OT Encounter'!$A$1:$K$53</definedName>
    <definedName name="_xlnm.Print_Area" localSheetId="12">'OT FFS Crossover'!$A$1:$K$49</definedName>
    <definedName name="_xlnm.Print_Area" localSheetId="11">'OT FFS Non-Crossover'!$A$1:$K$132</definedName>
    <definedName name="_xlnm.Print_Area" localSheetId="17">'PS All Recs'!$A$1:$L$33</definedName>
    <definedName name="_xlnm.Print_Area" localSheetId="18">'PS Enrolled'!$A$1:$L$340</definedName>
    <definedName name="_xlnm.Print_Area" localSheetId="19">'PS Enrolled $'!$A$1:$L$168</definedName>
    <definedName name="_xlnm.Print_Area" localSheetId="23">'PS FFS All'!$A$1:$L$255</definedName>
    <definedName name="_xlnm.Print_Area" localSheetId="22">'PS FFS Duals'!$A$1:$L$205</definedName>
    <definedName name="_xlnm.Print_Area" localSheetId="21">'PS FFS Non-Duals'!$A$1:$L$254</definedName>
    <definedName name="_xlnm.Print_Area" localSheetId="20">'PS Full Benefits'!$A$1:$L$215</definedName>
    <definedName name="_xlnm.Print_Area" localSheetId="14">'RX All Claims'!$A$1:$K$24</definedName>
    <definedName name="_xlnm.Print_Area" localSheetId="16">'RX Encounter Claims'!$A$1:$K$33</definedName>
    <definedName name="_xlnm.Print_Area" localSheetId="15">'RX FFS Claims'!$A$1:$K$33</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Non-Crossover'!$A:$B,'IP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Claims'!$A:$B,'OT All Claims'!$5:$5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1.14">'OT Encounter'!$A$5</definedName>
    <definedName name="TitleRegion1.A5.K54.11">'OT All Claims'!$A$5</definedName>
    <definedName name="TitleRegion1.A5.L166.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8.19">'PS Enrolled'!$A$5</definedName>
  </definedNames>
  <calcPr calcId="145621"/>
</workbook>
</file>

<file path=xl/calcChain.xml><?xml version="1.0" encoding="utf-8"?>
<calcChain xmlns="http://schemas.openxmlformats.org/spreadsheetml/2006/main">
  <c r="L213" i="20" l="1"/>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6" i="20"/>
  <c r="H186" i="20"/>
  <c r="F186" i="20"/>
  <c r="D186" i="20"/>
  <c r="L185" i="20"/>
  <c r="H185" i="20"/>
  <c r="F185" i="20"/>
  <c r="D185" i="20"/>
  <c r="L184" i="20"/>
  <c r="H184" i="20"/>
  <c r="F184" i="20"/>
  <c r="D184" i="20"/>
  <c r="L183" i="20"/>
  <c r="H183" i="20"/>
  <c r="F183" i="20"/>
  <c r="D183" i="20"/>
  <c r="L182" i="20"/>
  <c r="H182" i="20"/>
  <c r="F182" i="20"/>
  <c r="D182"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3" i="20"/>
  <c r="H173" i="20"/>
  <c r="F173" i="20"/>
  <c r="D173"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166" i="19"/>
  <c r="H166" i="19"/>
  <c r="F166" i="19"/>
  <c r="D166" i="19"/>
  <c r="L165" i="19"/>
  <c r="H165" i="19"/>
  <c r="F165" i="19"/>
  <c r="D165" i="19"/>
  <c r="L164" i="19"/>
  <c r="H164" i="19"/>
  <c r="F164" i="19"/>
  <c r="D164" i="19"/>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K36" i="3"/>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H309" i="18"/>
  <c r="F309" i="18"/>
  <c r="D309" i="18"/>
  <c r="L308" i="18"/>
  <c r="L307" i="18"/>
  <c r="L306" i="18"/>
  <c r="L305" i="18"/>
  <c r="L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L120" i="18"/>
  <c r="H120" i="18"/>
  <c r="F120" i="18"/>
  <c r="D120" i="18"/>
  <c r="L119" i="18"/>
  <c r="H119" i="18"/>
  <c r="F119" i="18"/>
  <c r="D119" i="18"/>
  <c r="L118" i="18"/>
  <c r="H118" i="18"/>
  <c r="F118" i="18"/>
  <c r="D118" i="18"/>
  <c r="L117" i="18"/>
  <c r="H117" i="18"/>
  <c r="F117" i="18"/>
  <c r="D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L91" i="18"/>
  <c r="L90" i="18"/>
  <c r="L89" i="18"/>
  <c r="L88" i="18"/>
  <c r="L87" i="18"/>
  <c r="L86" i="18"/>
  <c r="L85" i="18"/>
  <c r="L84" i="18"/>
  <c r="L83" i="18"/>
  <c r="L82" i="18"/>
  <c r="L81" i="18"/>
  <c r="L80" i="18"/>
  <c r="H80" i="18"/>
  <c r="F80" i="18"/>
  <c r="D80" i="18"/>
  <c r="L79" i="18"/>
  <c r="H79" i="18"/>
  <c r="F79" i="18"/>
  <c r="D79" i="18"/>
  <c r="L78" i="18"/>
  <c r="H78" i="18"/>
  <c r="F78" i="18"/>
  <c r="D78" i="18"/>
  <c r="L77" i="18"/>
  <c r="H77" i="18"/>
  <c r="F77" i="18"/>
  <c r="D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<sst xmlns="http://schemas.openxmlformats.org/spreadsheetml/2006/main" count="8333" uniqueCount="1744">
  <si>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</si>
  <si>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</si>
  <si>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</si>
  <si>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</si>
  <si>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</si>
  <si>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</si>
  <si>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</si>
  <si>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</si>
  <si>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</si>
  <si>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</si>
  <si>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</si>
  <si>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</si>
  <si>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</si>
  <si>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</si>
  <si>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</si>
  <si>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</si>
  <si>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</si>
  <si>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</si>
  <si>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</si>
  <si>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</si>
  <si>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</si>
  <si>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</si>
  <si>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</si>
  <si>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</si>
  <si>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</si>
  <si>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</si>
  <si>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</si>
  <si>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</si>
  <si>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</si>
  <si>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</si>
  <si>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</si>
  <si>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</si>
  <si>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</si>
  <si>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</si>
  <si>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</si>
  <si>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</si>
  <si>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</si>
  <si>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</si>
  <si>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</si>
  <si>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</si>
  <si>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</si>
  <si>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</si>
  <si>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</si>
  <si>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</si>
  <si>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</si>
  <si>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</si>
  <si>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</si>
  <si>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</si>
  <si>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</si>
  <si>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</si>
  <si>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</si>
  <si>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</si>
  <si>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</si>
  <si>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</si>
  <si>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</si>
  <si>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</si>
  <si>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</si>
  <si>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</si>
  <si>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</si>
  <si>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</si>
  <si>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</si>
  <si>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</si>
  <si>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</si>
  <si>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</si>
  <si>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</si>
  <si>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</si>
  <si>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</si>
  <si>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</si>
  <si>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</si>
  <si>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</si>
  <si>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</si>
  <si>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</si>
  <si>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</si>
  <si>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</si>
  <si>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</si>
  <si>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</si>
  <si>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</si>
  <si>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</si>
  <si>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</si>
  <si>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</si>
  <si>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</si>
  <si>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</si>
  <si>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</si>
  <si>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</si>
  <si>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</si>
  <si>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</si>
  <si>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</si>
  <si>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</si>
  <si>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</si>
  <si>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</si>
  <si>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</si>
  <si>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</si>
  <si>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</si>
  <si>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</si>
  <si>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</si>
  <si>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</si>
  <si>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</si>
  <si>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</si>
  <si>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</si>
  <si>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</si>
  <si>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</si>
  <si>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</si>
  <si>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</si>
  <si>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</si>
  <si>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</si>
  <si>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</si>
  <si>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</si>
  <si>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</si>
  <si>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</si>
  <si>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</si>
  <si>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</si>
  <si>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</si>
  <si>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</si>
  <si>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</si>
  <si>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</si>
  <si>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</si>
  <si>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</si>
  <si>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</si>
  <si>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</si>
  <si>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</si>
  <si>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</si>
  <si>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</si>
  <si>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</si>
  <si>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</si>
  <si>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</si>
  <si>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</si>
  <si>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</si>
  <si>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</si>
  <si>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</si>
  <si>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</si>
  <si>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</si>
  <si>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</si>
  <si>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</si>
  <si>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</si>
  <si>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</si>
  <si>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</si>
  <si>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</si>
  <si>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</si>
  <si>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</si>
  <si>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</si>
  <si>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</si>
  <si>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</si>
  <si>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</si>
  <si>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</si>
  <si>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</si>
  <si>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June # with M-CHIP (SCHIP = 2) - Child (Age &lt; 19 Years)</t>
  </si>
  <si>
    <t>June # with M-CHIP (SCHIP = 2) - Adult (Age &gt; 18 Years)</t>
  </si>
  <si>
    <t>June # with S-CHIP (SCHIP = 3) - Child (Age &lt; 19 Years)</t>
  </si>
  <si>
    <t>June # with S-CHIP (SCHIP = 3) - Adult (Age &gt; 18 Years)</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</si>
  <si>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</si>
  <si>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</si>
  <si>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</si>
  <si>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</si>
  <si>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</si>
  <si>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</si>
  <si>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</si>
  <si>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</si>
  <si>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</si>
  <si>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</si>
  <si>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</si>
  <si>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</si>
  <si>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</si>
  <si>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</si>
  <si>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</si>
  <si>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</si>
  <si>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</si>
  <si>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</si>
  <si>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</si>
  <si>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</si>
  <si>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</si>
  <si>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</si>
  <si>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</si>
  <si>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</si>
  <si>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</si>
  <si>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</si>
  <si>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</si>
  <si>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</si>
  <si>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</si>
  <si>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</si>
  <si>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</si>
  <si>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</si>
  <si>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</si>
  <si>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</si>
  <si>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</si>
  <si>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</si>
  <si>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</si>
  <si>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</si>
  <si>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</si>
  <si>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</si>
  <si>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</si>
  <si>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</si>
  <si>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</si>
  <si>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</si>
  <si>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</si>
  <si>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</si>
  <si>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</si>
  <si>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</si>
  <si>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</si>
  <si>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</si>
  <si>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</si>
  <si>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</si>
  <si>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</si>
  <si>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</si>
  <si>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</si>
  <si>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</si>
  <si>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</si>
  <si>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</si>
  <si>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</si>
  <si>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</si>
  <si>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</si>
  <si>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</si>
  <si>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</si>
  <si>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</si>
  <si>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</si>
  <si>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</si>
  <si>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</si>
  <si>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</si>
  <si>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</si>
  <si>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</si>
  <si>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</si>
  <si>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</si>
  <si>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</si>
  <si>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</si>
  <si>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</si>
  <si>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</si>
  <si>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</si>
  <si>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</si>
  <si>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</si>
  <si>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</si>
  <si>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</si>
  <si>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</si>
  <si>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</si>
  <si>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</si>
  <si>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</si>
  <si>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</si>
  <si>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</si>
  <si>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</si>
  <si>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</si>
  <si>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</si>
  <si>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</si>
  <si>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</si>
  <si>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</si>
  <si>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</si>
  <si>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</si>
  <si>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</si>
  <si>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</si>
  <si>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</si>
  <si>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</si>
  <si>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</si>
  <si>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</si>
  <si>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</si>
  <si>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</si>
  <si>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</si>
  <si>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</si>
  <si>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</si>
  <si>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</si>
  <si>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</si>
  <si>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</si>
  <si>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</si>
  <si>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</si>
  <si>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</si>
  <si>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</si>
  <si>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</si>
  <si>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</si>
  <si>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</si>
  <si>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</si>
  <si>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</si>
  <si>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</si>
  <si>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</si>
  <si>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</si>
  <si>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</si>
  <si>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</si>
  <si>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</si>
  <si>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</si>
  <si>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</si>
  <si>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</si>
  <si>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</si>
  <si>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</si>
  <si>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</si>
  <si>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</si>
  <si>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</si>
  <si>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</si>
  <si>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</si>
  <si>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</si>
  <si>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</si>
  <si>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</si>
  <si>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</si>
  <si>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</si>
  <si>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</si>
  <si>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</si>
  <si>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</si>
  <si>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</si>
  <si>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</si>
  <si>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</si>
  <si>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</si>
  <si>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</si>
  <si>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</si>
  <si>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</si>
  <si>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</si>
  <si>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</si>
  <si>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</si>
  <si>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</si>
  <si>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</si>
  <si>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</si>
  <si>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</si>
  <si>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</si>
  <si>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</si>
  <si>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</si>
  <si>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</si>
  <si>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</si>
  <si>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</si>
  <si>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</si>
  <si>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</si>
  <si>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</si>
  <si>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</si>
  <si>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</si>
  <si>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</si>
  <si>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</si>
  <si>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</si>
  <si>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</si>
  <si>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</si>
  <si>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</si>
  <si>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</si>
  <si>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</si>
  <si>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</si>
  <si>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</si>
  <si>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</si>
  <si>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</si>
  <si>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</si>
  <si>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</si>
  <si>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</si>
  <si>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</si>
  <si>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</si>
  <si>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</si>
  <si>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</si>
  <si>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</si>
  <si>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</si>
  <si>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</si>
  <si>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</si>
  <si>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</si>
  <si>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</si>
  <si>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</si>
  <si>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</si>
  <si>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</si>
  <si>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</si>
  <si>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</si>
  <si>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</si>
  <si>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</si>
  <si>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</si>
  <si>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</si>
  <si>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</si>
  <si>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</si>
  <si>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</si>
  <si>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</si>
  <si>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</si>
  <si>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</si>
  <si>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</si>
  <si>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</si>
  <si>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</si>
  <si>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</si>
  <si>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</si>
  <si>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</si>
  <si>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</si>
  <si>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</si>
  <si>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</si>
  <si>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</si>
  <si>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</si>
  <si>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</si>
  <si>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</si>
  <si>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</si>
  <si>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</si>
  <si>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</si>
  <si>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</si>
  <si>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</si>
  <si>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</si>
  <si>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</si>
  <si>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</si>
  <si>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</si>
  <si>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</si>
  <si>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</si>
  <si>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</si>
  <si>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</si>
  <si>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</si>
  <si>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</si>
  <si>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</si>
  <si>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</si>
  <si>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</si>
  <si>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</si>
  <si>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</si>
  <si>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</si>
  <si>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</si>
  <si>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</si>
  <si>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</si>
  <si>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</si>
  <si>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</si>
  <si>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</si>
  <si>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</si>
  <si>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</si>
  <si>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</si>
  <si>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</si>
  <si>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</si>
  <si>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</si>
  <si>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</si>
  <si>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</si>
  <si>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</si>
  <si>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</si>
  <si>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</si>
  <si>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</si>
  <si>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</si>
  <si>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</si>
  <si>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</si>
  <si>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</si>
  <si>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</si>
  <si>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</si>
  <si>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</si>
  <si>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</si>
  <si>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</si>
  <si>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</si>
  <si>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</si>
  <si>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</si>
  <si>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</si>
  <si>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</si>
  <si>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</si>
  <si>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</si>
  <si>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</si>
  <si>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</si>
  <si>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</si>
  <si>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Male Child Enrollees with 12 Months Enrollment</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</si>
  <si>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</si>
  <si>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</si>
  <si>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</si>
  <si>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</si>
  <si>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</si>
  <si>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</si>
  <si>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</si>
  <si>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</si>
  <si>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</si>
  <si>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</si>
  <si>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</si>
  <si>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</si>
  <si>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</si>
  <si>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</si>
  <si>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</si>
  <si>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</si>
  <si>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</si>
  <si>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</si>
  <si>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</si>
  <si>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</si>
  <si>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</si>
  <si>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</si>
  <si>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</si>
  <si>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</si>
  <si>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</si>
  <si>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</si>
  <si>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</si>
  <si>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</si>
  <si>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</si>
  <si>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</si>
  <si>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</si>
  <si>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</si>
  <si>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</si>
  <si>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</si>
  <si>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</si>
  <si>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</si>
  <si>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</si>
  <si>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</si>
  <si>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</si>
  <si>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</si>
  <si>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</si>
  <si>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</si>
  <si>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</si>
  <si>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</si>
  <si>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</si>
  <si>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</si>
  <si>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</si>
  <si>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</si>
  <si>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</si>
  <si>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</si>
  <si>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</si>
  <si>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</si>
  <si>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</si>
  <si>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</si>
  <si>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</si>
  <si>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</si>
  <si>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</si>
  <si>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</si>
  <si>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</si>
  <si>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</si>
  <si>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</si>
  <si>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</si>
  <si>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</si>
  <si>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</si>
  <si>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</si>
  <si>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</si>
  <si>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</si>
  <si>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</si>
  <si>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</si>
  <si>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</si>
  <si>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</si>
  <si>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</si>
  <si>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</si>
  <si>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</si>
  <si>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</si>
  <si>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</si>
  <si>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</si>
  <si>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</si>
  <si>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</si>
  <si>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</si>
  <si>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</si>
  <si>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</si>
  <si>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</si>
  <si>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</si>
  <si>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</si>
  <si>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</si>
  <si>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</si>
  <si>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</si>
  <si>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</si>
  <si>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</si>
  <si>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</si>
  <si>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</si>
  <si>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</si>
  <si>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</si>
  <si>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</si>
  <si>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</si>
  <si>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</si>
  <si>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</si>
  <si>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</si>
  <si>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</si>
  <si>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</si>
  <si>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</si>
  <si>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</si>
  <si>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</si>
  <si>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</si>
  <si>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</si>
  <si>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</si>
  <si>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</si>
  <si>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</si>
  <si>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</si>
  <si>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</si>
  <si>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</si>
  <si>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</si>
  <si>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</si>
  <si>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</si>
  <si>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</si>
  <si>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</si>
  <si>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</si>
  <si>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</si>
  <si>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</si>
  <si>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</si>
  <si>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</si>
  <si>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</si>
  <si>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</si>
  <si>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</si>
  <si>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</si>
  <si>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</si>
  <si>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</si>
  <si>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</si>
  <si>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</si>
  <si>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</si>
  <si>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</si>
  <si>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</si>
  <si>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</si>
  <si>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</si>
  <si>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</si>
  <si>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</si>
  <si>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</si>
  <si>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</si>
  <si>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</si>
  <si>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</si>
  <si>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</si>
  <si>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</si>
  <si>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</si>
  <si>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</si>
  <si>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</si>
  <si>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</si>
  <si>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</si>
  <si>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</si>
  <si>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</si>
  <si>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</si>
  <si>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</si>
  <si>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</si>
  <si>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</si>
  <si>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</si>
  <si>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</si>
  <si>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</si>
  <si>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</si>
  <si>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</si>
  <si>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</si>
  <si>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</si>
  <si>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</si>
  <si>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</si>
  <si>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</si>
  <si>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</si>
  <si>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</si>
  <si>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</si>
  <si>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</si>
  <si>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</si>
  <si>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</si>
  <si>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</si>
  <si>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</si>
  <si>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</si>
  <si>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</si>
  <si>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</si>
  <si>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</si>
  <si>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</si>
  <si>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</si>
  <si>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</si>
  <si>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</si>
  <si>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</si>
  <si>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</si>
  <si>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</si>
  <si>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</si>
  <si>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</si>
  <si>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</si>
  <si>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</si>
  <si>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</si>
  <si>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</si>
  <si>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</si>
  <si>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</si>
  <si>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</si>
  <si>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</si>
  <si>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</si>
  <si>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</si>
  <si>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</si>
  <si>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</si>
  <si>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</si>
  <si>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</si>
  <si>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</si>
  <si>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</si>
  <si>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</si>
  <si>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</si>
  <si>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</si>
  <si>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</si>
  <si>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</si>
  <si>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</si>
  <si>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</si>
  <si>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</si>
  <si>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</si>
  <si>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</si>
  <si>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</si>
  <si>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</si>
  <si>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</si>
  <si>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</si>
  <si>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</si>
  <si>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</si>
  <si>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</si>
  <si>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</si>
  <si>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</si>
  <si>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</si>
  <si>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</si>
  <si>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</si>
  <si>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2009
Value</t>
  </si>
  <si>
    <t>2010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</si>
  <si>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</si>
  <si>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</si>
  <si>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</si>
  <si>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</si>
  <si>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</si>
  <si>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</si>
  <si>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</si>
  <si>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</si>
  <si>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</si>
  <si>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</si>
  <si>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</si>
  <si>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</si>
  <si>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</si>
  <si>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</si>
  <si>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</si>
  <si>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</si>
  <si>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</si>
  <si>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</si>
  <si>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</si>
  <si>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</si>
  <si>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</si>
  <si>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</si>
  <si>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</si>
  <si>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</si>
  <si>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</si>
  <si>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</si>
  <si>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</si>
  <si>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</si>
  <si>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</si>
  <si>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</si>
  <si>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</si>
  <si>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</si>
  <si>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</si>
  <si>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</si>
  <si>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</si>
  <si>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</si>
  <si>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</si>
  <si>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</si>
  <si>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</si>
  <si>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</si>
  <si>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</si>
  <si>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</si>
  <si>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</si>
  <si>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</si>
  <si>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</si>
  <si>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</si>
  <si>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</si>
  <si>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</si>
  <si>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</si>
  <si>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</si>
  <si>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</si>
  <si>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</si>
  <si>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</si>
  <si>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</si>
  <si>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</si>
  <si>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</si>
  <si>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</si>
  <si>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</si>
  <si>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</si>
  <si>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</si>
  <si>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</si>
  <si>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</si>
  <si>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</si>
  <si>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</si>
  <si>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</si>
  <si>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</si>
  <si>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</si>
  <si>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</si>
  <si>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</si>
  <si>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</si>
  <si>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</si>
  <si>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</si>
  <si>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</si>
  <si>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</si>
  <si>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</si>
  <si>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</si>
  <si>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</si>
  <si>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</si>
  <si>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</si>
  <si>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</si>
  <si>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</si>
  <si>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</si>
  <si>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</si>
  <si>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</si>
  <si>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</si>
  <si>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</si>
  <si>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</si>
  <si>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</si>
  <si>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</si>
  <si>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</si>
  <si>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</si>
  <si>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</si>
  <si>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</si>
  <si>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</si>
  <si>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</si>
  <si>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</si>
  <si>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</si>
  <si>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</si>
  <si>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</si>
  <si>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</si>
  <si>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</si>
  <si>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</si>
  <si>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</si>
  <si>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</si>
  <si>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</si>
  <si>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</si>
  <si>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</si>
  <si>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</si>
  <si>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</si>
  <si>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</si>
  <si>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</si>
  <si>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</si>
  <si>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</si>
  <si>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</si>
  <si>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</si>
  <si>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</si>
  <si>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</si>
  <si>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</si>
  <si>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</si>
  <si>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</si>
  <si>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</si>
  <si>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</si>
  <si>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</si>
  <si>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</si>
  <si>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</si>
  <si>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</si>
  <si>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</si>
  <si>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</si>
  <si>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</si>
  <si>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</si>
  <si>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</si>
  <si>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</si>
  <si>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</si>
  <si>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</si>
  <si>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</si>
  <si>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</si>
  <si>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</si>
  <si>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</si>
  <si>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</si>
  <si>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</si>
  <si>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</si>
  <si>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</si>
  <si>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</si>
  <si>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</si>
  <si>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</si>
  <si>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</si>
  <si>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</si>
  <si>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</si>
  <si>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</si>
  <si>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</si>
  <si>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</si>
  <si>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</si>
  <si>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</si>
  <si>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SCHIP = SCHIP code</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</si>
  <si>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</si>
  <si>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</si>
  <si>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</si>
  <si>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</si>
  <si>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</si>
  <si>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</si>
  <si>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</si>
  <si>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</si>
  <si>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</si>
  <si>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</si>
  <si>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</si>
  <si>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</si>
  <si>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</si>
  <si>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</si>
  <si>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</si>
  <si>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</si>
  <si>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</si>
  <si>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</si>
  <si>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</si>
  <si>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</si>
  <si>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</si>
  <si>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</si>
  <si>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</si>
  <si>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</si>
  <si>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</si>
  <si>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</si>
  <si>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</si>
  <si>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</si>
  <si>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</si>
  <si>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</si>
  <si>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</si>
  <si>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</si>
  <si>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</si>
  <si>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</si>
  <si>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</si>
  <si>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</si>
  <si>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</si>
  <si>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</si>
  <si>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</si>
  <si>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</si>
  <si>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</si>
  <si>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</si>
  <si>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</si>
  <si>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</si>
  <si>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</si>
  <si>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</si>
  <si>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</si>
  <si>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</si>
  <si>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</si>
  <si>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</si>
  <si>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</si>
  <si>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</si>
  <si>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</si>
  <si>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</si>
  <si>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</si>
  <si>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</si>
  <si>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</si>
  <si>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</si>
  <si>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</si>
  <si>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</si>
  <si>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</si>
  <si>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</si>
  <si>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</si>
  <si>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</si>
  <si>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</si>
  <si>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</si>
  <si>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</si>
  <si>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</si>
  <si>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</si>
  <si>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</si>
  <si>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</si>
  <si>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</si>
  <si>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</si>
  <si>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</si>
  <si>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</si>
  <si>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</si>
  <si>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</si>
  <si>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</si>
  <si>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</si>
  <si>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</si>
  <si>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</si>
  <si>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</si>
  <si>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</si>
  <si>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</si>
  <si>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</si>
  <si>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</si>
  <si>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</si>
  <si>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</si>
  <si>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</si>
  <si>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</si>
  <si>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</si>
  <si>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</si>
  <si>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</si>
  <si>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</si>
  <si>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</si>
  <si>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</si>
  <si>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</si>
  <si>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</si>
  <si>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</si>
  <si>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</si>
  <si>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</si>
  <si>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</si>
  <si>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</si>
  <si>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</si>
  <si>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</si>
  <si>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</si>
  <si>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</si>
  <si>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</si>
  <si>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</si>
  <si>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</si>
  <si>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</si>
  <si>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</si>
  <si>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</si>
  <si>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</si>
  <si>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</si>
  <si>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</si>
  <si>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</si>
  <si>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</si>
  <si>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</si>
  <si>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</si>
  <si>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</si>
  <si>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</si>
  <si>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</si>
  <si>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</si>
  <si>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</si>
  <si>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</si>
  <si>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</si>
  <si>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</si>
  <si>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</si>
  <si>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</si>
  <si>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</si>
  <si>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</si>
  <si>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</si>
  <si>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</si>
  <si>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</si>
  <si>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</si>
  <si>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</si>
  <si>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</si>
  <si>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</si>
  <si>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</si>
  <si>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</si>
  <si>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</si>
  <si>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</si>
  <si>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</si>
  <si>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</si>
  <si>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</si>
  <si>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</si>
  <si>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</si>
  <si>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</si>
  <si>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</si>
  <si>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</si>
  <si>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</si>
  <si>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</si>
  <si>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</si>
  <si>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</si>
  <si>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</si>
  <si>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</si>
  <si>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</si>
  <si>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</si>
  <si>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</si>
  <si>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</si>
  <si>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</si>
  <si>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</si>
  <si>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</si>
  <si>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</si>
  <si>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</si>
  <si>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</si>
  <si>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</si>
  <si>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</si>
  <si>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</si>
  <si>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</si>
  <si>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</si>
  <si>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</si>
  <si>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</si>
  <si>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</si>
  <si>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</si>
  <si>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</si>
  <si>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</si>
  <si>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</si>
  <si>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</si>
  <si>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</si>
  <si>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</si>
  <si>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</si>
  <si>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</si>
  <si>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</si>
  <si>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</si>
  <si>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</si>
  <si>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</si>
  <si>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</si>
  <si>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</si>
  <si>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</si>
  <si>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</si>
  <si>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</si>
  <si>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</si>
  <si>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</si>
  <si>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</si>
  <si>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</si>
  <si>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</si>
  <si>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</si>
  <si>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</si>
  <si>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</si>
  <si>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</si>
  <si>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</si>
  <si>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</si>
  <si>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</si>
  <si>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</si>
  <si>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</si>
  <si>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</si>
  <si>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</si>
  <si>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</si>
  <si>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</si>
  <si>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</si>
  <si>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</si>
  <si>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</si>
  <si>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</si>
  <si>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</si>
  <si>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</si>
  <si>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</si>
  <si>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</si>
  <si>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</si>
  <si>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</si>
  <si>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</si>
  <si>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</si>
  <si>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</si>
  <si>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</si>
  <si>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</si>
  <si>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</si>
  <si>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</si>
  <si>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</si>
  <si>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</si>
  <si>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</si>
  <si>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</si>
  <si>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</si>
  <si>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</si>
  <si>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</si>
  <si>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</si>
  <si>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</si>
  <si>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</si>
  <si>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</si>
  <si>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</si>
  <si>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</si>
  <si>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</si>
  <si>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</si>
  <si>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</si>
  <si>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</si>
  <si>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</si>
  <si>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</si>
  <si>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</si>
  <si>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</si>
  <si>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</si>
  <si>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</si>
  <si>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</si>
  <si>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</si>
  <si>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</si>
  <si>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</si>
  <si>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</si>
  <si>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</si>
  <si>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</si>
  <si>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</si>
  <si>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</si>
  <si>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</si>
  <si>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</si>
  <si>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</si>
  <si>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</si>
  <si>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</si>
  <si>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</si>
  <si>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</si>
  <si>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</si>
  <si>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</si>
  <si>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</si>
  <si>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</si>
  <si>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</si>
  <si>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</si>
  <si>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</si>
  <si>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</si>
  <si>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</si>
  <si>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</si>
  <si>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</si>
  <si>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</si>
  <si>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</si>
  <si>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</si>
  <si>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</si>
  <si>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</si>
  <si>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</si>
  <si>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</si>
  <si>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</si>
  <si>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</si>
  <si>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</si>
  <si>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</si>
  <si>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</si>
  <si>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</si>
  <si>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</si>
  <si>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</si>
  <si>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</si>
  <si>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</si>
  <si>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</si>
  <si>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</si>
  <si>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</si>
  <si>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</si>
  <si>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</si>
  <si>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</si>
  <si>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</si>
  <si>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</si>
  <si>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</si>
  <si>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</si>
  <si>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</si>
  <si>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</si>
  <si>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</si>
  <si>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</si>
  <si>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</si>
  <si>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</si>
  <si>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</si>
  <si>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</si>
  <si>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</si>
  <si>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</si>
  <si>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</si>
  <si>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</si>
  <si>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</si>
  <si>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</si>
  <si>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</si>
  <si>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</si>
  <si>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</si>
  <si>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</si>
  <si>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</si>
  <si>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</si>
  <si>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</si>
  <si>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</si>
  <si>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</si>
  <si>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</si>
  <si>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</si>
  <si>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</si>
  <si>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</si>
  <si>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</si>
  <si>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</si>
  <si>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</si>
  <si>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</si>
  <si>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</si>
  <si>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</si>
  <si>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</si>
  <si>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</si>
  <si>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</si>
  <si>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</si>
  <si>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</si>
  <si>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</si>
  <si>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</si>
  <si>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</si>
  <si>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</si>
  <si>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</si>
  <si>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</si>
  <si>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</si>
  <si>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</si>
  <si>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</si>
  <si>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</si>
  <si>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</si>
  <si>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</si>
  <si>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</si>
  <si>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</si>
  <si>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</si>
  <si>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</si>
  <si>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</si>
  <si>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</si>
  <si>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</si>
  <si>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</si>
  <si>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</si>
  <si>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</si>
  <si>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</si>
  <si>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</si>
  <si>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</si>
  <si>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</si>
  <si>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</si>
  <si>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</si>
  <si>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</si>
  <si>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</si>
  <si>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</si>
  <si>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</si>
  <si>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</si>
  <si>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</si>
  <si>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</si>
  <si>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</si>
  <si>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</si>
  <si>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</si>
  <si>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</si>
  <si>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</si>
  <si>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</si>
  <si>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</si>
  <si>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</si>
  <si>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</si>
  <si>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</si>
  <si>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</si>
  <si>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</si>
  <si>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</si>
  <si>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</si>
  <si>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</si>
  <si>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</si>
  <si>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</si>
  <si>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</si>
  <si>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</si>
  <si>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</si>
  <si>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</si>
  <si>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</si>
  <si>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</si>
  <si>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</si>
  <si>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</si>
  <si>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</si>
  <si>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</si>
  <si>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</si>
  <si>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</si>
  <si>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</si>
  <si>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</si>
  <si>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</si>
  <si>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</si>
  <si>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</si>
  <si>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</si>
  <si>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</si>
  <si>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</si>
  <si>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</si>
  <si>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</si>
  <si>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</si>
  <si>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</si>
  <si>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</si>
  <si>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</si>
  <si>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</si>
  <si>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</si>
  <si>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</si>
  <si>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</si>
  <si>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</si>
  <si>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</si>
  <si>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</si>
  <si>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</si>
  <si>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</si>
  <si>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</si>
  <si>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</si>
  <si>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</si>
  <si>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</si>
  <si>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</si>
  <si>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</si>
  <si>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</si>
  <si>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</si>
  <si>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</si>
  <si>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</si>
  <si>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</si>
  <si>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</si>
  <si>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</si>
  <si>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</si>
  <si>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</si>
  <si>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</si>
  <si>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</si>
  <si>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</si>
  <si>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</si>
  <si>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</si>
  <si>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</si>
  <si>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</si>
  <si>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</si>
  <si>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</si>
  <si>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</si>
  <si>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</si>
  <si>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</si>
  <si>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</si>
  <si>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</si>
  <si>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</si>
  <si>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</si>
  <si>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</si>
  <si>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</si>
  <si>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</si>
  <si>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</si>
  <si>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</si>
  <si>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</si>
  <si>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</si>
  <si>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</si>
  <si>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</si>
  <si>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</si>
  <si>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</si>
  <si>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</si>
  <si>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</si>
  <si>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</si>
  <si>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</si>
  <si>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</si>
  <si>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</si>
  <si>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</si>
  <si>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</si>
  <si>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</si>
  <si>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</si>
  <si>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</si>
  <si>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</si>
  <si>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</si>
  <si>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</si>
  <si>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</si>
  <si>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</si>
  <si>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</si>
  <si>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</si>
  <si>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</si>
  <si>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</si>
  <si>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</si>
  <si>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</si>
  <si>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Paid,Other Disabled (MAX Elig Code = 42)</t>
  </si>
  <si>
    <t>Average FFS Medicaid Paid,1115 Disabled (MAX Elig Code = 52)</t>
  </si>
  <si>
    <t>Average FFS Medicaid Paid,Child</t>
  </si>
  <si>
    <t>Average FFS Medicaid Paid, AFDC Child, Cash (MAX Elig Code = 14)</t>
  </si>
  <si>
    <t>Average FFS Medicaid Paid,AFDC-U Child, Cash (MAX Elig Code = 16)</t>
  </si>
  <si>
    <t>Average FFS Medicaid Paid,AFDC Child, Medically Needy (MAX Elig Code = 24)</t>
  </si>
  <si>
    <t>Average FFS Medicaid Paid,Child Poverty (MAX Elig Code = 34)</t>
  </si>
  <si>
    <t>Average FFS Medicaid Paid,Other Child (MAX Elig Code = 44)</t>
  </si>
  <si>
    <t>Average FFS Medicaid Paid,Foster Care Child (MAX Elig Code = 48)</t>
  </si>
  <si>
    <t>Average FFS Medicaid Paid,1115 Child (MAX Elig Code = 54)</t>
  </si>
  <si>
    <t>Average FFS Medicaid Paid,Adult</t>
  </si>
  <si>
    <t>Average FFS Medicaid Paid,AFDC Adult, Cash (MAX Elig Code = 15)</t>
  </si>
  <si>
    <t>Average FFS Medicaid Paid,AFDC-U Adult, Cash (MAX Elig Code = 17)</t>
  </si>
  <si>
    <t>Average FFS Medicaid Paid,AFDC Adult, Medically Needy (MAX Elig Code = 25)</t>
  </si>
  <si>
    <t>Average FFS Medicaid Paid,Adult, Poverty (MAX Elig Code = 35)</t>
  </si>
  <si>
    <t>Average FFS Medicaid Paid,Other Adult (MAX Elig Code = 45)</t>
  </si>
  <si>
    <t>Average FFS Medicaid Paid,1115 Adult (MAX Elig Code = 55)</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</si>
  <si>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</si>
  <si>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</si>
  <si>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</si>
  <si>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</si>
  <si>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</si>
  <si>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</si>
  <si>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</si>
  <si>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</si>
  <si>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</si>
  <si>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</si>
  <si>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</si>
  <si>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</si>
  <si>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</si>
  <si>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</si>
  <si>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</si>
  <si>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</si>
  <si>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</si>
  <si>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</si>
  <si>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</si>
  <si>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</si>
  <si>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</si>
  <si>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</si>
  <si>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</si>
  <si>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</si>
  <si>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</si>
  <si>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</si>
  <si>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</si>
  <si>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</si>
  <si>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</si>
  <si>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</si>
  <si>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</si>
  <si>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</si>
  <si>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</si>
  <si>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</si>
  <si>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</si>
  <si>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</si>
  <si>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</si>
  <si>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</si>
  <si>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</si>
  <si>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Disabled,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</si>
  <si>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</si>
  <si>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</si>
  <si>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</si>
  <si>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</si>
  <si>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</si>
  <si>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</si>
  <si>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</si>
  <si>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</si>
  <si>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</si>
  <si>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</si>
  <si>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</si>
  <si>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</si>
  <si>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</si>
  <si>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</si>
  <si>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</si>
  <si>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</si>
  <si>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</si>
  <si>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</si>
  <si>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</si>
  <si>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</si>
  <si>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</si>
  <si>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</si>
  <si>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</si>
  <si>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</si>
  <si>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</si>
  <si>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</si>
  <si>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</si>
  <si>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</si>
  <si>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</si>
  <si>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</si>
  <si>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</si>
  <si>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</si>
  <si>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</si>
  <si>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</si>
  <si>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</si>
  <si>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</si>
  <si>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</si>
  <si>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</si>
  <si>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</si>
  <si>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</si>
  <si>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</si>
  <si>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</si>
  <si>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</si>
  <si>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</si>
  <si>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</si>
  <si>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</si>
  <si>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</si>
  <si>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</si>
  <si>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</si>
  <si>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</si>
  <si>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</si>
  <si>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</si>
  <si>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</si>
  <si>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</si>
  <si>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</si>
  <si>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</si>
  <si>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</si>
  <si>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</si>
  <si>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</si>
  <si>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</si>
  <si>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</si>
  <si>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</si>
  <si>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</si>
  <si>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</si>
  <si>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</si>
  <si>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</si>
  <si>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</si>
  <si>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</si>
  <si>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</si>
  <si>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</si>
  <si>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</si>
  <si>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</si>
  <si>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</si>
  <si>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</si>
  <si>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</si>
  <si>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</si>
  <si>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</si>
  <si>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</si>
  <si>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</si>
  <si>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</si>
  <si>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</si>
  <si>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</si>
  <si>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</si>
  <si>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</si>
  <si>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</si>
  <si>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</si>
  <si>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</si>
  <si>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</si>
  <si>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</si>
  <si>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</si>
  <si>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</si>
  <si>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</si>
  <si>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</si>
  <si>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</si>
  <si>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</si>
  <si>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</si>
  <si>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</si>
  <si>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</si>
  <si>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</si>
  <si>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</si>
  <si>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</si>
  <si>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</si>
  <si>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</si>
  <si>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</si>
  <si>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</si>
  <si>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</si>
  <si>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</si>
  <si>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</si>
  <si>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</si>
  <si>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</si>
  <si>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</si>
  <si>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</si>
  <si>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</si>
  <si>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</si>
  <si>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</si>
  <si>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</si>
  <si>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</si>
  <si>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</si>
  <si>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</si>
  <si>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</si>
  <si>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</si>
  <si>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</si>
  <si>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</si>
  <si>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</si>
  <si>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</si>
  <si>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</si>
  <si>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</si>
  <si>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</si>
  <si>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</si>
  <si>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</si>
  <si>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</si>
  <si>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</si>
  <si>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</si>
  <si>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</si>
  <si>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</si>
  <si>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</si>
  <si>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</si>
  <si>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</si>
  <si>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</si>
  <si>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</si>
  <si>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</si>
  <si>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</si>
  <si>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</si>
  <si>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</si>
  <si>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</si>
  <si>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</si>
  <si>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</si>
  <si>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</si>
  <si>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</si>
  <si>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</si>
  <si>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</si>
  <si>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</si>
  <si>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</si>
  <si>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</si>
  <si>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</si>
  <si>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</si>
  <si>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</si>
  <si>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</si>
  <si>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</si>
  <si>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</si>
  <si>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</si>
  <si>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</si>
  <si>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</si>
  <si>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</si>
  <si>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</si>
  <si>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</si>
  <si>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</si>
  <si>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</si>
  <si>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</si>
  <si>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</si>
  <si>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</si>
  <si>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</si>
  <si>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</si>
  <si>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</si>
  <si>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</si>
  <si>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</si>
  <si>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</si>
  <si>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</si>
  <si>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</si>
  <si>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</si>
  <si>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</si>
  <si>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</si>
  <si>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</si>
  <si>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</si>
  <si>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</si>
  <si>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</si>
  <si>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</si>
  <si>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</si>
  <si>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</si>
  <si>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</si>
  <si>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</si>
  <si>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</si>
  <si>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</si>
  <si>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</si>
  <si>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</si>
  <si>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</si>
  <si>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</si>
  <si>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</si>
  <si>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</si>
  <si>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</si>
  <si>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</si>
  <si>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</si>
  <si>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</si>
  <si>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</si>
  <si>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</si>
  <si>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</si>
  <si>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</si>
  <si>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</si>
  <si>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</si>
  <si>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</si>
  <si>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</si>
  <si>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</si>
  <si>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</si>
  <si>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</si>
  <si>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</si>
  <si>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</si>
  <si>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</si>
  <si>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</si>
  <si>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</si>
  <si>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</si>
  <si>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</si>
  <si>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</si>
  <si>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</si>
  <si>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</si>
  <si>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</si>
  <si>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</si>
  <si>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</si>
  <si>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</si>
  <si>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</si>
  <si>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</si>
  <si>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</si>
  <si>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</si>
  <si>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</si>
  <si>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</si>
  <si>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</si>
  <si>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</si>
  <si>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</si>
  <si>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</si>
  <si>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</si>
  <si>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</si>
  <si>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</si>
  <si>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</si>
  <si>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</si>
  <si>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</si>
  <si>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</si>
  <si>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</si>
  <si>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</si>
  <si>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</si>
  <si>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</si>
  <si>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</si>
  <si>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</si>
  <si>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</si>
  <si>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</si>
  <si>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</si>
  <si>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</si>
  <si>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</si>
  <si>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</si>
  <si>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</si>
  <si>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</si>
  <si>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</si>
  <si>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</si>
  <si>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</si>
  <si>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</si>
  <si>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</si>
  <si>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</si>
  <si>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</si>
  <si>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</si>
  <si>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</si>
  <si>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</si>
  <si>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</si>
  <si>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</si>
  <si>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</si>
  <si>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</si>
  <si>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</si>
  <si>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</si>
  <si>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</si>
  <si>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</si>
  <si>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</si>
  <si>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</si>
  <si>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</si>
  <si>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</si>
  <si>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</si>
  <si>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</si>
  <si>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</si>
  <si>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</si>
  <si>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</si>
  <si>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</si>
  <si>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</si>
  <si>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</si>
  <si>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</si>
  <si>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</si>
  <si>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</si>
  <si>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</si>
  <si>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</si>
  <si>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</si>
  <si>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</si>
  <si>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</si>
  <si>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Mathematica Policy Research
1100 1st Street, NE
12th Floor
Washington, DC 20002-4221
Project Director: David Baugh
Reference Number: 40251.110
Contract Number: HHSM-500-2010-00026I
Task Order: HHSM-500-T0012</t>
  </si>
  <si>
    <t>% Records with Valid SSN Format</t>
  </si>
  <si>
    <t>% Records Whose MSIS SSN Passed High Group Test (HGT FLAG = 1)</t>
  </si>
  <si>
    <t>&gt;95%</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</si>
  <si>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</si>
  <si>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</si>
  <si>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</si>
  <si>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GG Not Yet Issued (HGT FLAG = 5)</t>
  </si>
  <si>
    <t>% Records Whose MSIS SSN Failed High Group Test Due to Railroad Retirement Number with Invalid DOB (HGT FLAG = 6)</t>
  </si>
  <si>
    <t># Records Without Valid SSN</t>
  </si>
  <si>
    <t>% Records Without Valid SSN</t>
  </si>
  <si>
    <t>% Records Without Valid SSN for Children Under Age 21</t>
  </si>
  <si>
    <t>% Records Without Valid SSN for Infants Under Age 1</t>
  </si>
  <si>
    <t>% Records Without Valid SSN for Ever Aliens Eligible for Only Emergency Services</t>
  </si>
  <si>
    <t>% Records Without Valid SSN for Ever Eligible for Only Family Planning Services</t>
  </si>
  <si>
    <t># SSNs with More Than One MSIS ID</t>
  </si>
  <si>
    <t>2008
Value</t>
  </si>
  <si>
    <t>2008
Value Within Range</t>
  </si>
  <si>
    <t>2009
Value Within Range</t>
  </si>
  <si>
    <t>2010
 Value Within Range</t>
  </si>
  <si>
    <t>% Change 2008 -
 2009</t>
  </si>
  <si>
    <t>% Change 2009 - 
2010</t>
  </si>
  <si>
    <t>2008 
Value Within Range</t>
  </si>
  <si>
    <t>2008-2010 MAX IP Validation Table</t>
  </si>
  <si>
    <t>2008-2010 MAX LT Validation Table</t>
  </si>
  <si>
    <t>2008-2010 MAX OT Validation Table</t>
  </si>
  <si>
    <t>2008-2010 MAX RX Validation Table</t>
  </si>
  <si>
    <t>2008-2010 MAX PS Validation Table</t>
  </si>
  <si>
    <t>State Specific Validation Tables, 2010</t>
  </si>
  <si>
    <t>June 30, 2014</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</si>
  <si>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</si>
  <si>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</si>
  <si>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</si>
  <si>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</si>
  <si>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</si>
  <si>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</si>
  <si>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</si>
  <si>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</si>
  <si>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</si>
  <si>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</si>
  <si>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</si>
  <si>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</si>
  <si>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</si>
  <si>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</si>
  <si>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</si>
  <si>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</si>
  <si>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</si>
  <si>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</si>
  <si>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</si>
  <si>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</si>
  <si>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</si>
  <si>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</si>
  <si>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</si>
  <si>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</si>
  <si>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</si>
  <si>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</si>
  <si>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</si>
  <si>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</si>
  <si>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</si>
  <si>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</si>
  <si>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</si>
  <si>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</si>
  <si>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Percentage of Managed Care Enrollees with Encounter Records with All Other (All Other MAX TOS, Excluding Capitation Payments), Persons Enrolled in HMO or HIO During Year</t>
  </si>
  <si>
    <t xml:space="preserve">Div = Division </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</si>
  <si>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</si>
  <si>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</si>
  <si>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</si>
  <si>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</si>
  <si>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</si>
  <si>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</si>
  <si>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Avg Medicaid Paid for People Missing Medicaid Eligibility (Excludes S-CHIP Only Enrollees)</t>
  </si>
  <si>
    <t>Average Medicaid Paid per Enrollee - Aged</t>
  </si>
  <si>
    <t>Child</t>
  </si>
  <si>
    <t>Aged EDB Dual FFS Total</t>
  </si>
  <si>
    <t>% Claims with Place of Service = ICF/IID (POS Code = 54)</t>
  </si>
  <si>
    <t>PS = Person Summary file</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</si>
  <si>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</si>
  <si>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</si>
  <si>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</si>
  <si>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</si>
  <si>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</si>
  <si>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</si>
  <si>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</si>
  <si>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</si>
  <si>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</si>
  <si>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</si>
  <si>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</si>
  <si>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Mississippi</t>
  </si>
  <si>
    <t>Div by 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</si>
</sst>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4"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
      <sz val="10"/>
      <color indexed="8"/>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5">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3" fontId="1" fillId="0" borderId="1" xfId="0" applyNumberFormat="1" applyFont="1" applyFill="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0" fontId="3" fillId="2" borderId="3" xfId="0" applyFont="1" applyFill="1" applyBorder="1" applyAlignment="1">
      <alignment horizontal="left" wrapText="1"/>
    </xf>
    <xf numFmtId="49" fontId="1" fillId="0" borderId="1" xfId="0" applyNumberFormat="1" applyFont="1" applyFill="1" applyBorder="1" applyAlignment="1">
      <alignment horizontal="center" vertical="top"/>
    </xf>
    <xf numFmtId="1" fontId="1" fillId="0" borderId="1" xfId="0" applyNumberFormat="1" applyFont="1" applyFill="1" applyBorder="1" applyAlignment="1">
      <alignment horizontal="center" vertical="top"/>
    </xf>
    <xf numFmtId="2" fontId="1" fillId="0" borderId="1" xfId="0" applyNumberFormat="1" applyFont="1" applyFill="1" applyBorder="1" applyAlignment="1">
      <alignment horizontal="center" vertical="top"/>
    </xf>
    <xf numFmtId="2" fontId="6" fillId="0" borderId="1" xfId="0" applyNumberFormat="1" applyFont="1" applyFill="1" applyBorder="1" applyAlignment="1">
      <alignment horizontal="center"/>
    </xf>
    <xf numFmtId="164"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0"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1" fontId="6" fillId="0" borderId="1" xfId="0" applyNumberFormat="1" applyFont="1" applyFill="1" applyBorder="1" applyAlignment="1">
      <alignment horizontal="center"/>
    </xf>
    <xf numFmtId="4" fontId="6" fillId="0" borderId="1" xfId="0" applyNumberFormat="1" applyFont="1" applyFill="1" applyBorder="1" applyAlignment="1">
      <alignment horizontal="center"/>
    </xf>
    <xf numFmtId="0" fontId="6" fillId="0" borderId="1" xfId="0" applyFont="1" applyFill="1" applyBorder="1" applyAlignment="1">
      <alignment horizontal="center"/>
    </xf>
    <xf numFmtId="0" fontId="13" fillId="0" borderId="1" xfId="0" applyFont="1" applyFill="1" applyBorder="1" applyAlignment="1">
      <alignment horizontal="center" wrapText="1"/>
    </xf>
    <xf numFmtId="1" fontId="6" fillId="2" borderId="1" xfId="0" applyNumberFormat="1" applyFont="1" applyFill="1" applyBorder="1" applyAlignment="1">
      <alignment horizontal="center"/>
    </xf>
    <xf numFmtId="49" fontId="6" fillId="2"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2" borderId="5" xfId="0" applyNumberFormat="1" applyFont="1" applyFill="1" applyBorder="1" applyAlignment="1">
      <alignment horizontal="center"/>
    </xf>
    <xf numFmtId="1" fontId="6" fillId="2" borderId="5" xfId="0" applyNumberFormat="1" applyFont="1" applyFill="1" applyBorder="1" applyAlignment="1">
      <alignment horizontal="center"/>
    </xf>
    <xf numFmtId="4" fontId="6" fillId="2" borderId="5" xfId="0" applyNumberFormat="1" applyFont="1" applyFill="1" applyBorder="1" applyAlignment="1">
      <alignment horizontal="center"/>
    </xf>
    <xf numFmtId="3" fontId="6" fillId="2" borderId="1" xfId="0" applyNumberFormat="1" applyFont="1" applyFill="1" applyBorder="1" applyAlignment="1">
      <alignment horizontal="center"/>
    </xf>
    <xf numFmtId="4" fontId="6" fillId="2" borderId="1" xfId="0" applyNumberFormat="1" applyFont="1" applyFill="1" applyBorder="1" applyAlignment="1">
      <alignment horizontal="center"/>
    </xf>
    <xf numFmtId="5" fontId="6" fillId="2" borderId="1" xfId="1" applyNumberFormat="1" applyFont="1" applyFill="1" applyBorder="1" applyAlignment="1">
      <alignment horizontal="center"/>
    </xf>
    <xf numFmtId="3" fontId="6" fillId="0" borderId="1" xfId="0" applyNumberFormat="1" applyFont="1" applyFill="1" applyBorder="1" applyAlignment="1">
      <alignment horizontal="center"/>
    </xf>
    <xf numFmtId="0" fontId="6" fillId="2" borderId="1" xfId="0" applyFont="1" applyFill="1" applyBorder="1" applyAlignment="1">
      <alignment horizontal="center"/>
    </xf>
    <xf numFmtId="20" fontId="6" fillId="2" borderId="1" xfId="0" applyNumberFormat="1" applyFont="1" applyFill="1" applyBorder="1" applyAlignment="1">
      <alignment horizontal="center"/>
    </xf>
    <xf numFmtId="3" fontId="6" fillId="0" borderId="1" xfId="0" applyNumberFormat="1" applyFont="1" applyBorder="1" applyAlignment="1">
      <alignment horizontal="center"/>
    </xf>
    <xf numFmtId="4" fontId="6" fillId="0" borderId="1" xfId="0" applyNumberFormat="1" applyFont="1" applyBorder="1" applyAlignment="1">
      <alignment horizontal="center"/>
    </xf>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xf numFmtId="0" fontId="0" fillId="0" borderId="4" xfId="0" applyBorder="1" applyAlignment="1"/>
    <xf numFmtId="0" fontId="0" fillId="0" borderId="2" xfId="0" applyBorder="1" applyAlignment="1"/>
    <xf numFmtId="5" fontId="6" fillId="2" borderId="1" xfId="0" applyNumberFormat="1" applyFont="1" applyFill="1" applyBorder="1" applyAlignment="1">
      <alignment horizontal="center"/>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1914524</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14524"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2324100</xdr:colOff>
      <xdr:row>0</xdr:row>
      <xdr:rowOff>85724</xdr:rowOff>
    </xdr:from>
    <xdr:to>
      <xdr:col>0</xdr:col>
      <xdr:colOff>6477000</xdr:colOff>
      <xdr:row>0</xdr:row>
      <xdr:rowOff>952499</xdr:rowOff>
    </xdr:to>
    <xdr:pic>
      <xdr:nvPicPr>
        <xdr:cNvPr id="6" name="Picture 5" descr="REPORT"/>
        <xdr:cNvPicPr/>
      </xdr:nvPicPr>
      <xdr:blipFill>
        <a:blip xmlns:r="http://schemas.openxmlformats.org/officeDocument/2006/relationships" r:embed="rId2" cstate="print"/>
        <a:stretch>
          <a:fillRect/>
        </a:stretch>
      </xdr:blipFill>
      <xdr:spPr>
        <a:xfrm>
          <a:off x="2324100" y="85724"/>
          <a:ext cx="4152900" cy="8667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11"/>
  <sheetViews>
    <sheetView workbookViewId="0">
      <selection activeCell="A8" sqref="A8"/>
    </sheetView>
  </sheetViews>
  <sheetFormatPr defaultRowHeight="12.75" x14ac:dyDescent="0.2"/>
  <cols>
    <col min="1" max="1" width="106.5703125" customWidth="1"/>
    <col min="2" max="9" width="9.140625" customWidth="1"/>
  </cols>
  <sheetData>
    <row r="1" spans="1:1" ht="77.25" customHeight="1" x14ac:dyDescent="0.25">
      <c r="A1" s="117" t="s">
        <v>1650</v>
      </c>
    </row>
    <row r="2" spans="1:1" ht="15" x14ac:dyDescent="0.25">
      <c r="A2" s="117" t="s">
        <v>650</v>
      </c>
    </row>
    <row r="3" spans="1:1" ht="30" x14ac:dyDescent="0.6">
      <c r="A3" s="118" t="s">
        <v>1651</v>
      </c>
    </row>
    <row r="4" spans="1:1" ht="30" x14ac:dyDescent="0.6">
      <c r="A4" s="118" t="s">
        <v>1683</v>
      </c>
    </row>
    <row r="5" spans="1:1" ht="18" x14ac:dyDescent="0.25">
      <c r="A5" s="119" t="s">
        <v>1684</v>
      </c>
    </row>
    <row r="6" spans="1:1" ht="16.5" customHeight="1" x14ac:dyDescent="0.2">
      <c r="A6" s="120" t="s">
        <v>650</v>
      </c>
    </row>
    <row r="7" spans="1:1" ht="13.5" x14ac:dyDescent="0.25">
      <c r="A7" s="121" t="s">
        <v>1652</v>
      </c>
    </row>
    <row r="8" spans="1:1" ht="62.1" customHeight="1" x14ac:dyDescent="0.2">
      <c r="A8" s="122" t="s">
        <v>1653</v>
      </c>
    </row>
    <row r="9" spans="1:1" x14ac:dyDescent="0.2">
      <c r="A9" s="123" t="s">
        <v>650</v>
      </c>
    </row>
    <row r="10" spans="1:1" ht="13.5" x14ac:dyDescent="0.25">
      <c r="A10" s="121" t="s">
        <v>1654</v>
      </c>
    </row>
    <row r="11" spans="1:1" ht="95.1" customHeight="1" x14ac:dyDescent="0.2">
      <c r="A11" s="124" t="s">
        <v>1655</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1598</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78" t="s">
        <v>12</v>
      </c>
      <c r="B6" s="97" t="s">
        <v>217</v>
      </c>
      <c r="C6" s="35" t="s">
        <v>217</v>
      </c>
      <c r="D6" s="9" t="str">
        <f>IF($B6="N/A","N/A",IF(C6&lt;0,"No","Yes"))</f>
        <v>N/A</v>
      </c>
      <c r="E6" s="35">
        <v>1575</v>
      </c>
      <c r="F6" s="9" t="str">
        <f>IF($B6="N/A","N/A",IF(E6&lt;0,"No","Yes"))</f>
        <v>N/A</v>
      </c>
      <c r="G6" s="35">
        <v>2496</v>
      </c>
      <c r="H6" s="9" t="str">
        <f>IF($B6="N/A","N/A",IF(G6&lt;0,"No","Yes"))</f>
        <v>N/A</v>
      </c>
      <c r="I6" s="10" t="s">
        <v>217</v>
      </c>
      <c r="J6" s="10">
        <v>58.48</v>
      </c>
      <c r="K6" s="9" t="str">
        <f t="shared" ref="K6:K11" si="0">IF(J6="Div by 0", "N/A", IF(J6="N/A","N/A", IF(J6&gt;30, "No", IF(J6&lt;-30, "No", "Yes"))))</f>
        <v>No</v>
      </c>
    </row>
    <row r="7" spans="1:11" x14ac:dyDescent="0.2">
      <c r="A7" s="78" t="s">
        <v>445</v>
      </c>
      <c r="B7" s="97" t="s">
        <v>217</v>
      </c>
      <c r="C7" s="9" t="s">
        <v>217</v>
      </c>
      <c r="D7" s="9" t="str">
        <f t="shared" ref="D7:D11" si="1">IF($B7="N/A","N/A",IF(C7&lt;0,"No","Yes"))</f>
        <v>N/A</v>
      </c>
      <c r="E7" s="9">
        <v>77.904761905000001</v>
      </c>
      <c r="F7" s="9" t="str">
        <f t="shared" ref="F7:F11" si="2">IF($B7="N/A","N/A",IF(E7&lt;0,"No","Yes"))</f>
        <v>N/A</v>
      </c>
      <c r="G7" s="9">
        <v>72.556089744000005</v>
      </c>
      <c r="H7" s="9" t="str">
        <f t="shared" ref="H7:H11" si="3">IF($B7="N/A","N/A",IF(G7&lt;0,"No","Yes"))</f>
        <v>N/A</v>
      </c>
      <c r="I7" s="10" t="s">
        <v>217</v>
      </c>
      <c r="J7" s="10">
        <v>-6.87</v>
      </c>
      <c r="K7" s="9" t="str">
        <f t="shared" si="0"/>
        <v>Yes</v>
      </c>
    </row>
    <row r="8" spans="1:11" x14ac:dyDescent="0.2">
      <c r="A8" s="78" t="s">
        <v>446</v>
      </c>
      <c r="B8" s="97" t="s">
        <v>217</v>
      </c>
      <c r="C8" s="9" t="s">
        <v>217</v>
      </c>
      <c r="D8" s="9" t="str">
        <f t="shared" si="1"/>
        <v>N/A</v>
      </c>
      <c r="E8" s="9">
        <v>20.825396824999999</v>
      </c>
      <c r="F8" s="9" t="str">
        <f t="shared" si="2"/>
        <v>N/A</v>
      </c>
      <c r="G8" s="9">
        <v>18.189102563999999</v>
      </c>
      <c r="H8" s="9" t="str">
        <f t="shared" si="3"/>
        <v>N/A</v>
      </c>
      <c r="I8" s="10" t="s">
        <v>217</v>
      </c>
      <c r="J8" s="10">
        <v>-12.7</v>
      </c>
      <c r="K8" s="9" t="str">
        <f t="shared" si="0"/>
        <v>Yes</v>
      </c>
    </row>
    <row r="9" spans="1:11" x14ac:dyDescent="0.2">
      <c r="A9" s="78" t="s">
        <v>447</v>
      </c>
      <c r="B9" s="97" t="s">
        <v>217</v>
      </c>
      <c r="C9" s="9" t="s">
        <v>217</v>
      </c>
      <c r="D9" s="9" t="str">
        <f t="shared" si="1"/>
        <v>N/A</v>
      </c>
      <c r="E9" s="9">
        <v>0.63492063489999995</v>
      </c>
      <c r="F9" s="9" t="str">
        <f t="shared" si="2"/>
        <v>N/A</v>
      </c>
      <c r="G9" s="9">
        <v>0.56089743589999996</v>
      </c>
      <c r="H9" s="9" t="str">
        <f t="shared" si="3"/>
        <v>N/A</v>
      </c>
      <c r="I9" s="10" t="s">
        <v>217</v>
      </c>
      <c r="J9" s="10">
        <v>-11.7</v>
      </c>
      <c r="K9" s="9" t="str">
        <f t="shared" si="0"/>
        <v>Yes</v>
      </c>
    </row>
    <row r="10" spans="1:11" x14ac:dyDescent="0.2">
      <c r="A10" s="78" t="s">
        <v>448</v>
      </c>
      <c r="B10" s="97" t="s">
        <v>217</v>
      </c>
      <c r="C10" s="9" t="s">
        <v>217</v>
      </c>
      <c r="D10" s="9" t="str">
        <f t="shared" si="1"/>
        <v>N/A</v>
      </c>
      <c r="E10" s="9">
        <v>0</v>
      </c>
      <c r="F10" s="9" t="str">
        <f t="shared" si="2"/>
        <v>N/A</v>
      </c>
      <c r="G10" s="9">
        <v>0</v>
      </c>
      <c r="H10" s="9" t="str">
        <f t="shared" si="3"/>
        <v>N/A</v>
      </c>
      <c r="I10" s="10" t="s">
        <v>217</v>
      </c>
      <c r="J10" s="10" t="s">
        <v>1743</v>
      </c>
      <c r="K10" s="9" t="str">
        <f t="shared" si="0"/>
        <v>N/A</v>
      </c>
    </row>
    <row r="11" spans="1:11" x14ac:dyDescent="0.2">
      <c r="A11" s="78" t="s">
        <v>208</v>
      </c>
      <c r="B11" s="97" t="s">
        <v>217</v>
      </c>
      <c r="C11" s="9" t="s">
        <v>217</v>
      </c>
      <c r="D11" s="9" t="str">
        <f t="shared" si="1"/>
        <v>N/A</v>
      </c>
      <c r="E11" s="9">
        <v>0</v>
      </c>
      <c r="F11" s="9" t="str">
        <f t="shared" si="2"/>
        <v>N/A</v>
      </c>
      <c r="G11" s="9">
        <v>0</v>
      </c>
      <c r="H11" s="9" t="str">
        <f t="shared" si="3"/>
        <v>N/A</v>
      </c>
      <c r="I11" s="10" t="s">
        <v>217</v>
      </c>
      <c r="J11" s="10" t="s">
        <v>1743</v>
      </c>
      <c r="K11" s="9" t="str">
        <f t="shared" si="0"/>
        <v>N/A</v>
      </c>
    </row>
    <row r="12" spans="1:11" x14ac:dyDescent="0.2">
      <c r="A12" s="78" t="s">
        <v>655</v>
      </c>
      <c r="B12" s="97" t="s">
        <v>217</v>
      </c>
      <c r="C12" s="9" t="s">
        <v>217</v>
      </c>
      <c r="D12" s="9" t="str">
        <f t="shared" ref="D12:D23" si="4">IF($B12="N/A","N/A",IF(C12&lt;0,"No","Yes"))</f>
        <v>N/A</v>
      </c>
      <c r="E12" s="9">
        <v>97.142857143000001</v>
      </c>
      <c r="F12" s="9" t="str">
        <f t="shared" ref="F12:F23" si="5">IF($B12="N/A","N/A",IF(E12&lt;0,"No","Yes"))</f>
        <v>N/A</v>
      </c>
      <c r="G12" s="9">
        <v>97.916666667000001</v>
      </c>
      <c r="H12" s="9" t="str">
        <f t="shared" ref="H12:H23" si="6">IF($B12="N/A","N/A",IF(G12&lt;0,"No","Yes"))</f>
        <v>N/A</v>
      </c>
      <c r="I12" s="10" t="s">
        <v>217</v>
      </c>
      <c r="J12" s="10">
        <v>0.79659999999999997</v>
      </c>
      <c r="K12" s="9" t="str">
        <f t="shared" ref="K12:K23" si="7">IF(J12="Div by 0", "N/A", IF(J12="N/A","N/A", IF(J12&gt;30, "No", IF(J12&lt;-30, "No", "Yes"))))</f>
        <v>Yes</v>
      </c>
    </row>
    <row r="13" spans="1:11" x14ac:dyDescent="0.2">
      <c r="A13" s="78" t="s">
        <v>654</v>
      </c>
      <c r="B13" s="97" t="s">
        <v>217</v>
      </c>
      <c r="C13" s="9" t="s">
        <v>217</v>
      </c>
      <c r="D13" s="9" t="str">
        <f t="shared" si="4"/>
        <v>N/A</v>
      </c>
      <c r="E13" s="9">
        <v>47.189542484</v>
      </c>
      <c r="F13" s="9" t="str">
        <f t="shared" si="5"/>
        <v>N/A</v>
      </c>
      <c r="G13" s="9">
        <v>23.117839607000001</v>
      </c>
      <c r="H13" s="9" t="str">
        <f t="shared" si="6"/>
        <v>N/A</v>
      </c>
      <c r="I13" s="10" t="s">
        <v>217</v>
      </c>
      <c r="J13" s="10">
        <v>-51</v>
      </c>
      <c r="K13" s="9" t="str">
        <f t="shared" si="7"/>
        <v>No</v>
      </c>
    </row>
    <row r="14" spans="1:11" x14ac:dyDescent="0.2">
      <c r="A14" s="78" t="s">
        <v>849</v>
      </c>
      <c r="B14" s="97" t="s">
        <v>217</v>
      </c>
      <c r="C14" s="10" t="s">
        <v>217</v>
      </c>
      <c r="D14" s="9" t="str">
        <f t="shared" si="4"/>
        <v>N/A</v>
      </c>
      <c r="E14" s="10">
        <v>21.076177285</v>
      </c>
      <c r="F14" s="9" t="str">
        <f t="shared" si="5"/>
        <v>N/A</v>
      </c>
      <c r="G14" s="10">
        <v>21.318584071</v>
      </c>
      <c r="H14" s="9" t="str">
        <f t="shared" si="6"/>
        <v>N/A</v>
      </c>
      <c r="I14" s="10" t="s">
        <v>217</v>
      </c>
      <c r="J14" s="10">
        <v>1.1499999999999999</v>
      </c>
      <c r="K14" s="9" t="str">
        <f t="shared" si="7"/>
        <v>Yes</v>
      </c>
    </row>
    <row r="15" spans="1:11" x14ac:dyDescent="0.2">
      <c r="A15" s="78" t="s">
        <v>656</v>
      </c>
      <c r="B15" s="97" t="s">
        <v>217</v>
      </c>
      <c r="C15" s="9" t="s">
        <v>217</v>
      </c>
      <c r="D15" s="9" t="str">
        <f t="shared" si="4"/>
        <v>N/A</v>
      </c>
      <c r="E15" s="9">
        <v>0</v>
      </c>
      <c r="F15" s="9" t="str">
        <f t="shared" si="5"/>
        <v>N/A</v>
      </c>
      <c r="G15" s="9">
        <v>0.3605769231</v>
      </c>
      <c r="H15" s="9" t="str">
        <f t="shared" si="6"/>
        <v>N/A</v>
      </c>
      <c r="I15" s="10" t="s">
        <v>217</v>
      </c>
      <c r="J15" s="10" t="s">
        <v>1743</v>
      </c>
      <c r="K15" s="9" t="str">
        <f t="shared" si="7"/>
        <v>N/A</v>
      </c>
    </row>
    <row r="16" spans="1:11" x14ac:dyDescent="0.2">
      <c r="A16" s="78" t="s">
        <v>371</v>
      </c>
      <c r="B16" s="97" t="s">
        <v>217</v>
      </c>
      <c r="C16" s="9" t="s">
        <v>217</v>
      </c>
      <c r="D16" s="9" t="str">
        <f t="shared" si="4"/>
        <v>N/A</v>
      </c>
      <c r="E16" s="9" t="s">
        <v>1743</v>
      </c>
      <c r="F16" s="9" t="str">
        <f t="shared" si="5"/>
        <v>N/A</v>
      </c>
      <c r="G16" s="9">
        <v>100</v>
      </c>
      <c r="H16" s="9" t="str">
        <f t="shared" si="6"/>
        <v>N/A</v>
      </c>
      <c r="I16" s="10" t="s">
        <v>217</v>
      </c>
      <c r="J16" s="10" t="s">
        <v>1743</v>
      </c>
      <c r="K16" s="9" t="str">
        <f t="shared" si="7"/>
        <v>N/A</v>
      </c>
    </row>
    <row r="17" spans="1:11" x14ac:dyDescent="0.2">
      <c r="A17" s="78" t="s">
        <v>850</v>
      </c>
      <c r="B17" s="97" t="s">
        <v>217</v>
      </c>
      <c r="C17" s="10" t="s">
        <v>217</v>
      </c>
      <c r="D17" s="9" t="str">
        <f t="shared" si="4"/>
        <v>N/A</v>
      </c>
      <c r="E17" s="10" t="s">
        <v>1743</v>
      </c>
      <c r="F17" s="9" t="str">
        <f t="shared" si="5"/>
        <v>N/A</v>
      </c>
      <c r="G17" s="10">
        <v>17.111111111</v>
      </c>
      <c r="H17" s="9" t="str">
        <f t="shared" si="6"/>
        <v>N/A</v>
      </c>
      <c r="I17" s="10" t="s">
        <v>217</v>
      </c>
      <c r="J17" s="10" t="s">
        <v>1743</v>
      </c>
      <c r="K17" s="9" t="str">
        <f t="shared" si="7"/>
        <v>N/A</v>
      </c>
    </row>
    <row r="18" spans="1:11" x14ac:dyDescent="0.2">
      <c r="A18" s="78" t="s">
        <v>657</v>
      </c>
      <c r="B18" s="97" t="s">
        <v>217</v>
      </c>
      <c r="C18" s="9" t="s">
        <v>217</v>
      </c>
      <c r="D18" s="9" t="str">
        <f t="shared" si="4"/>
        <v>N/A</v>
      </c>
      <c r="E18" s="9">
        <v>0</v>
      </c>
      <c r="F18" s="9" t="str">
        <f t="shared" si="5"/>
        <v>N/A</v>
      </c>
      <c r="G18" s="9">
        <v>0</v>
      </c>
      <c r="H18" s="9" t="str">
        <f t="shared" si="6"/>
        <v>N/A</v>
      </c>
      <c r="I18" s="10" t="s">
        <v>217</v>
      </c>
      <c r="J18" s="10" t="s">
        <v>1743</v>
      </c>
      <c r="K18" s="9" t="str">
        <f t="shared" si="7"/>
        <v>N/A</v>
      </c>
    </row>
    <row r="19" spans="1:11" x14ac:dyDescent="0.2">
      <c r="A19" s="78" t="s">
        <v>209</v>
      </c>
      <c r="B19" s="97" t="s">
        <v>217</v>
      </c>
      <c r="C19" s="9" t="s">
        <v>217</v>
      </c>
      <c r="D19" s="9" t="str">
        <f t="shared" si="4"/>
        <v>N/A</v>
      </c>
      <c r="E19" s="9" t="s">
        <v>1743</v>
      </c>
      <c r="F19" s="9" t="str">
        <f t="shared" si="5"/>
        <v>N/A</v>
      </c>
      <c r="G19" s="9" t="s">
        <v>1743</v>
      </c>
      <c r="H19" s="9" t="str">
        <f t="shared" si="6"/>
        <v>N/A</v>
      </c>
      <c r="I19" s="10" t="s">
        <v>217</v>
      </c>
      <c r="J19" s="10" t="s">
        <v>1743</v>
      </c>
      <c r="K19" s="9" t="str">
        <f t="shared" si="7"/>
        <v>N/A</v>
      </c>
    </row>
    <row r="20" spans="1:11" x14ac:dyDescent="0.2">
      <c r="A20" s="78" t="s">
        <v>851</v>
      </c>
      <c r="B20" s="97" t="s">
        <v>217</v>
      </c>
      <c r="C20" s="10" t="s">
        <v>217</v>
      </c>
      <c r="D20" s="9" t="str">
        <f t="shared" si="4"/>
        <v>N/A</v>
      </c>
      <c r="E20" s="10" t="s">
        <v>1743</v>
      </c>
      <c r="F20" s="9" t="str">
        <f t="shared" si="5"/>
        <v>N/A</v>
      </c>
      <c r="G20" s="10" t="s">
        <v>1743</v>
      </c>
      <c r="H20" s="9" t="str">
        <f t="shared" si="6"/>
        <v>N/A</v>
      </c>
      <c r="I20" s="10" t="s">
        <v>217</v>
      </c>
      <c r="J20" s="10" t="s">
        <v>1743</v>
      </c>
      <c r="K20" s="9" t="str">
        <f t="shared" si="7"/>
        <v>N/A</v>
      </c>
    </row>
    <row r="21" spans="1:11" x14ac:dyDescent="0.2">
      <c r="A21" s="78" t="s">
        <v>658</v>
      </c>
      <c r="B21" s="97" t="s">
        <v>217</v>
      </c>
      <c r="C21" s="9" t="s">
        <v>217</v>
      </c>
      <c r="D21" s="9" t="str">
        <f t="shared" si="4"/>
        <v>N/A</v>
      </c>
      <c r="E21" s="9">
        <v>2.8571428570999999</v>
      </c>
      <c r="F21" s="9" t="str">
        <f t="shared" si="5"/>
        <v>N/A</v>
      </c>
      <c r="G21" s="9">
        <v>1.7227564102999999</v>
      </c>
      <c r="H21" s="9" t="str">
        <f t="shared" si="6"/>
        <v>N/A</v>
      </c>
      <c r="I21" s="10" t="s">
        <v>217</v>
      </c>
      <c r="J21" s="10">
        <v>-39.700000000000003</v>
      </c>
      <c r="K21" s="9" t="str">
        <f t="shared" si="7"/>
        <v>No</v>
      </c>
    </row>
    <row r="22" spans="1:11" x14ac:dyDescent="0.2">
      <c r="A22" s="78" t="s">
        <v>1721</v>
      </c>
      <c r="B22" s="97" t="s">
        <v>217</v>
      </c>
      <c r="C22" s="9" t="s">
        <v>217</v>
      </c>
      <c r="D22" s="9" t="str">
        <f t="shared" si="4"/>
        <v>N/A</v>
      </c>
      <c r="E22" s="9">
        <v>100</v>
      </c>
      <c r="F22" s="9" t="str">
        <f t="shared" si="5"/>
        <v>N/A</v>
      </c>
      <c r="G22" s="9">
        <v>95.348837208999996</v>
      </c>
      <c r="H22" s="9" t="str">
        <f t="shared" si="6"/>
        <v>N/A</v>
      </c>
      <c r="I22" s="10" t="s">
        <v>217</v>
      </c>
      <c r="J22" s="10">
        <v>-4.6500000000000004</v>
      </c>
      <c r="K22" s="9" t="str">
        <f t="shared" si="7"/>
        <v>Yes</v>
      </c>
    </row>
    <row r="23" spans="1:11" x14ac:dyDescent="0.2">
      <c r="A23" s="78" t="s">
        <v>852</v>
      </c>
      <c r="B23" s="97" t="s">
        <v>217</v>
      </c>
      <c r="C23" s="10" t="s">
        <v>217</v>
      </c>
      <c r="D23" s="9" t="str">
        <f t="shared" si="4"/>
        <v>N/A</v>
      </c>
      <c r="E23" s="10">
        <v>20.488888888999998</v>
      </c>
      <c r="F23" s="9" t="str">
        <f t="shared" si="5"/>
        <v>N/A</v>
      </c>
      <c r="G23" s="10">
        <v>22.463414633999999</v>
      </c>
      <c r="H23" s="9" t="str">
        <f t="shared" si="6"/>
        <v>N/A</v>
      </c>
      <c r="I23" s="10" t="s">
        <v>217</v>
      </c>
      <c r="J23" s="10">
        <v>9.6370000000000005</v>
      </c>
      <c r="K23" s="9" t="str">
        <f t="shared" si="7"/>
        <v>Yes</v>
      </c>
    </row>
    <row r="24" spans="1:11" x14ac:dyDescent="0.2">
      <c r="A24" s="78" t="s">
        <v>15</v>
      </c>
      <c r="B24" s="97" t="s">
        <v>217</v>
      </c>
      <c r="C24" s="9" t="s">
        <v>217</v>
      </c>
      <c r="D24" s="9" t="str">
        <f>IF($B24="N/A","N/A",IF(C24&lt;0,"No","Yes"))</f>
        <v>N/A</v>
      </c>
      <c r="E24" s="9">
        <v>6.3492063500000001E-2</v>
      </c>
      <c r="F24" s="9" t="str">
        <f>IF($B24="N/A","N/A",IF(E24&lt;0,"No","Yes"))</f>
        <v>N/A</v>
      </c>
      <c r="G24" s="9">
        <v>0.44070512820000002</v>
      </c>
      <c r="H24" s="9" t="str">
        <f>IF($B24="N/A","N/A",IF(G24&lt;0,"No","Yes"))</f>
        <v>N/A</v>
      </c>
      <c r="I24" s="10" t="s">
        <v>217</v>
      </c>
      <c r="J24" s="10">
        <v>594.1</v>
      </c>
      <c r="K24" s="9" t="str">
        <f t="shared" ref="K24:K30" si="8">IF(J24="Div by 0", "N/A", IF(J24="N/A","N/A", IF(J24&gt;30, "No", IF(J24&lt;-30, "No", "Yes"))))</f>
        <v>No</v>
      </c>
    </row>
    <row r="25" spans="1:11" x14ac:dyDescent="0.2">
      <c r="A25" s="78" t="s">
        <v>163</v>
      </c>
      <c r="B25" s="97" t="s">
        <v>217</v>
      </c>
      <c r="C25" s="9" t="s">
        <v>217</v>
      </c>
      <c r="D25" s="9" t="str">
        <f>IF($B25="N/A","N/A",IF(C25&lt;0,"No","Yes"))</f>
        <v>N/A</v>
      </c>
      <c r="E25" s="9">
        <v>99.238095238</v>
      </c>
      <c r="F25" s="9" t="str">
        <f>IF($B25="N/A","N/A",IF(E25&lt;0,"No","Yes"))</f>
        <v>N/A</v>
      </c>
      <c r="G25" s="9">
        <v>99.238782051000001</v>
      </c>
      <c r="H25" s="9" t="str">
        <f>IF($B25="N/A","N/A",IF(G25&lt;0,"No","Yes"))</f>
        <v>N/A</v>
      </c>
      <c r="I25" s="10" t="s">
        <v>217</v>
      </c>
      <c r="J25" s="10">
        <v>6.9999999999999999E-4</v>
      </c>
      <c r="K25" s="9" t="str">
        <f t="shared" si="8"/>
        <v>Yes</v>
      </c>
    </row>
    <row r="26" spans="1:11" x14ac:dyDescent="0.2">
      <c r="A26" s="78" t="s">
        <v>32</v>
      </c>
      <c r="B26" s="97" t="s">
        <v>217</v>
      </c>
      <c r="C26" s="9" t="s">
        <v>217</v>
      </c>
      <c r="D26" s="9" t="str">
        <f>IF($B26="N/A","N/A",IF(C26&lt;0,"No","Yes"))</f>
        <v>N/A</v>
      </c>
      <c r="E26" s="9">
        <v>100</v>
      </c>
      <c r="F26" s="9" t="str">
        <f>IF($B26="N/A","N/A",IF(E26&lt;0,"No","Yes"))</f>
        <v>N/A</v>
      </c>
      <c r="G26" s="9">
        <v>100</v>
      </c>
      <c r="H26" s="9" t="str">
        <f>IF($B26="N/A","N/A",IF(G26&lt;0,"No","Yes"))</f>
        <v>N/A</v>
      </c>
      <c r="I26" s="10" t="s">
        <v>217</v>
      </c>
      <c r="J26" s="10">
        <v>0</v>
      </c>
      <c r="K26" s="9" t="str">
        <f t="shared" si="8"/>
        <v>Yes</v>
      </c>
    </row>
    <row r="27" spans="1:11" x14ac:dyDescent="0.2">
      <c r="A27" s="78" t="s">
        <v>164</v>
      </c>
      <c r="B27" s="97" t="s">
        <v>217</v>
      </c>
      <c r="C27" s="9" t="s">
        <v>217</v>
      </c>
      <c r="D27" s="9" t="str">
        <f t="shared" ref="D27:D30" si="9">IF($B27="N/A","N/A",IF(C27&lt;0,"No","Yes"))</f>
        <v>N/A</v>
      </c>
      <c r="E27" s="9">
        <v>99.873015873</v>
      </c>
      <c r="F27" s="9" t="str">
        <f t="shared" ref="F27:F30" si="10">IF($B27="N/A","N/A",IF(E27&lt;0,"No","Yes"))</f>
        <v>N/A</v>
      </c>
      <c r="G27" s="9">
        <v>99.519230769000004</v>
      </c>
      <c r="H27" s="9" t="str">
        <f t="shared" ref="H27:H30" si="11">IF($B27="N/A","N/A",IF(G27&lt;0,"No","Yes"))</f>
        <v>N/A</v>
      </c>
      <c r="I27" s="10" t="s">
        <v>217</v>
      </c>
      <c r="J27" s="10">
        <v>-0.35399999999999998</v>
      </c>
      <c r="K27" s="9" t="str">
        <f t="shared" si="8"/>
        <v>Yes</v>
      </c>
    </row>
    <row r="28" spans="1:11" x14ac:dyDescent="0.2">
      <c r="A28" s="28" t="s">
        <v>373</v>
      </c>
      <c r="B28" s="97" t="s">
        <v>217</v>
      </c>
      <c r="C28" s="9" t="s">
        <v>217</v>
      </c>
      <c r="D28" s="9" t="str">
        <f t="shared" si="9"/>
        <v>N/A</v>
      </c>
      <c r="E28" s="9">
        <v>3.1111111111</v>
      </c>
      <c r="F28" s="9" t="str">
        <f t="shared" si="10"/>
        <v>N/A</v>
      </c>
      <c r="G28" s="9">
        <v>2.6041666666999999</v>
      </c>
      <c r="H28" s="9" t="str">
        <f t="shared" si="11"/>
        <v>N/A</v>
      </c>
      <c r="I28" s="10" t="s">
        <v>217</v>
      </c>
      <c r="J28" s="10">
        <v>-16.3</v>
      </c>
      <c r="K28" s="9" t="str">
        <f t="shared" si="8"/>
        <v>Yes</v>
      </c>
    </row>
    <row r="29" spans="1:11" x14ac:dyDescent="0.2">
      <c r="A29" s="28" t="s">
        <v>375</v>
      </c>
      <c r="B29" s="97" t="s">
        <v>217</v>
      </c>
      <c r="C29" s="9" t="s">
        <v>217</v>
      </c>
      <c r="D29" s="9" t="str">
        <f t="shared" si="9"/>
        <v>N/A</v>
      </c>
      <c r="E29" s="9">
        <v>84</v>
      </c>
      <c r="F29" s="9" t="str">
        <f t="shared" si="10"/>
        <v>N/A</v>
      </c>
      <c r="G29" s="9">
        <v>88.741987179000006</v>
      </c>
      <c r="H29" s="9" t="str">
        <f t="shared" si="11"/>
        <v>N/A</v>
      </c>
      <c r="I29" s="10" t="s">
        <v>217</v>
      </c>
      <c r="J29" s="10">
        <v>5.6449999999999996</v>
      </c>
      <c r="K29" s="9" t="str">
        <f t="shared" si="8"/>
        <v>Yes</v>
      </c>
    </row>
    <row r="30" spans="1:11" x14ac:dyDescent="0.2">
      <c r="A30" s="28" t="s">
        <v>376</v>
      </c>
      <c r="B30" s="97" t="s">
        <v>217</v>
      </c>
      <c r="C30" s="9" t="s">
        <v>217</v>
      </c>
      <c r="D30" s="9" t="str">
        <f t="shared" si="9"/>
        <v>N/A</v>
      </c>
      <c r="E30" s="9">
        <v>0.82539682540000003</v>
      </c>
      <c r="F30" s="9" t="str">
        <f t="shared" si="10"/>
        <v>N/A</v>
      </c>
      <c r="G30" s="9">
        <v>0.40064102559999998</v>
      </c>
      <c r="H30" s="9" t="str">
        <f t="shared" si="11"/>
        <v>N/A</v>
      </c>
      <c r="I30" s="10" t="s">
        <v>217</v>
      </c>
      <c r="J30" s="10">
        <v>-51.5</v>
      </c>
      <c r="K30" s="9" t="str">
        <f t="shared" si="8"/>
        <v>No</v>
      </c>
    </row>
    <row r="31" spans="1:11" ht="12" customHeight="1" x14ac:dyDescent="0.2">
      <c r="A31" s="170" t="s">
        <v>1649</v>
      </c>
      <c r="B31" s="171"/>
      <c r="C31" s="171"/>
      <c r="D31" s="171"/>
      <c r="E31" s="171"/>
      <c r="F31" s="171"/>
      <c r="G31" s="171"/>
      <c r="H31" s="171"/>
      <c r="I31" s="171"/>
      <c r="J31" s="171"/>
      <c r="K31" s="172"/>
    </row>
    <row r="32" spans="1:11" x14ac:dyDescent="0.2">
      <c r="A32" s="167" t="s">
        <v>1647</v>
      </c>
      <c r="B32" s="168"/>
      <c r="C32" s="168"/>
      <c r="D32" s="168"/>
      <c r="E32" s="168"/>
      <c r="F32" s="168"/>
      <c r="G32" s="168"/>
      <c r="H32" s="168"/>
      <c r="I32" s="168"/>
      <c r="J32" s="168"/>
      <c r="K32" s="169"/>
    </row>
  </sheetData>
  <mergeCells count="5">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6"/>
  <sheetViews>
    <sheetView zoomScaleNormal="100" zoomScaleSheetLayoutView="75"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1599</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78" t="s">
        <v>347</v>
      </c>
      <c r="B6" s="9" t="s">
        <v>217</v>
      </c>
      <c r="C6" s="26">
        <v>7</v>
      </c>
      <c r="D6" s="9" t="s">
        <v>217</v>
      </c>
      <c r="E6" s="26">
        <v>7</v>
      </c>
      <c r="F6" s="9" t="s">
        <v>217</v>
      </c>
      <c r="G6" s="26">
        <v>7</v>
      </c>
      <c r="H6" s="9" t="s">
        <v>217</v>
      </c>
      <c r="I6" s="10" t="s">
        <v>217</v>
      </c>
      <c r="J6" s="10" t="s">
        <v>217</v>
      </c>
      <c r="K6" s="9" t="s">
        <v>217</v>
      </c>
    </row>
    <row r="7" spans="1:11" x14ac:dyDescent="0.2">
      <c r="A7" s="81" t="s">
        <v>12</v>
      </c>
      <c r="B7" s="29" t="s">
        <v>217</v>
      </c>
      <c r="C7" s="91">
        <v>16840973</v>
      </c>
      <c r="D7" s="31" t="str">
        <f>IF($B7="N/A","N/A",IF(C7&gt;15,"No",IF(C7&lt;-15,"No","Yes")))</f>
        <v>N/A</v>
      </c>
      <c r="E7" s="30">
        <v>18809665</v>
      </c>
      <c r="F7" s="31" t="str">
        <f>IF($B7="N/A","N/A",IF(E7&gt;15,"No",IF(E7&lt;-15,"No","Yes")))</f>
        <v>N/A</v>
      </c>
      <c r="G7" s="30">
        <v>19416986</v>
      </c>
      <c r="H7" s="31" t="str">
        <f>IF($B7="N/A","N/A",IF(G7&gt;15,"No",IF(G7&lt;-15,"No","Yes")))</f>
        <v>N/A</v>
      </c>
      <c r="I7" s="32">
        <v>11.69</v>
      </c>
      <c r="J7" s="32">
        <v>3.2290000000000001</v>
      </c>
      <c r="K7" s="31" t="str">
        <f t="shared" ref="K7:K54" si="0">IF(J7="Div by 0", "N/A", IF(J7="N/A","N/A", IF(J7&gt;30, "No", IF(J7&lt;-30, "No", "Yes"))))</f>
        <v>Yes</v>
      </c>
    </row>
    <row r="8" spans="1:11" x14ac:dyDescent="0.2">
      <c r="A8" s="81" t="s">
        <v>366</v>
      </c>
      <c r="B8" s="29" t="s">
        <v>217</v>
      </c>
      <c r="C8" s="91" t="s">
        <v>217</v>
      </c>
      <c r="D8" s="31" t="str">
        <f>IF($B8="N/A","N/A",IF(C8&gt;15,"No",IF(C8&lt;-15,"No","Yes")))</f>
        <v>N/A</v>
      </c>
      <c r="E8" s="30" t="s">
        <v>217</v>
      </c>
      <c r="F8" s="31" t="str">
        <f>IF($B8="N/A","N/A",IF(E8&gt;15,"No",IF(E8&lt;-15,"No","Yes")))</f>
        <v>N/A</v>
      </c>
      <c r="G8" s="33">
        <v>99.881670615999994</v>
      </c>
      <c r="H8" s="31" t="str">
        <f>IF($B8="N/A","N/A",IF(G8&gt;15,"No",IF(G8&lt;-15,"No","Yes")))</f>
        <v>N/A</v>
      </c>
      <c r="I8" s="32" t="s">
        <v>217</v>
      </c>
      <c r="J8" s="32" t="s">
        <v>217</v>
      </c>
      <c r="K8" s="31" t="str">
        <f t="shared" si="0"/>
        <v>N/A</v>
      </c>
    </row>
    <row r="9" spans="1:11" x14ac:dyDescent="0.2">
      <c r="A9" s="81" t="s">
        <v>119</v>
      </c>
      <c r="B9" s="34" t="s">
        <v>217</v>
      </c>
      <c r="C9" s="90">
        <v>0</v>
      </c>
      <c r="D9" s="9" t="str">
        <f>IF($B9="N/A","N/A",IF(C9&gt;15,"No",IF(C9&lt;-15,"No","Yes")))</f>
        <v>N/A</v>
      </c>
      <c r="E9" s="9">
        <v>0</v>
      </c>
      <c r="F9" s="9" t="str">
        <f>IF($B9="N/A","N/A",IF(E9&gt;15,"No",IF(E9&lt;-15,"No","Yes")))</f>
        <v>N/A</v>
      </c>
      <c r="G9" s="9">
        <v>0.1183293844</v>
      </c>
      <c r="H9" s="9" t="str">
        <f>IF($B9="N/A","N/A",IF(G9&gt;15,"No",IF(G9&lt;-15,"No","Yes")))</f>
        <v>N/A</v>
      </c>
      <c r="I9" s="10" t="s">
        <v>1743</v>
      </c>
      <c r="J9" s="10" t="s">
        <v>1743</v>
      </c>
      <c r="K9" s="9" t="str">
        <f t="shared" si="0"/>
        <v>N/A</v>
      </c>
    </row>
    <row r="10" spans="1:11" x14ac:dyDescent="0.2">
      <c r="A10" s="81" t="s">
        <v>120</v>
      </c>
      <c r="B10" s="34" t="s">
        <v>217</v>
      </c>
      <c r="C10" s="90">
        <v>0</v>
      </c>
      <c r="D10" s="9" t="str">
        <f>IF($B10="N/A","N/A",IF(C10&gt;15,"No",IF(C10&lt;-15,"No","Yes")))</f>
        <v>N/A</v>
      </c>
      <c r="E10" s="9">
        <v>0</v>
      </c>
      <c r="F10" s="9" t="str">
        <f>IF($B10="N/A","N/A",IF(E10&gt;15,"No",IF(E10&lt;-15,"No","Yes")))</f>
        <v>N/A</v>
      </c>
      <c r="G10" s="9">
        <v>0</v>
      </c>
      <c r="H10" s="9" t="str">
        <f>IF($B10="N/A","N/A",IF(G10&gt;15,"No",IF(G10&lt;-15,"No","Yes")))</f>
        <v>N/A</v>
      </c>
      <c r="I10" s="10" t="s">
        <v>1743</v>
      </c>
      <c r="J10" s="10" t="s">
        <v>1743</v>
      </c>
      <c r="K10" s="9" t="str">
        <f t="shared" si="0"/>
        <v>N/A</v>
      </c>
    </row>
    <row r="11" spans="1:11" x14ac:dyDescent="0.2">
      <c r="A11" s="81" t="s">
        <v>853</v>
      </c>
      <c r="B11" s="34" t="s">
        <v>217</v>
      </c>
      <c r="C11" s="90">
        <v>0</v>
      </c>
      <c r="D11" s="9" t="str">
        <f>IF($B11="N/A","N/A",IF(C11&gt;15,"No",IF(C11&lt;-15,"No","Yes")))</f>
        <v>N/A</v>
      </c>
      <c r="E11" s="9">
        <v>0</v>
      </c>
      <c r="F11" s="9" t="str">
        <f>IF($B11="N/A","N/A",IF(E11&gt;15,"No",IF(E11&lt;-15,"No","Yes")))</f>
        <v>N/A</v>
      </c>
      <c r="G11" s="9">
        <v>0</v>
      </c>
      <c r="H11" s="9" t="str">
        <f>IF($B11="N/A","N/A",IF(G11&gt;15,"No",IF(G11&lt;-15,"No","Yes")))</f>
        <v>N/A</v>
      </c>
      <c r="I11" s="10" t="s">
        <v>1743</v>
      </c>
      <c r="J11" s="10" t="s">
        <v>1743</v>
      </c>
      <c r="K11" s="9" t="str">
        <f t="shared" si="0"/>
        <v>N/A</v>
      </c>
    </row>
    <row r="12" spans="1:11" x14ac:dyDescent="0.2">
      <c r="A12" s="81" t="s">
        <v>854</v>
      </c>
      <c r="B12" s="92" t="s">
        <v>218</v>
      </c>
      <c r="C12" s="90" t="s">
        <v>217</v>
      </c>
      <c r="D12" s="9" t="str">
        <f>IF(OR($B12="N/A",$C12="N/A"),"N/A",IF(C12&gt;100,"No",IF(C12&lt;95,"No","Yes")))</f>
        <v>N/A</v>
      </c>
      <c r="E12" s="90">
        <v>99.647558848000003</v>
      </c>
      <c r="F12" s="9" t="str">
        <f>IF(OR($B12="N/A",$E12="N/A"),"N/A",IF(E12&gt;100,"No",IF(E12&lt;95,"No","Yes")))</f>
        <v>Yes</v>
      </c>
      <c r="G12" s="90">
        <v>99.815362692999997</v>
      </c>
      <c r="H12" s="9" t="str">
        <f>IF($B12="N/A","N/A",IF(G12&gt;100,"No",IF(G12&lt;95,"No","Yes")))</f>
        <v>Yes</v>
      </c>
      <c r="I12" s="93" t="s">
        <v>217</v>
      </c>
      <c r="J12" s="93">
        <v>0.16839999999999999</v>
      </c>
      <c r="K12" s="9" t="str">
        <f t="shared" si="0"/>
        <v>Yes</v>
      </c>
    </row>
    <row r="13" spans="1:11" x14ac:dyDescent="0.2">
      <c r="A13" s="81" t="s">
        <v>351</v>
      </c>
      <c r="B13" s="92" t="s">
        <v>217</v>
      </c>
      <c r="C13" s="90" t="s">
        <v>217</v>
      </c>
      <c r="D13" s="9" t="str">
        <f>IF($B13="N/A","N/A",IF(C13&gt;100,"No",IF(C13&lt;95,"No","Yes")))</f>
        <v>N/A</v>
      </c>
      <c r="E13" s="90">
        <v>0</v>
      </c>
      <c r="F13" s="9" t="str">
        <f>IF($B13="N/A","N/A",IF(E13&gt;100,"No",IF(E13&lt;95,"No","Yes")))</f>
        <v>N/A</v>
      </c>
      <c r="G13" s="90">
        <v>0</v>
      </c>
      <c r="H13" s="9" t="str">
        <f>IF($B13="N/A","N/A",IF(G13&gt;100,"No",IF(G13&lt;95,"No","Yes")))</f>
        <v>N/A</v>
      </c>
      <c r="I13" s="93" t="s">
        <v>217</v>
      </c>
      <c r="J13" s="93" t="s">
        <v>1743</v>
      </c>
      <c r="K13" s="9" t="str">
        <f t="shared" si="0"/>
        <v>N/A</v>
      </c>
    </row>
    <row r="14" spans="1:11" x14ac:dyDescent="0.2">
      <c r="A14" s="81" t="s">
        <v>352</v>
      </c>
      <c r="B14" s="92" t="s">
        <v>217</v>
      </c>
      <c r="C14" s="90" t="s">
        <v>217</v>
      </c>
      <c r="D14" s="9" t="str">
        <f t="shared" ref="D14" si="1">IF($B14="N/A","N/A",IF(C14&lt;0,"No","Yes"))</f>
        <v>N/A</v>
      </c>
      <c r="E14" s="90">
        <v>0</v>
      </c>
      <c r="F14" s="9" t="str">
        <f t="shared" ref="F14" si="2">IF($B14="N/A","N/A",IF(E14&lt;0,"No","Yes"))</f>
        <v>N/A</v>
      </c>
      <c r="G14" s="90">
        <v>0</v>
      </c>
      <c r="H14" s="9" t="str">
        <f t="shared" ref="H14" si="3">IF($B14="N/A","N/A",IF(G14&lt;0,"No","Yes"))</f>
        <v>N/A</v>
      </c>
      <c r="I14" s="93" t="s">
        <v>217</v>
      </c>
      <c r="J14" s="93" t="s">
        <v>1743</v>
      </c>
      <c r="K14" s="9" t="str">
        <f t="shared" si="0"/>
        <v>N/A</v>
      </c>
    </row>
    <row r="15" spans="1:11" x14ac:dyDescent="0.2">
      <c r="A15" s="81" t="s">
        <v>855</v>
      </c>
      <c r="B15" s="92" t="s">
        <v>218</v>
      </c>
      <c r="C15" s="90" t="s">
        <v>217</v>
      </c>
      <c r="D15" s="9" t="str">
        <f>IF(OR($B15="N/A",$C15="N/A"),"N/A",IF(C15&gt;100,"No",IF(C15&lt;95,"No","Yes")))</f>
        <v>N/A</v>
      </c>
      <c r="E15" s="90">
        <v>95.168414748000004</v>
      </c>
      <c r="F15" s="9" t="str">
        <f>IF(OR($B15="N/A",$E15="N/A"),"N/A",IF(E15&gt;100,"No",IF(E15&lt;95,"No","Yes")))</f>
        <v>Yes</v>
      </c>
      <c r="G15" s="90">
        <v>95.820705644</v>
      </c>
      <c r="H15" s="9" t="str">
        <f>IF($B15="N/A","N/A",IF(G15&gt;100,"No",IF(G15&lt;95,"No","Yes")))</f>
        <v>Yes</v>
      </c>
      <c r="I15" s="93" t="s">
        <v>217</v>
      </c>
      <c r="J15" s="93">
        <v>0.68540000000000001</v>
      </c>
      <c r="K15" s="9" t="str">
        <f t="shared" si="0"/>
        <v>Yes</v>
      </c>
    </row>
    <row r="16" spans="1:11" x14ac:dyDescent="0.2">
      <c r="A16" s="81" t="s">
        <v>335</v>
      </c>
      <c r="B16" s="34" t="s">
        <v>217</v>
      </c>
      <c r="C16" s="79">
        <v>16840973</v>
      </c>
      <c r="D16" s="9" t="str">
        <f>IF($B16="N/A","N/A",IF(C16&gt;15,"No",IF(C16&lt;-15,"No","Yes")))</f>
        <v>N/A</v>
      </c>
      <c r="E16" s="35">
        <v>18809665</v>
      </c>
      <c r="F16" s="9" t="str">
        <f>IF($B16="N/A","N/A",IF(E16&gt;15,"No",IF(E16&lt;-15,"No","Yes")))</f>
        <v>N/A</v>
      </c>
      <c r="G16" s="35">
        <v>19394010</v>
      </c>
      <c r="H16" s="9" t="str">
        <f>IF($B16="N/A","N/A",IF(G16&gt;15,"No",IF(G16&lt;-15,"No","Yes")))</f>
        <v>N/A</v>
      </c>
      <c r="I16" s="10">
        <v>11.69</v>
      </c>
      <c r="J16" s="10">
        <v>3.1070000000000002</v>
      </c>
      <c r="K16" s="9" t="str">
        <f t="shared" si="0"/>
        <v>Yes</v>
      </c>
    </row>
    <row r="17" spans="1:11" x14ac:dyDescent="0.2">
      <c r="A17" s="81" t="s">
        <v>442</v>
      </c>
      <c r="B17" s="34" t="s">
        <v>219</v>
      </c>
      <c r="C17" s="90">
        <v>14.140109363000001</v>
      </c>
      <c r="D17" s="9" t="str">
        <f>IF($B17="N/A","N/A",IF(C17&gt;20,"No",IF(C17&lt;5,"No","Yes")))</f>
        <v>Yes</v>
      </c>
      <c r="E17" s="9">
        <v>13.551830934</v>
      </c>
      <c r="F17" s="9" t="str">
        <f>IF($B17="N/A","N/A",IF(E17&gt;20,"No",IF(E17&lt;5,"No","Yes")))</f>
        <v>Yes</v>
      </c>
      <c r="G17" s="9">
        <v>13.950683742000001</v>
      </c>
      <c r="H17" s="9" t="str">
        <f>IF($B17="N/A","N/A",IF(G17&gt;20,"No",IF(G17&lt;5,"No","Yes")))</f>
        <v>Yes</v>
      </c>
      <c r="I17" s="10">
        <v>-4.16</v>
      </c>
      <c r="J17" s="10">
        <v>2.9430000000000001</v>
      </c>
      <c r="K17" s="9" t="str">
        <f t="shared" si="0"/>
        <v>Yes</v>
      </c>
    </row>
    <row r="18" spans="1:11" x14ac:dyDescent="0.2">
      <c r="A18" s="81" t="s">
        <v>443</v>
      </c>
      <c r="B18" s="29" t="s">
        <v>217</v>
      </c>
      <c r="C18" s="90" t="s">
        <v>217</v>
      </c>
      <c r="D18" s="9" t="str">
        <f>IF($B18="N/A","N/A",IF(C18&gt;15,"No",IF(C18&lt;-15,"No","Yes")))</f>
        <v>N/A</v>
      </c>
      <c r="E18" s="9" t="s">
        <v>217</v>
      </c>
      <c r="F18" s="9" t="str">
        <f>IF($B18="N/A","N/A",IF(E18&gt;15,"No",IF(E18&lt;-15,"No","Yes")))</f>
        <v>N/A</v>
      </c>
      <c r="G18" s="9">
        <v>86.049316258000005</v>
      </c>
      <c r="H18" s="9" t="str">
        <f>IF($B18="N/A","N/A",IF(G18&gt;15,"No",IF(G18&lt;-15,"No","Yes")))</f>
        <v>N/A</v>
      </c>
      <c r="I18" s="10" t="s">
        <v>217</v>
      </c>
      <c r="J18" s="10" t="s">
        <v>217</v>
      </c>
      <c r="K18" s="9" t="str">
        <f t="shared" si="0"/>
        <v>N/A</v>
      </c>
    </row>
    <row r="19" spans="1:11" x14ac:dyDescent="0.2">
      <c r="A19" s="81" t="s">
        <v>444</v>
      </c>
      <c r="B19" s="34" t="s">
        <v>220</v>
      </c>
      <c r="C19" s="90">
        <v>14.530354036</v>
      </c>
      <c r="D19" s="9" t="str">
        <f>IF($B19="N/A","N/A",IF(C19&gt;1,"Yes","No"))</f>
        <v>Yes</v>
      </c>
      <c r="E19" s="9">
        <v>7.5408785855999998</v>
      </c>
      <c r="F19" s="9" t="str">
        <f>IF($B19="N/A","N/A",IF(E19&gt;1,"Yes","No"))</f>
        <v>Yes</v>
      </c>
      <c r="G19" s="9">
        <v>14.860309962000001</v>
      </c>
      <c r="H19" s="9" t="str">
        <f>IF($B19="N/A","N/A",IF(G19&gt;1,"Yes","No"))</f>
        <v>Yes</v>
      </c>
      <c r="I19" s="10">
        <v>-48.1</v>
      </c>
      <c r="J19" s="10">
        <v>97.06</v>
      </c>
      <c r="K19" s="9" t="str">
        <f t="shared" si="0"/>
        <v>No</v>
      </c>
    </row>
    <row r="20" spans="1:11" x14ac:dyDescent="0.2">
      <c r="A20" s="81" t="s">
        <v>856</v>
      </c>
      <c r="B20" s="34" t="s">
        <v>217</v>
      </c>
      <c r="C20" s="83">
        <v>64.782012077000005</v>
      </c>
      <c r="D20" s="9" t="str">
        <f>IF($B20="N/A","N/A",IF(C20&gt;15,"No",IF(C20&lt;-15,"No","Yes")))</f>
        <v>N/A</v>
      </c>
      <c r="E20" s="36">
        <v>71.258995611000003</v>
      </c>
      <c r="F20" s="9" t="str">
        <f>IF($B20="N/A","N/A",IF(E20&gt;15,"No",IF(E20&lt;-15,"No","Yes")))</f>
        <v>N/A</v>
      </c>
      <c r="G20" s="36">
        <v>69.191483374000001</v>
      </c>
      <c r="H20" s="9" t="str">
        <f>IF($B20="N/A","N/A",IF(G20&gt;15,"No",IF(G20&lt;-15,"No","Yes")))</f>
        <v>N/A</v>
      </c>
      <c r="I20" s="10">
        <v>9.9979999999999993</v>
      </c>
      <c r="J20" s="10">
        <v>-2.9</v>
      </c>
      <c r="K20" s="9" t="str">
        <f t="shared" si="0"/>
        <v>Yes</v>
      </c>
    </row>
    <row r="21" spans="1:11" x14ac:dyDescent="0.2">
      <c r="A21" s="81" t="s">
        <v>34</v>
      </c>
      <c r="B21" s="34" t="s">
        <v>217</v>
      </c>
      <c r="C21" s="94">
        <v>0</v>
      </c>
      <c r="D21" s="9" t="str">
        <f>IF($B21="N/A","N/A",IF(C21&gt;15,"No",IF(C21&lt;-15,"No","Yes")))</f>
        <v>N/A</v>
      </c>
      <c r="E21" s="95">
        <v>0</v>
      </c>
      <c r="F21" s="9" t="str">
        <f>IF($B21="N/A","N/A",IF(E21&gt;15,"No",IF(E21&lt;-15,"No","Yes")))</f>
        <v>N/A</v>
      </c>
      <c r="G21" s="95">
        <v>0</v>
      </c>
      <c r="H21" s="9" t="str">
        <f>IF($B21="N/A","N/A",IF(G21&gt;15,"No",IF(G21&lt;-15,"No","Yes")))</f>
        <v>N/A</v>
      </c>
      <c r="I21" s="10" t="s">
        <v>1743</v>
      </c>
      <c r="J21" s="10" t="s">
        <v>1743</v>
      </c>
      <c r="K21" s="9" t="str">
        <f t="shared" si="0"/>
        <v>N/A</v>
      </c>
    </row>
    <row r="22" spans="1:11" x14ac:dyDescent="0.2">
      <c r="A22" s="81" t="s">
        <v>1722</v>
      </c>
      <c r="B22" s="34" t="s">
        <v>217</v>
      </c>
      <c r="C22" s="94">
        <v>0</v>
      </c>
      <c r="D22" s="9" t="str">
        <f>IF($B22="N/A","N/A",IF(C22&gt;15,"No",IF(C22&lt;-15,"No","Yes")))</f>
        <v>N/A</v>
      </c>
      <c r="E22" s="95">
        <v>0</v>
      </c>
      <c r="F22" s="9" t="str">
        <f>IF($B22="N/A","N/A",IF(E22&gt;15,"No",IF(E22&lt;-15,"No","Yes")))</f>
        <v>N/A</v>
      </c>
      <c r="G22" s="95">
        <v>0</v>
      </c>
      <c r="H22" s="9" t="str">
        <f>IF($B22="N/A","N/A",IF(G22&gt;15,"No",IF(G22&lt;-15,"No","Yes")))</f>
        <v>N/A</v>
      </c>
      <c r="I22" s="10" t="s">
        <v>1743</v>
      </c>
      <c r="J22" s="10" t="s">
        <v>1743</v>
      </c>
      <c r="K22" s="9" t="str">
        <f t="shared" si="0"/>
        <v>N/A</v>
      </c>
    </row>
    <row r="23" spans="1:11" x14ac:dyDescent="0.2">
      <c r="A23" s="81" t="s">
        <v>35</v>
      </c>
      <c r="B23" s="34" t="s">
        <v>217</v>
      </c>
      <c r="C23" s="94">
        <v>0</v>
      </c>
      <c r="D23" s="9" t="str">
        <f>IF($B23="N/A","N/A",IF(C23&gt;15,"No",IF(C23&lt;-15,"No","Yes")))</f>
        <v>N/A</v>
      </c>
      <c r="E23" s="95">
        <v>0</v>
      </c>
      <c r="F23" s="9" t="str">
        <f>IF($B23="N/A","N/A",IF(E23&gt;15,"No",IF(E23&lt;-15,"No","Yes")))</f>
        <v>N/A</v>
      </c>
      <c r="G23" s="95">
        <v>0</v>
      </c>
      <c r="H23" s="9" t="str">
        <f>IF($B23="N/A","N/A",IF(G23&gt;15,"No",IF(G23&lt;-15,"No","Yes")))</f>
        <v>N/A</v>
      </c>
      <c r="I23" s="10" t="s">
        <v>1743</v>
      </c>
      <c r="J23" s="10" t="s">
        <v>1743</v>
      </c>
      <c r="K23" s="9" t="str">
        <f t="shared" si="0"/>
        <v>N/A</v>
      </c>
    </row>
    <row r="24" spans="1:11" x14ac:dyDescent="0.2">
      <c r="A24" s="81" t="s">
        <v>857</v>
      </c>
      <c r="B24" s="34" t="s">
        <v>247</v>
      </c>
      <c r="C24" s="83" t="s">
        <v>1743</v>
      </c>
      <c r="D24" s="9" t="str">
        <f>IF($B24="N/A","N/A",IF(C24&gt;300,"No",IF(C24&lt;75,"No","Yes")))</f>
        <v>No</v>
      </c>
      <c r="E24" s="36" t="s">
        <v>1743</v>
      </c>
      <c r="F24" s="9" t="str">
        <f>IF($B24="N/A","N/A",IF(E24&gt;300,"No",IF(E24&lt;75,"No","Yes")))</f>
        <v>No</v>
      </c>
      <c r="G24" s="36" t="s">
        <v>1743</v>
      </c>
      <c r="H24" s="9" t="str">
        <f>IF($B24="N/A","N/A",IF(G24&gt;300,"No",IF(G24&lt;75,"No","Yes")))</f>
        <v>No</v>
      </c>
      <c r="I24" s="10" t="s">
        <v>1743</v>
      </c>
      <c r="J24" s="10" t="s">
        <v>1743</v>
      </c>
      <c r="K24" s="9" t="str">
        <f t="shared" si="0"/>
        <v>N/A</v>
      </c>
    </row>
    <row r="25" spans="1:11" x14ac:dyDescent="0.2">
      <c r="A25" s="81" t="s">
        <v>858</v>
      </c>
      <c r="B25" s="34" t="s">
        <v>248</v>
      </c>
      <c r="C25" s="83" t="s">
        <v>1743</v>
      </c>
      <c r="D25" s="9" t="str">
        <f>IF($B25="N/A","N/A",IF(C25&gt;250,"No",IF(C25&lt;20,"No","Yes")))</f>
        <v>No</v>
      </c>
      <c r="E25" s="36" t="s">
        <v>1743</v>
      </c>
      <c r="F25" s="9" t="str">
        <f>IF($B25="N/A","N/A",IF(E25&gt;250,"No",IF(E25&lt;20,"No","Yes")))</f>
        <v>No</v>
      </c>
      <c r="G25" s="36" t="s">
        <v>1743</v>
      </c>
      <c r="H25" s="9" t="str">
        <f>IF($B25="N/A","N/A",IF(G25&gt;250,"No",IF(G25&lt;20,"No","Yes")))</f>
        <v>No</v>
      </c>
      <c r="I25" s="10" t="s">
        <v>1743</v>
      </c>
      <c r="J25" s="10" t="s">
        <v>1743</v>
      </c>
      <c r="K25" s="9" t="str">
        <f t="shared" si="0"/>
        <v>N/A</v>
      </c>
    </row>
    <row r="26" spans="1:11" x14ac:dyDescent="0.2">
      <c r="A26" s="81" t="s">
        <v>859</v>
      </c>
      <c r="B26" s="34" t="s">
        <v>249</v>
      </c>
      <c r="C26" s="83" t="s">
        <v>1743</v>
      </c>
      <c r="D26" s="9" t="str">
        <f>IF($B26="N/A","N/A",IF(C26&gt;5,"No",IF(C26&lt;3,"No","Yes")))</f>
        <v>No</v>
      </c>
      <c r="E26" s="36" t="s">
        <v>1743</v>
      </c>
      <c r="F26" s="9" t="str">
        <f>IF($B26="N/A","N/A",IF(E26&gt;5,"No",IF(E26&lt;3,"No","Yes")))</f>
        <v>No</v>
      </c>
      <c r="G26" s="36" t="s">
        <v>1743</v>
      </c>
      <c r="H26" s="9" t="str">
        <f>IF($B26="N/A","N/A",IF(G26&gt;5,"No",IF(G26&lt;3,"No","Yes")))</f>
        <v>No</v>
      </c>
      <c r="I26" s="10" t="s">
        <v>1743</v>
      </c>
      <c r="J26" s="10" t="s">
        <v>1743</v>
      </c>
      <c r="K26" s="9" t="str">
        <f t="shared" si="0"/>
        <v>N/A</v>
      </c>
    </row>
    <row r="27" spans="1:11" x14ac:dyDescent="0.2">
      <c r="A27" s="81" t="s">
        <v>131</v>
      </c>
      <c r="B27" s="34" t="s">
        <v>217</v>
      </c>
      <c r="C27" s="79">
        <v>1117</v>
      </c>
      <c r="D27" s="34" t="s">
        <v>217</v>
      </c>
      <c r="E27" s="35">
        <v>17513</v>
      </c>
      <c r="F27" s="34" t="s">
        <v>217</v>
      </c>
      <c r="G27" s="35">
        <v>58063</v>
      </c>
      <c r="H27" s="9" t="str">
        <f>IF($B27="N/A","N/A",IF(G27&gt;15,"No",IF(G27&lt;-15,"No","Yes")))</f>
        <v>N/A</v>
      </c>
      <c r="I27" s="10">
        <v>1468</v>
      </c>
      <c r="J27" s="10">
        <v>231.5</v>
      </c>
      <c r="K27" s="9" t="str">
        <f t="shared" si="0"/>
        <v>No</v>
      </c>
    </row>
    <row r="28" spans="1:11" x14ac:dyDescent="0.2">
      <c r="A28" s="81" t="s">
        <v>350</v>
      </c>
      <c r="B28" s="34" t="s">
        <v>217</v>
      </c>
      <c r="C28" s="79" t="s">
        <v>217</v>
      </c>
      <c r="D28" s="34" t="s">
        <v>217</v>
      </c>
      <c r="E28" s="35" t="s">
        <v>217</v>
      </c>
      <c r="F28" s="34" t="s">
        <v>217</v>
      </c>
      <c r="G28" s="8">
        <v>0.29903199190000002</v>
      </c>
      <c r="H28" s="9" t="str">
        <f>IF($B28="N/A","N/A",IF(G28&gt;15,"No",IF(G28&lt;-15,"No","Yes")))</f>
        <v>N/A</v>
      </c>
      <c r="I28" s="10" t="s">
        <v>217</v>
      </c>
      <c r="J28" s="10" t="s">
        <v>217</v>
      </c>
      <c r="K28" s="9" t="str">
        <f t="shared" si="0"/>
        <v>N/A</v>
      </c>
    </row>
    <row r="29" spans="1:11" ht="25.5" x14ac:dyDescent="0.2">
      <c r="A29" s="81" t="s">
        <v>835</v>
      </c>
      <c r="B29" s="34" t="s">
        <v>217</v>
      </c>
      <c r="C29" s="36">
        <v>97.410026857999995</v>
      </c>
      <c r="D29" s="34" t="s">
        <v>217</v>
      </c>
      <c r="E29" s="36">
        <v>78.073716668000003</v>
      </c>
      <c r="F29" s="34" t="s">
        <v>217</v>
      </c>
      <c r="G29" s="36">
        <v>81.114306873999993</v>
      </c>
      <c r="H29" s="34" t="s">
        <v>217</v>
      </c>
      <c r="I29" s="10">
        <v>-19.899999999999999</v>
      </c>
      <c r="J29" s="10">
        <v>3.895</v>
      </c>
      <c r="K29" s="9" t="str">
        <f t="shared" si="0"/>
        <v>Yes</v>
      </c>
    </row>
    <row r="30" spans="1:11" x14ac:dyDescent="0.2">
      <c r="A30" s="81" t="s">
        <v>27</v>
      </c>
      <c r="B30" s="34" t="s">
        <v>221</v>
      </c>
      <c r="C30" s="35">
        <v>0</v>
      </c>
      <c r="D30" s="9" t="str">
        <f>IF($B30="N/A","N/A",IF(C30="N/A","N/A",IF(C30=0,"Yes","No")))</f>
        <v>Yes</v>
      </c>
      <c r="E30" s="35">
        <v>0</v>
      </c>
      <c r="F30" s="9" t="str">
        <f>IF($B30="N/A","N/A",IF(E30="N/A","N/A",IF(E30=0,"Yes","No")))</f>
        <v>Yes</v>
      </c>
      <c r="G30" s="35">
        <v>0</v>
      </c>
      <c r="H30" s="9" t="str">
        <f>IF($B30="N/A","N/A",IF(G30=0,"Yes","No"))</f>
        <v>Yes</v>
      </c>
      <c r="I30" s="10" t="s">
        <v>1743</v>
      </c>
      <c r="J30" s="10" t="s">
        <v>1743</v>
      </c>
      <c r="K30" s="9" t="str">
        <f t="shared" si="0"/>
        <v>N/A</v>
      </c>
    </row>
    <row r="31" spans="1:11" x14ac:dyDescent="0.2">
      <c r="A31" s="81" t="s">
        <v>210</v>
      </c>
      <c r="B31" s="96" t="s">
        <v>217</v>
      </c>
      <c r="C31" s="79" t="s">
        <v>217</v>
      </c>
      <c r="D31" s="9" t="str">
        <f t="shared" ref="D31:F50" si="4">IF($B31="N/A","N/A",IF(C31&lt;0,"No","Yes"))</f>
        <v>N/A</v>
      </c>
      <c r="E31" s="79">
        <v>0</v>
      </c>
      <c r="F31" s="9" t="str">
        <f t="shared" si="4"/>
        <v>N/A</v>
      </c>
      <c r="G31" s="79">
        <v>0</v>
      </c>
      <c r="H31" s="9" t="str">
        <f t="shared" ref="H31:H50" si="5">IF($B31="N/A","N/A",IF(G31&lt;0,"No","Yes"))</f>
        <v>N/A</v>
      </c>
      <c r="I31" s="10" t="s">
        <v>217</v>
      </c>
      <c r="J31" s="10" t="s">
        <v>1743</v>
      </c>
      <c r="K31" s="9" t="str">
        <f t="shared" si="0"/>
        <v>N/A</v>
      </c>
    </row>
    <row r="32" spans="1:11" ht="25.5" x14ac:dyDescent="0.2">
      <c r="A32" s="2" t="s">
        <v>659</v>
      </c>
      <c r="B32" s="96" t="s">
        <v>217</v>
      </c>
      <c r="C32" s="80" t="s">
        <v>217</v>
      </c>
      <c r="D32" s="9" t="str">
        <f t="shared" si="4"/>
        <v>N/A</v>
      </c>
      <c r="E32" s="80" t="s">
        <v>1743</v>
      </c>
      <c r="F32" s="9" t="str">
        <f t="shared" si="4"/>
        <v>N/A</v>
      </c>
      <c r="G32" s="80" t="s">
        <v>1743</v>
      </c>
      <c r="H32" s="9" t="str">
        <f t="shared" si="5"/>
        <v>N/A</v>
      </c>
      <c r="I32" s="10" t="s">
        <v>217</v>
      </c>
      <c r="J32" s="10" t="s">
        <v>1743</v>
      </c>
      <c r="K32" s="9" t="str">
        <f t="shared" si="0"/>
        <v>N/A</v>
      </c>
    </row>
    <row r="33" spans="1:11" x14ac:dyDescent="0.2">
      <c r="A33" s="2" t="s">
        <v>660</v>
      </c>
      <c r="B33" s="96" t="s">
        <v>217</v>
      </c>
      <c r="C33" s="80" t="s">
        <v>217</v>
      </c>
      <c r="D33" s="9" t="str">
        <f t="shared" si="4"/>
        <v>N/A</v>
      </c>
      <c r="E33" s="80" t="s">
        <v>1743</v>
      </c>
      <c r="F33" s="9" t="str">
        <f t="shared" si="4"/>
        <v>N/A</v>
      </c>
      <c r="G33" s="80" t="s">
        <v>1743</v>
      </c>
      <c r="H33" s="9" t="str">
        <f t="shared" si="5"/>
        <v>N/A</v>
      </c>
      <c r="I33" s="10" t="s">
        <v>217</v>
      </c>
      <c r="J33" s="10" t="s">
        <v>1743</v>
      </c>
      <c r="K33" s="9" t="str">
        <f t="shared" si="0"/>
        <v>N/A</v>
      </c>
    </row>
    <row r="34" spans="1:11" x14ac:dyDescent="0.2">
      <c r="A34" s="2" t="s">
        <v>661</v>
      </c>
      <c r="B34" s="96" t="s">
        <v>217</v>
      </c>
      <c r="C34" s="80" t="s">
        <v>217</v>
      </c>
      <c r="D34" s="9" t="str">
        <f t="shared" si="4"/>
        <v>N/A</v>
      </c>
      <c r="E34" s="80" t="s">
        <v>1743</v>
      </c>
      <c r="F34" s="9" t="str">
        <f t="shared" si="4"/>
        <v>N/A</v>
      </c>
      <c r="G34" s="80" t="s">
        <v>1743</v>
      </c>
      <c r="H34" s="9" t="str">
        <f t="shared" si="5"/>
        <v>N/A</v>
      </c>
      <c r="I34" s="10" t="s">
        <v>217</v>
      </c>
      <c r="J34" s="10" t="s">
        <v>1743</v>
      </c>
      <c r="K34" s="9" t="str">
        <f t="shared" si="0"/>
        <v>N/A</v>
      </c>
    </row>
    <row r="35" spans="1:11" x14ac:dyDescent="0.2">
      <c r="A35" s="2" t="s">
        <v>662</v>
      </c>
      <c r="B35" s="96" t="s">
        <v>217</v>
      </c>
      <c r="C35" s="80" t="s">
        <v>217</v>
      </c>
      <c r="D35" s="9" t="str">
        <f t="shared" si="4"/>
        <v>N/A</v>
      </c>
      <c r="E35" s="80" t="s">
        <v>1743</v>
      </c>
      <c r="F35" s="9" t="str">
        <f t="shared" si="4"/>
        <v>N/A</v>
      </c>
      <c r="G35" s="80" t="s">
        <v>1743</v>
      </c>
      <c r="H35" s="9" t="str">
        <f t="shared" si="5"/>
        <v>N/A</v>
      </c>
      <c r="I35" s="10" t="s">
        <v>217</v>
      </c>
      <c r="J35" s="10" t="s">
        <v>1743</v>
      </c>
      <c r="K35" s="9" t="str">
        <f t="shared" si="0"/>
        <v>N/A</v>
      </c>
    </row>
    <row r="36" spans="1:11" x14ac:dyDescent="0.2">
      <c r="A36" s="2" t="s">
        <v>353</v>
      </c>
      <c r="B36" s="96" t="s">
        <v>217</v>
      </c>
      <c r="C36" s="79" t="s">
        <v>217</v>
      </c>
      <c r="D36" s="9" t="str">
        <f t="shared" si="4"/>
        <v>N/A</v>
      </c>
      <c r="E36" s="79">
        <v>0</v>
      </c>
      <c r="F36" s="9" t="str">
        <f t="shared" si="4"/>
        <v>N/A</v>
      </c>
      <c r="G36" s="79">
        <v>0</v>
      </c>
      <c r="H36" s="9" t="str">
        <f t="shared" si="5"/>
        <v>N/A</v>
      </c>
      <c r="I36" s="10" t="s">
        <v>217</v>
      </c>
      <c r="J36" s="10" t="s">
        <v>1743</v>
      </c>
      <c r="K36" s="9" t="str">
        <f t="shared" si="0"/>
        <v>N/A</v>
      </c>
    </row>
    <row r="37" spans="1:11" x14ac:dyDescent="0.2">
      <c r="A37" s="2" t="s">
        <v>663</v>
      </c>
      <c r="B37" s="96" t="s">
        <v>217</v>
      </c>
      <c r="C37" s="80" t="s">
        <v>217</v>
      </c>
      <c r="D37" s="9" t="str">
        <f t="shared" si="4"/>
        <v>N/A</v>
      </c>
      <c r="E37" s="80" t="s">
        <v>1743</v>
      </c>
      <c r="F37" s="9" t="str">
        <f t="shared" si="4"/>
        <v>N/A</v>
      </c>
      <c r="G37" s="80" t="s">
        <v>1743</v>
      </c>
      <c r="H37" s="9" t="str">
        <f t="shared" si="5"/>
        <v>N/A</v>
      </c>
      <c r="I37" s="10" t="s">
        <v>217</v>
      </c>
      <c r="J37" s="10" t="s">
        <v>1743</v>
      </c>
      <c r="K37" s="9" t="str">
        <f t="shared" si="0"/>
        <v>N/A</v>
      </c>
    </row>
    <row r="38" spans="1:11" x14ac:dyDescent="0.2">
      <c r="A38" s="2" t="s">
        <v>664</v>
      </c>
      <c r="B38" s="96" t="s">
        <v>217</v>
      </c>
      <c r="C38" s="80" t="s">
        <v>217</v>
      </c>
      <c r="D38" s="9" t="str">
        <f t="shared" si="4"/>
        <v>N/A</v>
      </c>
      <c r="E38" s="80" t="s">
        <v>1743</v>
      </c>
      <c r="F38" s="9" t="str">
        <f t="shared" si="4"/>
        <v>N/A</v>
      </c>
      <c r="G38" s="80" t="s">
        <v>1743</v>
      </c>
      <c r="H38" s="9" t="str">
        <f t="shared" si="5"/>
        <v>N/A</v>
      </c>
      <c r="I38" s="10" t="s">
        <v>217</v>
      </c>
      <c r="J38" s="10" t="s">
        <v>1743</v>
      </c>
      <c r="K38" s="9" t="str">
        <f t="shared" si="0"/>
        <v>N/A</v>
      </c>
    </row>
    <row r="39" spans="1:11" x14ac:dyDescent="0.2">
      <c r="A39" s="2" t="s">
        <v>665</v>
      </c>
      <c r="B39" s="96" t="s">
        <v>217</v>
      </c>
      <c r="C39" s="80" t="s">
        <v>217</v>
      </c>
      <c r="D39" s="9" t="str">
        <f t="shared" si="4"/>
        <v>N/A</v>
      </c>
      <c r="E39" s="80" t="s">
        <v>1743</v>
      </c>
      <c r="F39" s="9" t="str">
        <f t="shared" si="4"/>
        <v>N/A</v>
      </c>
      <c r="G39" s="80" t="s">
        <v>1743</v>
      </c>
      <c r="H39" s="9" t="str">
        <f t="shared" si="5"/>
        <v>N/A</v>
      </c>
      <c r="I39" s="10" t="s">
        <v>217</v>
      </c>
      <c r="J39" s="10" t="s">
        <v>1743</v>
      </c>
      <c r="K39" s="9" t="str">
        <f t="shared" si="0"/>
        <v>N/A</v>
      </c>
    </row>
    <row r="40" spans="1:11" x14ac:dyDescent="0.2">
      <c r="A40" s="2" t="s">
        <v>666</v>
      </c>
      <c r="B40" s="96" t="s">
        <v>217</v>
      </c>
      <c r="C40" s="80" t="s">
        <v>217</v>
      </c>
      <c r="D40" s="9" t="str">
        <f t="shared" si="4"/>
        <v>N/A</v>
      </c>
      <c r="E40" s="80" t="s">
        <v>1743</v>
      </c>
      <c r="F40" s="9" t="str">
        <f t="shared" si="4"/>
        <v>N/A</v>
      </c>
      <c r="G40" s="80" t="s">
        <v>1743</v>
      </c>
      <c r="H40" s="9" t="str">
        <f t="shared" si="5"/>
        <v>N/A</v>
      </c>
      <c r="I40" s="10" t="s">
        <v>217</v>
      </c>
      <c r="J40" s="10" t="s">
        <v>1743</v>
      </c>
      <c r="K40" s="9" t="str">
        <f t="shared" si="0"/>
        <v>N/A</v>
      </c>
    </row>
    <row r="41" spans="1:11" x14ac:dyDescent="0.2">
      <c r="A41" s="2" t="s">
        <v>667</v>
      </c>
      <c r="B41" s="96" t="s">
        <v>217</v>
      </c>
      <c r="C41" s="80" t="s">
        <v>217</v>
      </c>
      <c r="D41" s="9" t="str">
        <f t="shared" si="4"/>
        <v>N/A</v>
      </c>
      <c r="E41" s="80" t="s">
        <v>1743</v>
      </c>
      <c r="F41" s="9" t="str">
        <f t="shared" si="4"/>
        <v>N/A</v>
      </c>
      <c r="G41" s="80" t="s">
        <v>1743</v>
      </c>
      <c r="H41" s="9" t="str">
        <f t="shared" si="5"/>
        <v>N/A</v>
      </c>
      <c r="I41" s="10" t="s">
        <v>217</v>
      </c>
      <c r="J41" s="10" t="s">
        <v>1743</v>
      </c>
      <c r="K41" s="9" t="str">
        <f t="shared" si="0"/>
        <v>N/A</v>
      </c>
    </row>
    <row r="42" spans="1:11" x14ac:dyDescent="0.2">
      <c r="A42" s="2" t="s">
        <v>668</v>
      </c>
      <c r="B42" s="96" t="s">
        <v>217</v>
      </c>
      <c r="C42" s="80" t="s">
        <v>217</v>
      </c>
      <c r="D42" s="9" t="str">
        <f t="shared" si="4"/>
        <v>N/A</v>
      </c>
      <c r="E42" s="80" t="s">
        <v>1743</v>
      </c>
      <c r="F42" s="9" t="str">
        <f t="shared" si="4"/>
        <v>N/A</v>
      </c>
      <c r="G42" s="80" t="s">
        <v>1743</v>
      </c>
      <c r="H42" s="9" t="str">
        <f t="shared" si="5"/>
        <v>N/A</v>
      </c>
      <c r="I42" s="10" t="s">
        <v>217</v>
      </c>
      <c r="J42" s="10" t="s">
        <v>1743</v>
      </c>
      <c r="K42" s="9" t="str">
        <f t="shared" si="0"/>
        <v>N/A</v>
      </c>
    </row>
    <row r="43" spans="1:11" x14ac:dyDescent="0.2">
      <c r="A43" s="2" t="s">
        <v>669</v>
      </c>
      <c r="B43" s="96" t="s">
        <v>217</v>
      </c>
      <c r="C43" s="80" t="s">
        <v>217</v>
      </c>
      <c r="D43" s="9" t="str">
        <f t="shared" si="4"/>
        <v>N/A</v>
      </c>
      <c r="E43" s="80" t="s">
        <v>1743</v>
      </c>
      <c r="F43" s="9" t="str">
        <f t="shared" si="4"/>
        <v>N/A</v>
      </c>
      <c r="G43" s="80" t="s">
        <v>1743</v>
      </c>
      <c r="H43" s="9" t="str">
        <f t="shared" si="5"/>
        <v>N/A</v>
      </c>
      <c r="I43" s="10" t="s">
        <v>217</v>
      </c>
      <c r="J43" s="10" t="s">
        <v>1743</v>
      </c>
      <c r="K43" s="9" t="str">
        <f t="shared" si="0"/>
        <v>N/A</v>
      </c>
    </row>
    <row r="44" spans="1:11" x14ac:dyDescent="0.2">
      <c r="A44" s="2" t="s">
        <v>670</v>
      </c>
      <c r="B44" s="96" t="s">
        <v>217</v>
      </c>
      <c r="C44" s="80" t="s">
        <v>217</v>
      </c>
      <c r="D44" s="9" t="str">
        <f t="shared" si="4"/>
        <v>N/A</v>
      </c>
      <c r="E44" s="80" t="s">
        <v>1743</v>
      </c>
      <c r="F44" s="9" t="str">
        <f t="shared" si="4"/>
        <v>N/A</v>
      </c>
      <c r="G44" s="80" t="s">
        <v>1743</v>
      </c>
      <c r="H44" s="9" t="str">
        <f t="shared" si="5"/>
        <v>N/A</v>
      </c>
      <c r="I44" s="10" t="s">
        <v>217</v>
      </c>
      <c r="J44" s="10" t="s">
        <v>1743</v>
      </c>
      <c r="K44" s="9" t="str">
        <f t="shared" si="0"/>
        <v>N/A</v>
      </c>
    </row>
    <row r="45" spans="1:11" x14ac:dyDescent="0.2">
      <c r="A45" s="2" t="s">
        <v>671</v>
      </c>
      <c r="B45" s="96" t="s">
        <v>217</v>
      </c>
      <c r="C45" s="80" t="s">
        <v>217</v>
      </c>
      <c r="D45" s="9" t="str">
        <f t="shared" si="4"/>
        <v>N/A</v>
      </c>
      <c r="E45" s="80" t="s">
        <v>1743</v>
      </c>
      <c r="F45" s="9" t="str">
        <f t="shared" si="4"/>
        <v>N/A</v>
      </c>
      <c r="G45" s="80" t="s">
        <v>1743</v>
      </c>
      <c r="H45" s="9" t="str">
        <f t="shared" si="5"/>
        <v>N/A</v>
      </c>
      <c r="I45" s="10" t="s">
        <v>217</v>
      </c>
      <c r="J45" s="10" t="s">
        <v>1743</v>
      </c>
      <c r="K45" s="9" t="str">
        <f t="shared" si="0"/>
        <v>N/A</v>
      </c>
    </row>
    <row r="46" spans="1:11" x14ac:dyDescent="0.2">
      <c r="A46" s="2" t="s">
        <v>354</v>
      </c>
      <c r="B46" s="96" t="s">
        <v>217</v>
      </c>
      <c r="C46" s="79" t="s">
        <v>217</v>
      </c>
      <c r="D46" s="9" t="str">
        <f t="shared" si="4"/>
        <v>N/A</v>
      </c>
      <c r="E46" s="79">
        <v>0</v>
      </c>
      <c r="F46" s="9" t="str">
        <f t="shared" si="4"/>
        <v>N/A</v>
      </c>
      <c r="G46" s="79">
        <v>0</v>
      </c>
      <c r="H46" s="9" t="str">
        <f t="shared" si="5"/>
        <v>N/A</v>
      </c>
      <c r="I46" s="10" t="s">
        <v>217</v>
      </c>
      <c r="J46" s="10" t="s">
        <v>1743</v>
      </c>
      <c r="K46" s="9" t="str">
        <f t="shared" si="0"/>
        <v>N/A</v>
      </c>
    </row>
    <row r="47" spans="1:11" x14ac:dyDescent="0.2">
      <c r="A47" s="2" t="s">
        <v>672</v>
      </c>
      <c r="B47" s="96" t="s">
        <v>217</v>
      </c>
      <c r="C47" s="80" t="s">
        <v>217</v>
      </c>
      <c r="D47" s="9" t="str">
        <f t="shared" si="4"/>
        <v>N/A</v>
      </c>
      <c r="E47" s="80" t="s">
        <v>1743</v>
      </c>
      <c r="F47" s="9" t="str">
        <f t="shared" si="4"/>
        <v>N/A</v>
      </c>
      <c r="G47" s="80" t="s">
        <v>1743</v>
      </c>
      <c r="H47" s="9" t="str">
        <f t="shared" si="5"/>
        <v>N/A</v>
      </c>
      <c r="I47" s="10" t="s">
        <v>217</v>
      </c>
      <c r="J47" s="10" t="s">
        <v>1743</v>
      </c>
      <c r="K47" s="9" t="str">
        <f t="shared" si="0"/>
        <v>N/A</v>
      </c>
    </row>
    <row r="48" spans="1:11" x14ac:dyDescent="0.2">
      <c r="A48" s="2" t="s">
        <v>673</v>
      </c>
      <c r="B48" s="96" t="s">
        <v>217</v>
      </c>
      <c r="C48" s="80" t="s">
        <v>217</v>
      </c>
      <c r="D48" s="9" t="str">
        <f t="shared" si="4"/>
        <v>N/A</v>
      </c>
      <c r="E48" s="80" t="s">
        <v>1743</v>
      </c>
      <c r="F48" s="9" t="str">
        <f t="shared" si="4"/>
        <v>N/A</v>
      </c>
      <c r="G48" s="80" t="s">
        <v>1743</v>
      </c>
      <c r="H48" s="9" t="str">
        <f t="shared" si="5"/>
        <v>N/A</v>
      </c>
      <c r="I48" s="10" t="s">
        <v>217</v>
      </c>
      <c r="J48" s="10" t="s">
        <v>1743</v>
      </c>
      <c r="K48" s="9" t="str">
        <f t="shared" si="0"/>
        <v>N/A</v>
      </c>
    </row>
    <row r="49" spans="1:11" x14ac:dyDescent="0.2">
      <c r="A49" s="2" t="s">
        <v>674</v>
      </c>
      <c r="B49" s="96" t="s">
        <v>217</v>
      </c>
      <c r="C49" s="80" t="s">
        <v>217</v>
      </c>
      <c r="D49" s="9" t="str">
        <f t="shared" si="4"/>
        <v>N/A</v>
      </c>
      <c r="E49" s="80" t="s">
        <v>1743</v>
      </c>
      <c r="F49" s="9" t="str">
        <f t="shared" si="4"/>
        <v>N/A</v>
      </c>
      <c r="G49" s="80" t="s">
        <v>1743</v>
      </c>
      <c r="H49" s="9" t="str">
        <f t="shared" si="5"/>
        <v>N/A</v>
      </c>
      <c r="I49" s="10" t="s">
        <v>217</v>
      </c>
      <c r="J49" s="10" t="s">
        <v>1743</v>
      </c>
      <c r="K49" s="9" t="str">
        <f t="shared" si="0"/>
        <v>N/A</v>
      </c>
    </row>
    <row r="50" spans="1:11" x14ac:dyDescent="0.2">
      <c r="A50" s="2" t="s">
        <v>675</v>
      </c>
      <c r="B50" s="96" t="s">
        <v>217</v>
      </c>
      <c r="C50" s="80" t="s">
        <v>217</v>
      </c>
      <c r="D50" s="9" t="str">
        <f t="shared" si="4"/>
        <v>N/A</v>
      </c>
      <c r="E50" s="80" t="s">
        <v>1743</v>
      </c>
      <c r="F50" s="9" t="str">
        <f t="shared" si="4"/>
        <v>N/A</v>
      </c>
      <c r="G50" s="80" t="s">
        <v>1743</v>
      </c>
      <c r="H50" s="9" t="str">
        <f t="shared" si="5"/>
        <v>N/A</v>
      </c>
      <c r="I50" s="10" t="s">
        <v>217</v>
      </c>
      <c r="J50" s="10" t="s">
        <v>1743</v>
      </c>
      <c r="K50" s="9" t="str">
        <f t="shared" si="0"/>
        <v>N/A</v>
      </c>
    </row>
    <row r="51" spans="1:11" x14ac:dyDescent="0.2">
      <c r="A51" s="2" t="s">
        <v>355</v>
      </c>
      <c r="B51" s="34" t="s">
        <v>217</v>
      </c>
      <c r="C51" s="79">
        <v>0</v>
      </c>
      <c r="D51" s="34" t="s">
        <v>217</v>
      </c>
      <c r="E51" s="35">
        <v>0</v>
      </c>
      <c r="F51" s="34" t="s">
        <v>217</v>
      </c>
      <c r="G51" s="35">
        <v>22976</v>
      </c>
      <c r="H51" s="34" t="s">
        <v>217</v>
      </c>
      <c r="I51" s="10" t="s">
        <v>1743</v>
      </c>
      <c r="J51" s="10" t="s">
        <v>1743</v>
      </c>
      <c r="K51" s="9" t="str">
        <f t="shared" si="0"/>
        <v>N/A</v>
      </c>
    </row>
    <row r="52" spans="1:11" x14ac:dyDescent="0.2">
      <c r="A52" s="2" t="s">
        <v>356</v>
      </c>
      <c r="B52" s="34" t="s">
        <v>217</v>
      </c>
      <c r="C52" s="80" t="s">
        <v>1743</v>
      </c>
      <c r="D52" s="9" t="str">
        <f t="shared" ref="D52:D54" si="6">IF($B52="N/A","N/A",IF(C52&gt;15,"No",IF(C52&lt;-15,"No","Yes")))</f>
        <v>N/A</v>
      </c>
      <c r="E52" s="8" t="s">
        <v>1743</v>
      </c>
      <c r="F52" s="9" t="str">
        <f t="shared" ref="F52:F54" si="7">IF($B52="N/A","N/A",IF(E52&gt;15,"No",IF(E52&lt;-15,"No","Yes")))</f>
        <v>N/A</v>
      </c>
      <c r="G52" s="8">
        <v>0</v>
      </c>
      <c r="H52" s="9" t="str">
        <f t="shared" ref="H52:H54" si="8">IF($B52="N/A","N/A",IF(G52&gt;15,"No",IF(G52&lt;-15,"No","Yes")))</f>
        <v>N/A</v>
      </c>
      <c r="I52" s="10" t="s">
        <v>1743</v>
      </c>
      <c r="J52" s="10" t="s">
        <v>1743</v>
      </c>
      <c r="K52" s="9" t="str">
        <f t="shared" si="0"/>
        <v>N/A</v>
      </c>
    </row>
    <row r="53" spans="1:11" x14ac:dyDescent="0.2">
      <c r="A53" s="2" t="s">
        <v>357</v>
      </c>
      <c r="B53" s="34" t="s">
        <v>217</v>
      </c>
      <c r="C53" s="80" t="s">
        <v>1743</v>
      </c>
      <c r="D53" s="9" t="str">
        <f t="shared" si="6"/>
        <v>N/A</v>
      </c>
      <c r="E53" s="8" t="s">
        <v>1743</v>
      </c>
      <c r="F53" s="9" t="str">
        <f t="shared" si="7"/>
        <v>N/A</v>
      </c>
      <c r="G53" s="8">
        <v>0</v>
      </c>
      <c r="H53" s="9" t="str">
        <f t="shared" si="8"/>
        <v>N/A</v>
      </c>
      <c r="I53" s="10" t="s">
        <v>1743</v>
      </c>
      <c r="J53" s="10" t="s">
        <v>1743</v>
      </c>
      <c r="K53" s="9" t="str">
        <f t="shared" si="0"/>
        <v>N/A</v>
      </c>
    </row>
    <row r="54" spans="1:11" x14ac:dyDescent="0.2">
      <c r="A54" s="2" t="s">
        <v>358</v>
      </c>
      <c r="B54" s="34" t="s">
        <v>217</v>
      </c>
      <c r="C54" s="80" t="s">
        <v>217</v>
      </c>
      <c r="D54" s="9" t="str">
        <f t="shared" si="6"/>
        <v>N/A</v>
      </c>
      <c r="E54" s="8" t="s">
        <v>217</v>
      </c>
      <c r="F54" s="9" t="str">
        <f t="shared" si="7"/>
        <v>N/A</v>
      </c>
      <c r="G54" s="8">
        <v>3.8997214484999998</v>
      </c>
      <c r="H54" s="9" t="str">
        <f t="shared" si="8"/>
        <v>N/A</v>
      </c>
      <c r="I54" s="10" t="s">
        <v>217</v>
      </c>
      <c r="J54" s="10" t="s">
        <v>217</v>
      </c>
      <c r="K54" s="9" t="str">
        <f t="shared" si="0"/>
        <v>N/A</v>
      </c>
    </row>
    <row r="55" spans="1:11" ht="12" customHeight="1" x14ac:dyDescent="0.2">
      <c r="A55" s="170" t="s">
        <v>1649</v>
      </c>
      <c r="B55" s="171"/>
      <c r="C55" s="171"/>
      <c r="D55" s="171"/>
      <c r="E55" s="171"/>
      <c r="F55" s="171"/>
      <c r="G55" s="171"/>
      <c r="H55" s="171"/>
      <c r="I55" s="171"/>
      <c r="J55" s="171"/>
      <c r="K55" s="172"/>
    </row>
    <row r="56" spans="1:11" x14ac:dyDescent="0.2">
      <c r="A56" s="167" t="s">
        <v>1647</v>
      </c>
      <c r="B56" s="168"/>
      <c r="C56" s="168"/>
      <c r="D56" s="168"/>
      <c r="E56" s="168"/>
      <c r="F56" s="168"/>
      <c r="G56" s="168"/>
      <c r="H56" s="168"/>
      <c r="I56" s="168"/>
      <c r="J56" s="168"/>
      <c r="K56" s="169"/>
    </row>
  </sheetData>
  <mergeCells count="5">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ht="12.75" customHeight="1" x14ac:dyDescent="0.2">
      <c r="A2" s="164" t="s">
        <v>1600</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79">
        <v>14459641</v>
      </c>
      <c r="D6" s="9" t="str">
        <f>IF($B6="N/A","N/A",IF(C6&gt;15,"No",IF(C6&lt;-15,"No","Yes")))</f>
        <v>N/A</v>
      </c>
      <c r="E6" s="35">
        <v>16260611</v>
      </c>
      <c r="F6" s="9" t="str">
        <f>IF($B6="N/A","N/A",IF(E6&gt;15,"No",IF(E6&lt;-15,"No","Yes")))</f>
        <v>N/A</v>
      </c>
      <c r="G6" s="35">
        <v>16688413</v>
      </c>
      <c r="H6" s="9" t="str">
        <f>IF($B6="N/A","N/A",IF(G6&gt;15,"No",IF(G6&lt;-15,"No","Yes")))</f>
        <v>N/A</v>
      </c>
      <c r="I6" s="10">
        <v>12.46</v>
      </c>
      <c r="J6" s="10">
        <v>2.6309999999999998</v>
      </c>
      <c r="K6" s="9" t="str">
        <f t="shared" ref="K6:K15" si="0">IF(J6="Div by 0", "N/A", IF(J6="N/A","N/A", IF(J6&gt;30, "No", IF(J6&lt;-30, "No", "Yes"))))</f>
        <v>Yes</v>
      </c>
    </row>
    <row r="7" spans="1:11" x14ac:dyDescent="0.2">
      <c r="A7" s="81" t="s">
        <v>30</v>
      </c>
      <c r="B7" s="34" t="s">
        <v>250</v>
      </c>
      <c r="C7" s="8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1" t="s">
        <v>29</v>
      </c>
      <c r="B8" s="34" t="s">
        <v>221</v>
      </c>
      <c r="C8" s="80">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16</v>
      </c>
      <c r="B9" s="34" t="s">
        <v>217</v>
      </c>
      <c r="C9" s="80">
        <v>3.7863249854999999</v>
      </c>
      <c r="D9" s="9" t="str">
        <f t="shared" ref="D9:D15" si="1">IF($B9="N/A","N/A",IF(C9&gt;15,"No",IF(C9&lt;-15,"No","Yes")))</f>
        <v>N/A</v>
      </c>
      <c r="E9" s="8">
        <v>3.5275980711999999</v>
      </c>
      <c r="F9" s="9" t="str">
        <f t="shared" ref="F9:F15" si="2">IF($B9="N/A","N/A",IF(E9&gt;15,"No",IF(E9&lt;-15,"No","Yes")))</f>
        <v>N/A</v>
      </c>
      <c r="G9" s="8">
        <v>3.5021604511</v>
      </c>
      <c r="H9" s="9" t="str">
        <f t="shared" ref="H9:H15" si="3">IF($B9="N/A","N/A",IF(G9&gt;15,"No",IF(G9&lt;-15,"No","Yes")))</f>
        <v>N/A</v>
      </c>
      <c r="I9" s="10">
        <v>-6.83</v>
      </c>
      <c r="J9" s="10">
        <v>-0.72099999999999997</v>
      </c>
      <c r="K9" s="9" t="str">
        <f t="shared" si="0"/>
        <v>Yes</v>
      </c>
    </row>
    <row r="10" spans="1:11" x14ac:dyDescent="0.2">
      <c r="A10" s="81" t="s">
        <v>36</v>
      </c>
      <c r="B10" s="34" t="s">
        <v>217</v>
      </c>
      <c r="C10" s="80">
        <v>1.1833981249000001</v>
      </c>
      <c r="D10" s="9" t="str">
        <f t="shared" si="1"/>
        <v>N/A</v>
      </c>
      <c r="E10" s="8">
        <v>0.87969182150000003</v>
      </c>
      <c r="F10" s="9" t="str">
        <f t="shared" si="2"/>
        <v>N/A</v>
      </c>
      <c r="G10" s="8">
        <v>0.95498962789999997</v>
      </c>
      <c r="H10" s="9" t="str">
        <f t="shared" si="3"/>
        <v>N/A</v>
      </c>
      <c r="I10" s="10">
        <v>-25.7</v>
      </c>
      <c r="J10" s="10">
        <v>8.56</v>
      </c>
      <c r="K10" s="9" t="str">
        <f t="shared" si="0"/>
        <v>Yes</v>
      </c>
    </row>
    <row r="11" spans="1:11" x14ac:dyDescent="0.2">
      <c r="A11" s="81" t="s">
        <v>37</v>
      </c>
      <c r="B11" s="34" t="s">
        <v>217</v>
      </c>
      <c r="C11" s="80">
        <v>38.123240019999997</v>
      </c>
      <c r="D11" s="9" t="str">
        <f t="shared" si="1"/>
        <v>N/A</v>
      </c>
      <c r="E11" s="8">
        <v>19.726984923</v>
      </c>
      <c r="F11" s="9" t="str">
        <f t="shared" si="2"/>
        <v>N/A</v>
      </c>
      <c r="G11" s="8">
        <v>16.718897332000001</v>
      </c>
      <c r="H11" s="9" t="str">
        <f t="shared" si="3"/>
        <v>N/A</v>
      </c>
      <c r="I11" s="10">
        <v>-48.3</v>
      </c>
      <c r="J11" s="10">
        <v>-15.2</v>
      </c>
      <c r="K11" s="9" t="str">
        <f t="shared" si="0"/>
        <v>Yes</v>
      </c>
    </row>
    <row r="12" spans="1:11" x14ac:dyDescent="0.2">
      <c r="A12" s="81" t="s">
        <v>38</v>
      </c>
      <c r="B12" s="34" t="s">
        <v>217</v>
      </c>
      <c r="C12" s="80">
        <v>4.0239073411000001</v>
      </c>
      <c r="D12" s="9" t="str">
        <f t="shared" si="1"/>
        <v>N/A</v>
      </c>
      <c r="E12" s="8">
        <v>3.7936418886999999</v>
      </c>
      <c r="F12" s="9" t="str">
        <f t="shared" si="2"/>
        <v>N/A</v>
      </c>
      <c r="G12" s="8">
        <v>3.7648389051</v>
      </c>
      <c r="H12" s="9" t="str">
        <f t="shared" si="3"/>
        <v>N/A</v>
      </c>
      <c r="I12" s="10">
        <v>-5.72</v>
      </c>
      <c r="J12" s="10">
        <v>-0.75900000000000001</v>
      </c>
      <c r="K12" s="9" t="str">
        <f t="shared" si="0"/>
        <v>Yes</v>
      </c>
    </row>
    <row r="13" spans="1:11" x14ac:dyDescent="0.2">
      <c r="A13" s="81" t="s">
        <v>860</v>
      </c>
      <c r="B13" s="34" t="s">
        <v>217</v>
      </c>
      <c r="C13" s="80">
        <v>92.969396195000002</v>
      </c>
      <c r="D13" s="9" t="str">
        <f t="shared" si="1"/>
        <v>N/A</v>
      </c>
      <c r="E13" s="8">
        <v>93.084526913999994</v>
      </c>
      <c r="F13" s="9" t="str">
        <f t="shared" si="2"/>
        <v>N/A</v>
      </c>
      <c r="G13" s="8">
        <v>91.571178449000001</v>
      </c>
      <c r="H13" s="9" t="str">
        <f t="shared" si="3"/>
        <v>N/A</v>
      </c>
      <c r="I13" s="10">
        <v>0.12379999999999999</v>
      </c>
      <c r="J13" s="10">
        <v>-1.63</v>
      </c>
      <c r="K13" s="9" t="str">
        <f t="shared" si="0"/>
        <v>Yes</v>
      </c>
    </row>
    <row r="14" spans="1:11" x14ac:dyDescent="0.2">
      <c r="A14" s="81" t="s">
        <v>861</v>
      </c>
      <c r="B14" s="34" t="s">
        <v>217</v>
      </c>
      <c r="C14" s="80">
        <v>88.325404567999996</v>
      </c>
      <c r="D14" s="9" t="str">
        <f t="shared" si="1"/>
        <v>N/A</v>
      </c>
      <c r="E14" s="8">
        <v>83.818102844999999</v>
      </c>
      <c r="F14" s="9" t="str">
        <f t="shared" si="2"/>
        <v>N/A</v>
      </c>
      <c r="G14" s="8">
        <v>81.183443491000006</v>
      </c>
      <c r="H14" s="9" t="str">
        <f t="shared" si="3"/>
        <v>N/A</v>
      </c>
      <c r="I14" s="10">
        <v>-5.0999999999999996</v>
      </c>
      <c r="J14" s="10">
        <v>-3.14</v>
      </c>
      <c r="K14" s="9" t="str">
        <f t="shared" si="0"/>
        <v>Yes</v>
      </c>
    </row>
    <row r="15" spans="1:11" x14ac:dyDescent="0.2">
      <c r="A15" s="81" t="s">
        <v>165</v>
      </c>
      <c r="B15" s="34" t="s">
        <v>217</v>
      </c>
      <c r="C15" s="80">
        <v>27.616639998</v>
      </c>
      <c r="D15" s="9" t="str">
        <f t="shared" si="1"/>
        <v>N/A</v>
      </c>
      <c r="E15" s="8">
        <v>26.769387693999999</v>
      </c>
      <c r="F15" s="9" t="str">
        <f t="shared" si="2"/>
        <v>N/A</v>
      </c>
      <c r="G15" s="8">
        <v>29.872385109</v>
      </c>
      <c r="H15" s="9" t="str">
        <f t="shared" si="3"/>
        <v>N/A</v>
      </c>
      <c r="I15" s="10">
        <v>-3.07</v>
      </c>
      <c r="J15" s="10">
        <v>11.59</v>
      </c>
      <c r="K15" s="9" t="str">
        <f t="shared" si="0"/>
        <v>Yes</v>
      </c>
    </row>
    <row r="16" spans="1:11" x14ac:dyDescent="0.2">
      <c r="A16" s="81" t="s">
        <v>166</v>
      </c>
      <c r="B16" s="34" t="s">
        <v>250</v>
      </c>
      <c r="C16" s="80">
        <v>71.938653248999998</v>
      </c>
      <c r="D16" s="9" t="str">
        <f>IF($B16="N/A","N/A",IF(C16&gt;95,"Yes","No"))</f>
        <v>No</v>
      </c>
      <c r="E16" s="8">
        <v>71.523542380999999</v>
      </c>
      <c r="F16" s="9" t="str">
        <f>IF($B16="N/A","N/A",IF(E16&gt;95,"Yes","No"))</f>
        <v>No</v>
      </c>
      <c r="G16" s="8">
        <v>71.624072342999995</v>
      </c>
      <c r="H16" s="9" t="str">
        <f>IF($B16="N/A","N/A",IF(G16&gt;95,"Yes","No"))</f>
        <v>No</v>
      </c>
      <c r="I16" s="10">
        <v>-0.57699999999999996</v>
      </c>
      <c r="J16" s="10">
        <v>0.1406</v>
      </c>
      <c r="K16" s="9" t="str">
        <f t="shared" ref="K16:K26" si="4">IF(J16="Div by 0", "N/A", IF(J16="N/A","N/A", IF(J16&gt;30, "No", IF(J16&lt;-30, "No", "Yes"))))</f>
        <v>Yes</v>
      </c>
    </row>
    <row r="17" spans="1:11" x14ac:dyDescent="0.2">
      <c r="A17" s="81" t="s">
        <v>862</v>
      </c>
      <c r="B17" s="59" t="s">
        <v>251</v>
      </c>
      <c r="C17" s="80">
        <v>33.944231395999999</v>
      </c>
      <c r="D17" s="9" t="str">
        <f>IF($B17="N/A","N/A",IF(C17&gt;90,"No",IF(C17&lt;50,"No","Yes")))</f>
        <v>No</v>
      </c>
      <c r="E17" s="8">
        <v>34.652111165999997</v>
      </c>
      <c r="F17" s="9" t="str">
        <f>IF($B17="N/A","N/A",IF(E17&gt;90,"No",IF(E17&lt;50,"No","Yes")))</f>
        <v>No</v>
      </c>
      <c r="G17" s="8">
        <v>34.592438477999998</v>
      </c>
      <c r="H17" s="9" t="str">
        <f>IF($B17="N/A","N/A",IF(G17&gt;90,"No",IF(G17&lt;50,"No","Yes")))</f>
        <v>No</v>
      </c>
      <c r="I17" s="10">
        <v>2.085</v>
      </c>
      <c r="J17" s="10">
        <v>-0.17199999999999999</v>
      </c>
      <c r="K17" s="9" t="str">
        <f t="shared" si="4"/>
        <v>Yes</v>
      </c>
    </row>
    <row r="18" spans="1:11" x14ac:dyDescent="0.2">
      <c r="A18" s="81" t="s">
        <v>863</v>
      </c>
      <c r="B18" s="59" t="s">
        <v>228</v>
      </c>
      <c r="C18" s="80">
        <v>6.3944118667999996</v>
      </c>
      <c r="D18" s="9" t="str">
        <f t="shared" ref="D18:D23" si="5">IF($B18="N/A","N/A",IF(C18&gt;5,"No",IF(C18&lt;=0,"No","Yes")))</f>
        <v>No</v>
      </c>
      <c r="E18" s="8">
        <v>6.2990191450999999</v>
      </c>
      <c r="F18" s="9" t="str">
        <f t="shared" ref="F18:F23" si="6">IF($B18="N/A","N/A",IF(E18&gt;5,"No",IF(E18&lt;=0,"No","Yes")))</f>
        <v>No</v>
      </c>
      <c r="G18" s="8">
        <v>6.3550141047000004</v>
      </c>
      <c r="H18" s="9" t="str">
        <f t="shared" ref="H18:H23" si="7">IF($B18="N/A","N/A",IF(G18&gt;5,"No",IF(G18&lt;=0,"No","Yes")))</f>
        <v>No</v>
      </c>
      <c r="I18" s="10">
        <v>-1.49</v>
      </c>
      <c r="J18" s="10">
        <v>0.88890000000000002</v>
      </c>
      <c r="K18" s="9" t="str">
        <f t="shared" si="4"/>
        <v>Yes</v>
      </c>
    </row>
    <row r="19" spans="1:11" x14ac:dyDescent="0.2">
      <c r="A19" s="81" t="s">
        <v>864</v>
      </c>
      <c r="B19" s="59" t="s">
        <v>228</v>
      </c>
      <c r="C19" s="80">
        <v>4.9577164468000001</v>
      </c>
      <c r="D19" s="9" t="str">
        <f t="shared" si="5"/>
        <v>Yes</v>
      </c>
      <c r="E19" s="8">
        <v>4.5841204859999998</v>
      </c>
      <c r="F19" s="9" t="str">
        <f t="shared" si="6"/>
        <v>Yes</v>
      </c>
      <c r="G19" s="8">
        <v>4.3038604090000003</v>
      </c>
      <c r="H19" s="9" t="str">
        <f t="shared" si="7"/>
        <v>Yes</v>
      </c>
      <c r="I19" s="10">
        <v>-7.54</v>
      </c>
      <c r="J19" s="10">
        <v>-6.11</v>
      </c>
      <c r="K19" s="9" t="str">
        <f t="shared" si="4"/>
        <v>Yes</v>
      </c>
    </row>
    <row r="20" spans="1:11" x14ac:dyDescent="0.2">
      <c r="A20" s="81" t="s">
        <v>865</v>
      </c>
      <c r="B20" s="59" t="s">
        <v>228</v>
      </c>
      <c r="C20" s="80">
        <v>0.31075460310000003</v>
      </c>
      <c r="D20" s="9" t="str">
        <f t="shared" si="5"/>
        <v>Yes</v>
      </c>
      <c r="E20" s="8">
        <v>0.64835202069999998</v>
      </c>
      <c r="F20" s="9" t="str">
        <f t="shared" si="6"/>
        <v>Yes</v>
      </c>
      <c r="G20" s="8">
        <v>0.93950814859999998</v>
      </c>
      <c r="H20" s="9" t="str">
        <f t="shared" si="7"/>
        <v>Yes</v>
      </c>
      <c r="I20" s="10">
        <v>108.6</v>
      </c>
      <c r="J20" s="10">
        <v>44.91</v>
      </c>
      <c r="K20" s="9" t="str">
        <f t="shared" si="4"/>
        <v>No</v>
      </c>
    </row>
    <row r="21" spans="1:11" x14ac:dyDescent="0.2">
      <c r="A21" s="81" t="s">
        <v>866</v>
      </c>
      <c r="B21" s="34" t="s">
        <v>217</v>
      </c>
      <c r="C21" s="80">
        <v>9.3916577900000006E-2</v>
      </c>
      <c r="D21" s="9" t="str">
        <f t="shared" si="5"/>
        <v>N/A</v>
      </c>
      <c r="E21" s="8">
        <v>9.0876044000000003E-2</v>
      </c>
      <c r="F21" s="9" t="str">
        <f t="shared" si="6"/>
        <v>N/A</v>
      </c>
      <c r="G21" s="8">
        <v>0.1046654346</v>
      </c>
      <c r="H21" s="9" t="str">
        <f t="shared" si="7"/>
        <v>N/A</v>
      </c>
      <c r="I21" s="10">
        <v>-3.24</v>
      </c>
      <c r="J21" s="10">
        <v>15.17</v>
      </c>
      <c r="K21" s="9" t="str">
        <f t="shared" si="4"/>
        <v>Yes</v>
      </c>
    </row>
    <row r="22" spans="1:11" x14ac:dyDescent="0.2">
      <c r="A22" s="78" t="s">
        <v>1729</v>
      </c>
      <c r="B22" s="34" t="s">
        <v>217</v>
      </c>
      <c r="C22" s="80">
        <v>9.1219414999999995E-3</v>
      </c>
      <c r="D22" s="9" t="str">
        <f t="shared" si="5"/>
        <v>N/A</v>
      </c>
      <c r="E22" s="8">
        <v>1.0184119199999999E-2</v>
      </c>
      <c r="F22" s="9" t="str">
        <f t="shared" si="6"/>
        <v>N/A</v>
      </c>
      <c r="G22" s="8">
        <v>9.0541862999999993E-3</v>
      </c>
      <c r="H22" s="9" t="str">
        <f t="shared" si="7"/>
        <v>N/A</v>
      </c>
      <c r="I22" s="10">
        <v>11.64</v>
      </c>
      <c r="J22" s="10">
        <v>-11.1</v>
      </c>
      <c r="K22" s="9" t="str">
        <f t="shared" si="4"/>
        <v>Yes</v>
      </c>
    </row>
    <row r="23" spans="1:11" x14ac:dyDescent="0.2">
      <c r="A23" s="81" t="s">
        <v>867</v>
      </c>
      <c r="B23" s="34" t="s">
        <v>217</v>
      </c>
      <c r="C23" s="80">
        <v>6.0789891000000004E-3</v>
      </c>
      <c r="D23" s="9" t="str">
        <f t="shared" si="5"/>
        <v>N/A</v>
      </c>
      <c r="E23" s="8">
        <v>7.2752494000000003E-3</v>
      </c>
      <c r="F23" s="9" t="str">
        <f t="shared" si="6"/>
        <v>N/A</v>
      </c>
      <c r="G23" s="8">
        <v>9.0661705999999995E-3</v>
      </c>
      <c r="H23" s="9" t="str">
        <f t="shared" si="7"/>
        <v>N/A</v>
      </c>
      <c r="I23" s="10">
        <v>19.68</v>
      </c>
      <c r="J23" s="10">
        <v>24.62</v>
      </c>
      <c r="K23" s="9" t="str">
        <f t="shared" si="4"/>
        <v>Yes</v>
      </c>
    </row>
    <row r="24" spans="1:11" x14ac:dyDescent="0.2">
      <c r="A24" s="81" t="s">
        <v>868</v>
      </c>
      <c r="B24" s="34" t="s">
        <v>236</v>
      </c>
      <c r="C24" s="80">
        <v>3.8313399343999999</v>
      </c>
      <c r="D24" s="9" t="str">
        <f>IF($B24="N/A","N/A",IF(C24&gt;10,"No",IF(C24&lt;1,"No","Yes")))</f>
        <v>Yes</v>
      </c>
      <c r="E24" s="8">
        <v>4.0062824207999999</v>
      </c>
      <c r="F24" s="9" t="str">
        <f>IF($B24="N/A","N/A",IF(E24&gt;10,"No",IF(E24&lt;1,"No","Yes")))</f>
        <v>Yes</v>
      </c>
      <c r="G24" s="8">
        <v>3.8057183748000001</v>
      </c>
      <c r="H24" s="9" t="str">
        <f>IF($B24="N/A","N/A",IF(G24&gt;10,"No",IF(G24&lt;1,"No","Yes")))</f>
        <v>Yes</v>
      </c>
      <c r="I24" s="10">
        <v>4.5659999999999998</v>
      </c>
      <c r="J24" s="10">
        <v>-5.01</v>
      </c>
      <c r="K24" s="9" t="str">
        <f t="shared" si="4"/>
        <v>Yes</v>
      </c>
    </row>
    <row r="25" spans="1:11" x14ac:dyDescent="0.2">
      <c r="A25" s="81" t="s">
        <v>869</v>
      </c>
      <c r="B25" s="84" t="s">
        <v>243</v>
      </c>
      <c r="C25" s="80">
        <v>3.8813411757999998</v>
      </c>
      <c r="D25" s="9" t="str">
        <f>IF($B25="N/A","N/A",IF(C25&gt;10,"No",IF(C25&lt;=0,"No","Yes")))</f>
        <v>Yes</v>
      </c>
      <c r="E25" s="8">
        <v>3.8160620164000001</v>
      </c>
      <c r="F25" s="9" t="str">
        <f>IF($B25="N/A","N/A",IF(E25&gt;10,"No",IF(E25&lt;=0,"No","Yes")))</f>
        <v>Yes</v>
      </c>
      <c r="G25" s="8">
        <v>3.7785797847000002</v>
      </c>
      <c r="H25" s="9" t="str">
        <f>IF($B25="N/A","N/A",IF(G25&gt;10,"No",IF(G25&lt;=0,"No","Yes")))</f>
        <v>Yes</v>
      </c>
      <c r="I25" s="10">
        <v>-1.68</v>
      </c>
      <c r="J25" s="10">
        <v>-0.98199999999999998</v>
      </c>
      <c r="K25" s="9" t="str">
        <f t="shared" si="4"/>
        <v>Yes</v>
      </c>
    </row>
    <row r="26" spans="1:11" x14ac:dyDescent="0.2">
      <c r="A26" s="81" t="s">
        <v>870</v>
      </c>
      <c r="B26" s="59" t="s">
        <v>252</v>
      </c>
      <c r="C26" s="80">
        <v>28.061346750999999</v>
      </c>
      <c r="D26" s="9" t="str">
        <f>IF($B26="N/A","N/A",IF(C26&gt;=5,"No",IF(C26&lt;0,"No","Yes")))</f>
        <v>No</v>
      </c>
      <c r="E26" s="8">
        <v>28.476457619000001</v>
      </c>
      <c r="F26" s="9" t="str">
        <f>IF($B26="N/A","N/A",IF(E26&gt;=5,"No",IF(E26&lt;0,"No","Yes")))</f>
        <v>No</v>
      </c>
      <c r="G26" s="8">
        <v>28.375927656999998</v>
      </c>
      <c r="H26" s="9" t="str">
        <f>IF($B26="N/A","N/A",IF(G26&gt;=5,"No",IF(G26&lt;0,"No","Yes")))</f>
        <v>No</v>
      </c>
      <c r="I26" s="10">
        <v>1.4790000000000001</v>
      </c>
      <c r="J26" s="10">
        <v>-0.35299999999999998</v>
      </c>
      <c r="K26" s="9" t="str">
        <f t="shared" si="4"/>
        <v>Yes</v>
      </c>
    </row>
    <row r="27" spans="1:11" x14ac:dyDescent="0.2">
      <c r="A27" s="81" t="s">
        <v>14</v>
      </c>
      <c r="B27" s="59" t="s">
        <v>253</v>
      </c>
      <c r="C27" s="80">
        <v>0.17755627539999999</v>
      </c>
      <c r="D27" s="9" t="str">
        <f>IF($B27="N/A","N/A",IF(C27&gt;15,"No",IF(C27&lt;=0,"No","Yes")))</f>
        <v>Yes</v>
      </c>
      <c r="E27" s="8">
        <v>0.25364360540000003</v>
      </c>
      <c r="F27" s="9" t="str">
        <f>IF($B27="N/A","N/A",IF(E27&gt;15,"No",IF(E27&lt;=0,"No","Yes")))</f>
        <v>Yes</v>
      </c>
      <c r="G27" s="8">
        <v>0.30755470880000002</v>
      </c>
      <c r="H27" s="9" t="str">
        <f>IF($B27="N/A","N/A",IF(G27&gt;15,"No",IF(G27&lt;=0,"No","Yes")))</f>
        <v>Yes</v>
      </c>
      <c r="I27" s="10">
        <v>42.85</v>
      </c>
      <c r="J27" s="10">
        <v>21.25</v>
      </c>
      <c r="K27" s="9" t="str">
        <f>IF(J27="Div by 0", "N/A", IF(J27="N/A","N/A", IF(J27&gt;30, "No", IF(J27&lt;-30, "No", "Yes"))))</f>
        <v>Yes</v>
      </c>
    </row>
    <row r="28" spans="1:11" x14ac:dyDescent="0.2">
      <c r="A28" s="81" t="s">
        <v>871</v>
      </c>
      <c r="B28" s="34" t="s">
        <v>217</v>
      </c>
      <c r="C28" s="83">
        <v>47.848056399000001</v>
      </c>
      <c r="D28" s="9" t="str">
        <f>IF($B28="N/A","N/A",IF(C28&gt;15,"No",IF(C28&lt;-15,"No","Yes")))</f>
        <v>N/A</v>
      </c>
      <c r="E28" s="36">
        <v>47.364998544999999</v>
      </c>
      <c r="F28" s="9" t="str">
        <f>IF($B28="N/A","N/A",IF(E28&gt;15,"No",IF(E28&lt;-15,"No","Yes")))</f>
        <v>N/A</v>
      </c>
      <c r="G28" s="36">
        <v>52.823968358999998</v>
      </c>
      <c r="H28" s="9" t="str">
        <f>IF($B28="N/A","N/A",IF(G28&gt;15,"No",IF(G28&lt;-15,"No","Yes")))</f>
        <v>N/A</v>
      </c>
      <c r="I28" s="10">
        <v>-1.01</v>
      </c>
      <c r="J28" s="10">
        <v>11.53</v>
      </c>
      <c r="K28" s="9" t="str">
        <f>IF(J28="Div by 0", "N/A", IF(J28="N/A","N/A", IF(J28&gt;30, "No", IF(J28&lt;-30, "No", "Yes"))))</f>
        <v>Yes</v>
      </c>
    </row>
    <row r="29" spans="1:11" x14ac:dyDescent="0.2">
      <c r="A29" s="81" t="s">
        <v>377</v>
      </c>
      <c r="B29" s="34" t="s">
        <v>254</v>
      </c>
      <c r="C29" s="80">
        <v>17.107464839999999</v>
      </c>
      <c r="D29" s="9" t="str">
        <f>IF($B29="N/A","N/A",IF(C29&gt;35,"No",IF(C29&lt;10,"No","Yes")))</f>
        <v>Yes</v>
      </c>
      <c r="E29" s="8">
        <v>16.803015582</v>
      </c>
      <c r="F29" s="9" t="str">
        <f>IF($B29="N/A","N/A",IF(E29&gt;35,"No",IF(E29&lt;10,"No","Yes")))</f>
        <v>Yes</v>
      </c>
      <c r="G29" s="8">
        <v>16.391816286000001</v>
      </c>
      <c r="H29" s="9" t="str">
        <f>IF($B29="N/A","N/A",IF(G29&gt;35,"No",IF(G29&lt;10,"No","Yes")))</f>
        <v>Yes</v>
      </c>
      <c r="I29" s="10">
        <v>-1.78</v>
      </c>
      <c r="J29" s="10">
        <v>-2.4500000000000002</v>
      </c>
      <c r="K29" s="9" t="str">
        <f t="shared" ref="K29:K54" si="8">IF(J29="Div by 0", "N/A", IF(J29="N/A","N/A", IF(J29&gt;30, "No", IF(J29&lt;-30, "No", "Yes"))))</f>
        <v>Yes</v>
      </c>
    </row>
    <row r="30" spans="1:11" x14ac:dyDescent="0.2">
      <c r="A30" s="81" t="s">
        <v>378</v>
      </c>
      <c r="B30" s="34" t="s">
        <v>255</v>
      </c>
      <c r="C30" s="80">
        <v>9.3735176412999994</v>
      </c>
      <c r="D30" s="9" t="str">
        <f>IF($B30="N/A","N/A",IF(C30&gt;20,"No",IF(C30&lt;2,"No","Yes")))</f>
        <v>Yes</v>
      </c>
      <c r="E30" s="8">
        <v>10.247978997000001</v>
      </c>
      <c r="F30" s="9" t="str">
        <f>IF($B30="N/A","N/A",IF(E30&gt;20,"No",IF(E30&lt;2,"No","Yes")))</f>
        <v>Yes</v>
      </c>
      <c r="G30" s="8">
        <v>10.669714369999999</v>
      </c>
      <c r="H30" s="9" t="str">
        <f>IF($B30="N/A","N/A",IF(G30&gt;20,"No",IF(G30&lt;2,"No","Yes")))</f>
        <v>Yes</v>
      </c>
      <c r="I30" s="10">
        <v>9.3290000000000006</v>
      </c>
      <c r="J30" s="10">
        <v>4.1150000000000002</v>
      </c>
      <c r="K30" s="9" t="str">
        <f t="shared" si="8"/>
        <v>Yes</v>
      </c>
    </row>
    <row r="31" spans="1:11" x14ac:dyDescent="0.2">
      <c r="A31" s="81" t="s">
        <v>379</v>
      </c>
      <c r="B31" s="34" t="s">
        <v>256</v>
      </c>
      <c r="C31" s="80">
        <v>5.7537389760000002</v>
      </c>
      <c r="D31" s="9" t="str">
        <f>IF($B31="N/A","N/A",IF(C31&gt;8,"No",IF(C31&lt;0.5,"No","Yes")))</f>
        <v>Yes</v>
      </c>
      <c r="E31" s="8">
        <v>5.5982090710000003</v>
      </c>
      <c r="F31" s="9" t="str">
        <f>IF($B31="N/A","N/A",IF(E31&gt;8,"No",IF(E31&lt;0.5,"No","Yes")))</f>
        <v>Yes</v>
      </c>
      <c r="G31" s="8">
        <v>5.5662153135999999</v>
      </c>
      <c r="H31" s="9" t="str">
        <f>IF($B31="N/A","N/A",IF(G31&gt;8,"No",IF(G31&lt;0.5,"No","Yes")))</f>
        <v>Yes</v>
      </c>
      <c r="I31" s="10">
        <v>-2.7</v>
      </c>
      <c r="J31" s="10">
        <v>-0.57099999999999995</v>
      </c>
      <c r="K31" s="9" t="str">
        <f t="shared" si="8"/>
        <v>Yes</v>
      </c>
    </row>
    <row r="32" spans="1:11" x14ac:dyDescent="0.2">
      <c r="A32" s="81" t="s">
        <v>380</v>
      </c>
      <c r="B32" s="34" t="s">
        <v>257</v>
      </c>
      <c r="C32" s="80">
        <v>11.371291998</v>
      </c>
      <c r="D32" s="9" t="str">
        <f>IF($B32="N/A","N/A",IF(C32&gt;25,"No",IF(C32&lt;3,"No","Yes")))</f>
        <v>Yes</v>
      </c>
      <c r="E32" s="8">
        <v>11.275609508000001</v>
      </c>
      <c r="F32" s="9" t="str">
        <f>IF($B32="N/A","N/A",IF(E32&gt;25,"No",IF(E32&lt;3,"No","Yes")))</f>
        <v>Yes</v>
      </c>
      <c r="G32" s="8">
        <v>11.340718857000001</v>
      </c>
      <c r="H32" s="9" t="str">
        <f>IF($B32="N/A","N/A",IF(G32&gt;25,"No",IF(G32&lt;3,"No","Yes")))</f>
        <v>Yes</v>
      </c>
      <c r="I32" s="10">
        <v>-0.84099999999999997</v>
      </c>
      <c r="J32" s="10">
        <v>0.57740000000000002</v>
      </c>
      <c r="K32" s="9" t="str">
        <f t="shared" si="8"/>
        <v>Yes</v>
      </c>
    </row>
    <row r="33" spans="1:11" x14ac:dyDescent="0.2">
      <c r="A33" s="81" t="s">
        <v>381</v>
      </c>
      <c r="B33" s="34" t="s">
        <v>258</v>
      </c>
      <c r="C33" s="80">
        <v>5.2475922466</v>
      </c>
      <c r="D33" s="9" t="str">
        <f>IF($B33="N/A","N/A",IF(C33&gt;25,"No",IF(C33&lt;2,"No","Yes")))</f>
        <v>Yes</v>
      </c>
      <c r="E33" s="8">
        <v>5.0250325772000002</v>
      </c>
      <c r="F33" s="9" t="str">
        <f>IF($B33="N/A","N/A",IF(E33&gt;25,"No",IF(E33&lt;2,"No","Yes")))</f>
        <v>Yes</v>
      </c>
      <c r="G33" s="8">
        <v>4.8780192580000001</v>
      </c>
      <c r="H33" s="9" t="str">
        <f>IF($B33="N/A","N/A",IF(G33&gt;25,"No",IF(G33&lt;2,"No","Yes")))</f>
        <v>Yes</v>
      </c>
      <c r="I33" s="10">
        <v>-4.24</v>
      </c>
      <c r="J33" s="10">
        <v>-2.93</v>
      </c>
      <c r="K33" s="9" t="str">
        <f t="shared" si="8"/>
        <v>Yes</v>
      </c>
    </row>
    <row r="34" spans="1:11" x14ac:dyDescent="0.2">
      <c r="A34" s="81" t="s">
        <v>382</v>
      </c>
      <c r="B34" s="34" t="s">
        <v>259</v>
      </c>
      <c r="C34" s="80">
        <v>0.25050414459999998</v>
      </c>
      <c r="D34" s="9" t="str">
        <f>IF($B34="N/A","N/A",IF(C34&gt;25,"No",IF(C34&lt;=0,"No","Yes")))</f>
        <v>Yes</v>
      </c>
      <c r="E34" s="8">
        <v>0.39239607910000002</v>
      </c>
      <c r="F34" s="9" t="str">
        <f>IF($B34="N/A","N/A",IF(E34&gt;25,"No",IF(E34&lt;=0,"No","Yes")))</f>
        <v>Yes</v>
      </c>
      <c r="G34" s="8">
        <v>0.43213216259999998</v>
      </c>
      <c r="H34" s="9" t="str">
        <f>IF($B34="N/A","N/A",IF(G34&gt;25,"No",IF(G34&lt;=0,"No","Yes")))</f>
        <v>Yes</v>
      </c>
      <c r="I34" s="10">
        <v>56.64</v>
      </c>
      <c r="J34" s="10">
        <v>10.130000000000001</v>
      </c>
      <c r="K34" s="9" t="str">
        <f t="shared" si="8"/>
        <v>Yes</v>
      </c>
    </row>
    <row r="35" spans="1:11" x14ac:dyDescent="0.2">
      <c r="A35" s="81" t="s">
        <v>383</v>
      </c>
      <c r="B35" s="34" t="s">
        <v>260</v>
      </c>
      <c r="C35" s="80">
        <v>24.859593679</v>
      </c>
      <c r="D35" s="9" t="str">
        <f>IF($B35="N/A","N/A",IF(C35&gt;20,"No",IF(C35&lt;4,"No","Yes")))</f>
        <v>No</v>
      </c>
      <c r="E35" s="8">
        <v>25.190941471999999</v>
      </c>
      <c r="F35" s="9" t="str">
        <f>IF($B35="N/A","N/A",IF(E35&gt;20,"No",IF(E35&lt;4,"No","Yes")))</f>
        <v>No</v>
      </c>
      <c r="G35" s="8">
        <v>24.725209041999999</v>
      </c>
      <c r="H35" s="9" t="str">
        <f>IF($B35="N/A","N/A",IF(G35&gt;20,"No",IF(G35&lt;4,"No","Yes")))</f>
        <v>No</v>
      </c>
      <c r="I35" s="10">
        <v>1.333</v>
      </c>
      <c r="J35" s="10">
        <v>-1.85</v>
      </c>
      <c r="K35" s="9" t="str">
        <f t="shared" si="8"/>
        <v>Yes</v>
      </c>
    </row>
    <row r="36" spans="1:11" x14ac:dyDescent="0.2">
      <c r="A36" s="81" t="s">
        <v>384</v>
      </c>
      <c r="B36" s="34" t="s">
        <v>261</v>
      </c>
      <c r="C36" s="80">
        <v>0.1821691147</v>
      </c>
      <c r="D36" s="9" t="str">
        <f>IF($B36="N/A","N/A",IF(C36&gt;=3,"No",IF(C36&lt;0,"No","Yes")))</f>
        <v>Yes</v>
      </c>
      <c r="E36" s="8">
        <v>0</v>
      </c>
      <c r="F36" s="9" t="str">
        <f>IF($B36="N/A","N/A",IF(E36&gt;=3,"No",IF(E36&lt;0,"No","Yes")))</f>
        <v>Yes</v>
      </c>
      <c r="G36" s="8">
        <v>0</v>
      </c>
      <c r="H36" s="9" t="str">
        <f>IF($B36="N/A","N/A",IF(G36&gt;=3,"No",IF(G36&lt;0,"No","Yes")))</f>
        <v>Yes</v>
      </c>
      <c r="I36" s="10">
        <v>-100</v>
      </c>
      <c r="J36" s="10" t="s">
        <v>1743</v>
      </c>
      <c r="K36" s="9" t="str">
        <f t="shared" si="8"/>
        <v>N/A</v>
      </c>
    </row>
    <row r="37" spans="1:11" x14ac:dyDescent="0.2">
      <c r="A37" s="81" t="s">
        <v>385</v>
      </c>
      <c r="B37" s="34" t="s">
        <v>262</v>
      </c>
      <c r="C37" s="80">
        <v>5.1815670942000001</v>
      </c>
      <c r="D37" s="9" t="str">
        <f>IF($B37="N/A","N/A",IF(C37&gt;=25,"No",IF(C37&lt;0,"No","Yes")))</f>
        <v>Yes</v>
      </c>
      <c r="E37" s="8">
        <v>5.6089958734999996</v>
      </c>
      <c r="F37" s="9" t="str">
        <f>IF($B37="N/A","N/A",IF(E37&gt;=25,"No",IF(E37&lt;0,"No","Yes")))</f>
        <v>Yes</v>
      </c>
      <c r="G37" s="8">
        <v>5.7911498234999996</v>
      </c>
      <c r="H37" s="9" t="str">
        <f>IF($B37="N/A","N/A",IF(G37&gt;=25,"No",IF(G37&lt;0,"No","Yes")))</f>
        <v>Yes</v>
      </c>
      <c r="I37" s="10">
        <v>8.2490000000000006</v>
      </c>
      <c r="J37" s="10">
        <v>3.2480000000000002</v>
      </c>
      <c r="K37" s="9" t="str">
        <f t="shared" si="8"/>
        <v>Yes</v>
      </c>
    </row>
    <row r="38" spans="1:11" x14ac:dyDescent="0.2">
      <c r="A38" s="81" t="s">
        <v>386</v>
      </c>
      <c r="B38" s="34" t="s">
        <v>225</v>
      </c>
      <c r="C38" s="80">
        <v>5.6593521235999997</v>
      </c>
      <c r="D38" s="9" t="str">
        <f>IF($B38="N/A","N/A",IF(C38&gt;3,"Yes","No"))</f>
        <v>Yes</v>
      </c>
      <c r="E38" s="8">
        <v>5.5780868258999998</v>
      </c>
      <c r="F38" s="9" t="str">
        <f>IF($B38="N/A","N/A",IF(E38&gt;3,"Yes","No"))</f>
        <v>Yes</v>
      </c>
      <c r="G38" s="8">
        <v>5.5206807262000002</v>
      </c>
      <c r="H38" s="9" t="str">
        <f>IF($B38="N/A","N/A",IF(G38&gt;3,"Yes","No"))</f>
        <v>Yes</v>
      </c>
      <c r="I38" s="10">
        <v>-1.44</v>
      </c>
      <c r="J38" s="10">
        <v>-1.03</v>
      </c>
      <c r="K38" s="9" t="str">
        <f t="shared" si="8"/>
        <v>Yes</v>
      </c>
    </row>
    <row r="39" spans="1:11" x14ac:dyDescent="0.2">
      <c r="A39" s="81" t="s">
        <v>387</v>
      </c>
      <c r="B39" s="34" t="s">
        <v>224</v>
      </c>
      <c r="C39" s="80">
        <v>0.40653844729999999</v>
      </c>
      <c r="D39" s="9" t="str">
        <f>IF($B39="N/A","N/A",IF(C39&gt;1,"Yes","No"))</f>
        <v>No</v>
      </c>
      <c r="E39" s="8">
        <v>0.41289346380000003</v>
      </c>
      <c r="F39" s="9" t="str">
        <f>IF($B39="N/A","N/A",IF(E39&gt;1,"Yes","No"))</f>
        <v>No</v>
      </c>
      <c r="G39" s="8">
        <v>0.41761909899999999</v>
      </c>
      <c r="H39" s="9" t="str">
        <f>IF($B39="N/A","N/A",IF(G39&gt;1,"Yes","No"))</f>
        <v>No</v>
      </c>
      <c r="I39" s="10">
        <v>1.5629999999999999</v>
      </c>
      <c r="J39" s="10">
        <v>1.145</v>
      </c>
      <c r="K39" s="9" t="str">
        <f t="shared" si="8"/>
        <v>Yes</v>
      </c>
    </row>
    <row r="40" spans="1:11" x14ac:dyDescent="0.2">
      <c r="A40" s="81" t="s">
        <v>388</v>
      </c>
      <c r="B40" s="34" t="s">
        <v>217</v>
      </c>
      <c r="C40" s="80">
        <v>0</v>
      </c>
      <c r="D40" s="9" t="str">
        <f>IF($B40="N/A","N/A",IF(C40&gt;15,"No",IF(C40&lt;-15,"No","Yes")))</f>
        <v>N/A</v>
      </c>
      <c r="E40" s="8">
        <v>0</v>
      </c>
      <c r="F40" s="9" t="str">
        <f>IF($B40="N/A","N/A",IF(E40&gt;15,"No",IF(E40&lt;-15,"No","Yes")))</f>
        <v>N/A</v>
      </c>
      <c r="G40" s="8">
        <v>0</v>
      </c>
      <c r="H40" s="9" t="str">
        <f>IF($B40="N/A","N/A",IF(G40&gt;15,"No",IF(G40&lt;-15,"No","Yes")))</f>
        <v>N/A</v>
      </c>
      <c r="I40" s="10" t="s">
        <v>1743</v>
      </c>
      <c r="J40" s="10" t="s">
        <v>1743</v>
      </c>
      <c r="K40" s="9" t="str">
        <f t="shared" si="8"/>
        <v>N/A</v>
      </c>
    </row>
    <row r="41" spans="1:11" x14ac:dyDescent="0.2">
      <c r="A41" s="81" t="s">
        <v>389</v>
      </c>
      <c r="B41" s="34" t="s">
        <v>217</v>
      </c>
      <c r="C41" s="80">
        <v>0</v>
      </c>
      <c r="D41" s="9" t="str">
        <f>IF($B41="N/A","N/A",IF(C41&gt;15,"No",IF(C41&lt;-15,"No","Yes")))</f>
        <v>N/A</v>
      </c>
      <c r="E41" s="8">
        <v>0</v>
      </c>
      <c r="F41" s="9" t="str">
        <f>IF($B41="N/A","N/A",IF(E41&gt;15,"No",IF(E41&lt;-15,"No","Yes")))</f>
        <v>N/A</v>
      </c>
      <c r="G41" s="8">
        <v>0</v>
      </c>
      <c r="H41" s="9" t="str">
        <f>IF($B41="N/A","N/A",IF(G41&gt;15,"No",IF(G41&lt;-15,"No","Yes")))</f>
        <v>N/A</v>
      </c>
      <c r="I41" s="10" t="s">
        <v>1743</v>
      </c>
      <c r="J41" s="10" t="s">
        <v>1743</v>
      </c>
      <c r="K41" s="9" t="str">
        <f t="shared" si="8"/>
        <v>N/A</v>
      </c>
    </row>
    <row r="42" spans="1:11" x14ac:dyDescent="0.2">
      <c r="A42" s="81" t="s">
        <v>390</v>
      </c>
      <c r="B42" s="34" t="s">
        <v>263</v>
      </c>
      <c r="C42" s="80">
        <v>3.32788345E-2</v>
      </c>
      <c r="D42" s="9" t="str">
        <f>IF($B42="N/A","N/A",IF(C42&gt;0,"Yes","No"))</f>
        <v>Yes</v>
      </c>
      <c r="E42" s="8">
        <v>3.6714487499999997E-2</v>
      </c>
      <c r="F42" s="9" t="str">
        <f>IF($B42="N/A","N/A",IF(E42&gt;0,"Yes","No"))</f>
        <v>Yes</v>
      </c>
      <c r="G42" s="8">
        <v>3.8008407399999999E-2</v>
      </c>
      <c r="H42" s="9" t="str">
        <f>IF($B42="N/A","N/A",IF(G42&gt;0,"Yes","No"))</f>
        <v>Yes</v>
      </c>
      <c r="I42" s="10">
        <v>10.32</v>
      </c>
      <c r="J42" s="10">
        <v>3.524</v>
      </c>
      <c r="K42" s="9" t="str">
        <f t="shared" si="8"/>
        <v>Yes</v>
      </c>
    </row>
    <row r="43" spans="1:11" x14ac:dyDescent="0.2">
      <c r="A43" s="81" t="s">
        <v>391</v>
      </c>
      <c r="B43" s="34" t="s">
        <v>263</v>
      </c>
      <c r="C43" s="80">
        <v>3.4751416028</v>
      </c>
      <c r="D43" s="9" t="str">
        <f>IF($B43="N/A","N/A",IF(C43&gt;0,"Yes","No"))</f>
        <v>Yes</v>
      </c>
      <c r="E43" s="8">
        <v>3.1387442943999999</v>
      </c>
      <c r="F43" s="9" t="str">
        <f>IF($B43="N/A","N/A",IF(E43&gt;0,"Yes","No"))</f>
        <v>Yes</v>
      </c>
      <c r="G43" s="8">
        <v>2.9951020506999999</v>
      </c>
      <c r="H43" s="9" t="str">
        <f>IF($B43="N/A","N/A",IF(G43&gt;0,"Yes","No"))</f>
        <v>Yes</v>
      </c>
      <c r="I43" s="10">
        <v>-9.68</v>
      </c>
      <c r="J43" s="10">
        <v>-4.58</v>
      </c>
      <c r="K43" s="9" t="str">
        <f t="shared" si="8"/>
        <v>Yes</v>
      </c>
    </row>
    <row r="44" spans="1:11" x14ac:dyDescent="0.2">
      <c r="A44" s="81" t="s">
        <v>392</v>
      </c>
      <c r="B44" s="34" t="s">
        <v>263</v>
      </c>
      <c r="C44" s="80">
        <v>0</v>
      </c>
      <c r="D44" s="9" t="str">
        <f>IF($B44="N/A","N/A",IF(C44&gt;0,"Yes","No"))</f>
        <v>No</v>
      </c>
      <c r="E44" s="8">
        <v>0</v>
      </c>
      <c r="F44" s="9" t="str">
        <f>IF($B44="N/A","N/A",IF(E44&gt;0,"Yes","No"))</f>
        <v>No</v>
      </c>
      <c r="G44" s="8">
        <v>0</v>
      </c>
      <c r="H44" s="9" t="str">
        <f>IF($B44="N/A","N/A",IF(G44&gt;0,"Yes","No"))</f>
        <v>No</v>
      </c>
      <c r="I44" s="10" t="s">
        <v>1743</v>
      </c>
      <c r="J44" s="10" t="s">
        <v>1743</v>
      </c>
      <c r="K44" s="9" t="str">
        <f t="shared" si="8"/>
        <v>N/A</v>
      </c>
    </row>
    <row r="45" spans="1:11" x14ac:dyDescent="0.2">
      <c r="A45" s="81" t="s">
        <v>393</v>
      </c>
      <c r="B45" s="34" t="s">
        <v>224</v>
      </c>
      <c r="C45" s="80">
        <v>0.77969432299999997</v>
      </c>
      <c r="D45" s="9" t="str">
        <f>IF($B45="N/A","N/A",IF(C45&gt;1,"Yes","No"))</f>
        <v>No</v>
      </c>
      <c r="E45" s="8">
        <v>0.67649979449999997</v>
      </c>
      <c r="F45" s="9" t="str">
        <f>IF($B45="N/A","N/A",IF(E45&gt;1,"Yes","No"))</f>
        <v>No</v>
      </c>
      <c r="G45" s="8">
        <v>0.630275629</v>
      </c>
      <c r="H45" s="9" t="str">
        <f>IF($B45="N/A","N/A",IF(G45&gt;1,"Yes","No"))</f>
        <v>No</v>
      </c>
      <c r="I45" s="10">
        <v>-13.2</v>
      </c>
      <c r="J45" s="10">
        <v>-6.83</v>
      </c>
      <c r="K45" s="9" t="str">
        <f t="shared" si="8"/>
        <v>Yes</v>
      </c>
    </row>
    <row r="46" spans="1:11" x14ac:dyDescent="0.2">
      <c r="A46" s="81" t="s">
        <v>394</v>
      </c>
      <c r="B46" s="34" t="s">
        <v>263</v>
      </c>
      <c r="C46" s="80">
        <v>7.5721105400000002E-2</v>
      </c>
      <c r="D46" s="9" t="str">
        <f>IF($B46="N/A","N/A",IF(C46&gt;0,"Yes","No"))</f>
        <v>Yes</v>
      </c>
      <c r="E46" s="8">
        <v>7.7727706499999993E-2</v>
      </c>
      <c r="F46" s="9" t="str">
        <f>IF($B46="N/A","N/A",IF(E46&gt;0,"Yes","No"))</f>
        <v>Yes</v>
      </c>
      <c r="G46" s="8">
        <v>0.11325223080000001</v>
      </c>
      <c r="H46" s="9" t="str">
        <f>IF($B46="N/A","N/A",IF(G46&gt;0,"Yes","No"))</f>
        <v>Yes</v>
      </c>
      <c r="I46" s="10">
        <v>2.65</v>
      </c>
      <c r="J46" s="10">
        <v>45.7</v>
      </c>
      <c r="K46" s="9" t="str">
        <f t="shared" si="8"/>
        <v>No</v>
      </c>
    </row>
    <row r="47" spans="1:11" x14ac:dyDescent="0.2">
      <c r="A47" s="81" t="s">
        <v>395</v>
      </c>
      <c r="B47" s="34" t="s">
        <v>217</v>
      </c>
      <c r="C47" s="80">
        <v>0</v>
      </c>
      <c r="D47" s="9" t="str">
        <f>IF($B47="N/A","N/A",IF(C47&gt;15,"No",IF(C47&lt;-15,"No","Yes")))</f>
        <v>N/A</v>
      </c>
      <c r="E47" s="8">
        <v>0</v>
      </c>
      <c r="F47" s="9" t="str">
        <f>IF($B47="N/A","N/A",IF(E47&gt;15,"No",IF(E47&lt;-15,"No","Yes")))</f>
        <v>N/A</v>
      </c>
      <c r="G47" s="8">
        <v>0</v>
      </c>
      <c r="H47" s="9" t="str">
        <f>IF($B47="N/A","N/A",IF(G47&gt;15,"No",IF(G47&lt;-15,"No","Yes")))</f>
        <v>N/A</v>
      </c>
      <c r="I47" s="10" t="s">
        <v>1743</v>
      </c>
      <c r="J47" s="10" t="s">
        <v>1743</v>
      </c>
      <c r="K47" s="9" t="str">
        <f t="shared" si="8"/>
        <v>N/A</v>
      </c>
    </row>
    <row r="48" spans="1:11" x14ac:dyDescent="0.2">
      <c r="A48" s="81" t="s">
        <v>396</v>
      </c>
      <c r="B48" s="34" t="s">
        <v>217</v>
      </c>
      <c r="C48" s="80">
        <v>0.50129875290000003</v>
      </c>
      <c r="D48" s="9" t="str">
        <f>IF($B48="N/A","N/A",IF(C48&gt;15,"No",IF(C48&lt;-15,"No","Yes")))</f>
        <v>N/A</v>
      </c>
      <c r="E48" s="8">
        <v>0.58840347390000003</v>
      </c>
      <c r="F48" s="9" t="str">
        <f>IF($B48="N/A","N/A",IF(E48&gt;15,"No",IF(E48&lt;-15,"No","Yes")))</f>
        <v>N/A</v>
      </c>
      <c r="G48" s="8">
        <v>0.70152865939999998</v>
      </c>
      <c r="H48" s="9" t="str">
        <f>IF($B48="N/A","N/A",IF(G48&gt;15,"No",IF(G48&lt;-15,"No","Yes")))</f>
        <v>N/A</v>
      </c>
      <c r="I48" s="10">
        <v>17.38</v>
      </c>
      <c r="J48" s="10">
        <v>19.23</v>
      </c>
      <c r="K48" s="9" t="str">
        <f t="shared" si="8"/>
        <v>Yes</v>
      </c>
    </row>
    <row r="49" spans="1:11" x14ac:dyDescent="0.2">
      <c r="A49" s="81" t="s">
        <v>397</v>
      </c>
      <c r="B49" s="34" t="s">
        <v>217</v>
      </c>
      <c r="C49" s="80">
        <v>1.2531431500000001E-2</v>
      </c>
      <c r="D49" s="9" t="str">
        <f>IF($B49="N/A","N/A",IF(C49&gt;15,"No",IF(C49&lt;-15,"No","Yes")))</f>
        <v>N/A</v>
      </c>
      <c r="E49" s="8">
        <v>1.56021197E-2</v>
      </c>
      <c r="F49" s="9" t="str">
        <f>IF($B49="N/A","N/A",IF(E49&gt;15,"No",IF(E49&lt;-15,"No","Yes")))</f>
        <v>N/A</v>
      </c>
      <c r="G49" s="8">
        <v>2.2123134199999998E-2</v>
      </c>
      <c r="H49" s="9" t="str">
        <f>IF($B49="N/A","N/A",IF(G49&gt;15,"No",IF(G49&lt;-15,"No","Yes")))</f>
        <v>N/A</v>
      </c>
      <c r="I49" s="10">
        <v>24.5</v>
      </c>
      <c r="J49" s="10">
        <v>41.8</v>
      </c>
      <c r="K49" s="9" t="str">
        <f t="shared" si="8"/>
        <v>No</v>
      </c>
    </row>
    <row r="50" spans="1:11" x14ac:dyDescent="0.2">
      <c r="A50" s="81" t="s">
        <v>398</v>
      </c>
      <c r="B50" s="34" t="s">
        <v>217</v>
      </c>
      <c r="C50" s="80">
        <v>0</v>
      </c>
      <c r="D50" s="9" t="str">
        <f>IF($B50="N/A","N/A",IF(C50&gt;15,"No",IF(C50&lt;-15,"No","Yes")))</f>
        <v>N/A</v>
      </c>
      <c r="E50" s="8">
        <v>0</v>
      </c>
      <c r="F50" s="9" t="str">
        <f>IF($B50="N/A","N/A",IF(E50&gt;15,"No",IF(E50&lt;-15,"No","Yes")))</f>
        <v>N/A</v>
      </c>
      <c r="G50" s="8">
        <v>0</v>
      </c>
      <c r="H50" s="9" t="str">
        <f>IF($B50="N/A","N/A",IF(G50&gt;15,"No",IF(G50&lt;-15,"No","Yes")))</f>
        <v>N/A</v>
      </c>
      <c r="I50" s="10" t="s">
        <v>1743</v>
      </c>
      <c r="J50" s="10" t="s">
        <v>1743</v>
      </c>
      <c r="K50" s="9" t="str">
        <f t="shared" si="8"/>
        <v>N/A</v>
      </c>
    </row>
    <row r="51" spans="1:11" x14ac:dyDescent="0.2">
      <c r="A51" s="81" t="s">
        <v>399</v>
      </c>
      <c r="B51" s="34" t="s">
        <v>217</v>
      </c>
      <c r="C51" s="80">
        <v>6.9780431999999998E-3</v>
      </c>
      <c r="D51" s="9" t="str">
        <f>IF($B51="N/A","N/A",IF(C51&gt;15,"No",IF(C51&lt;-15,"No","Yes")))</f>
        <v>N/A</v>
      </c>
      <c r="E51" s="8">
        <v>5.3565022999999996E-3</v>
      </c>
      <c r="F51" s="9" t="str">
        <f>IF($B51="N/A","N/A",IF(E51&gt;15,"No",IF(E51&lt;-15,"No","Yes")))</f>
        <v>N/A</v>
      </c>
      <c r="G51" s="8">
        <v>5.0334324999999997E-3</v>
      </c>
      <c r="H51" s="9" t="str">
        <f>IF($B51="N/A","N/A",IF(G51&gt;15,"No",IF(G51&lt;-15,"No","Yes")))</f>
        <v>N/A</v>
      </c>
      <c r="I51" s="10">
        <v>-23.2</v>
      </c>
      <c r="J51" s="10">
        <v>-6.03</v>
      </c>
      <c r="K51" s="9" t="str">
        <f t="shared" si="8"/>
        <v>Yes</v>
      </c>
    </row>
    <row r="52" spans="1:11" x14ac:dyDescent="0.2">
      <c r="A52" s="81" t="s">
        <v>400</v>
      </c>
      <c r="B52" s="34" t="s">
        <v>224</v>
      </c>
      <c r="C52" s="80">
        <v>9.4722891115000003</v>
      </c>
      <c r="D52" s="9" t="str">
        <f>IF($B52="N/A","N/A",IF(C52&gt;1,"Yes","No"))</f>
        <v>Yes</v>
      </c>
      <c r="E52" s="8">
        <v>9.1431004652999999</v>
      </c>
      <c r="F52" s="9" t="str">
        <f>IF($B52="N/A","N/A",IF(E52&gt;1,"Yes","No"))</f>
        <v>Yes</v>
      </c>
      <c r="G52" s="8">
        <v>9.5591354312999997</v>
      </c>
      <c r="H52" s="9" t="str">
        <f>IF($B52="N/A","N/A",IF(G52&gt;1,"Yes","No"))</f>
        <v>Yes</v>
      </c>
      <c r="I52" s="10">
        <v>-3.48</v>
      </c>
      <c r="J52" s="10">
        <v>4.55</v>
      </c>
      <c r="K52" s="9" t="str">
        <f t="shared" si="8"/>
        <v>Yes</v>
      </c>
    </row>
    <row r="53" spans="1:11" x14ac:dyDescent="0.2">
      <c r="A53" s="81" t="s">
        <v>401</v>
      </c>
      <c r="B53" s="34" t="s">
        <v>263</v>
      </c>
      <c r="C53" s="80">
        <v>0.1793474679</v>
      </c>
      <c r="D53" s="9" t="str">
        <f>IF($B53="N/A","N/A",IF(C53&gt;0,"Yes","No"))</f>
        <v>Yes</v>
      </c>
      <c r="E53" s="8">
        <v>0.18434116649999999</v>
      </c>
      <c r="F53" s="9" t="str">
        <f>IF($B53="N/A","N/A",IF(E53&gt;0,"Yes","No"))</f>
        <v>Yes</v>
      </c>
      <c r="G53" s="8">
        <v>0.20226608730000001</v>
      </c>
      <c r="H53" s="9" t="str">
        <f>IF($B53="N/A","N/A",IF(G53&gt;0,"Yes","No"))</f>
        <v>Yes</v>
      </c>
      <c r="I53" s="10">
        <v>2.7839999999999998</v>
      </c>
      <c r="J53" s="10">
        <v>9.7240000000000002</v>
      </c>
      <c r="K53" s="9" t="str">
        <f t="shared" si="8"/>
        <v>Yes</v>
      </c>
    </row>
    <row r="54" spans="1:11" x14ac:dyDescent="0.2">
      <c r="A54" s="81" t="s">
        <v>402</v>
      </c>
      <c r="B54" s="34" t="s">
        <v>264</v>
      </c>
      <c r="C54" s="80">
        <v>7.0389022800000006E-2</v>
      </c>
      <c r="D54" s="9" t="str">
        <f>IF($B54="N/A","N/A",IF(C54&gt;=1,"No",IF(C54&lt;0,"No","Yes")))</f>
        <v>Yes</v>
      </c>
      <c r="E54" s="8">
        <v>3.5054029999999998E-4</v>
      </c>
      <c r="F54" s="9" t="str">
        <f>IF($B54="N/A","N/A",IF(E54&gt;=1,"No",IF(E54&lt;0,"No","Yes")))</f>
        <v>Yes</v>
      </c>
      <c r="G54" s="8">
        <v>0</v>
      </c>
      <c r="H54" s="9" t="str">
        <f>IF($B54="N/A","N/A",IF(G54&gt;=1,"No",IF(G54&lt;0,"No","Yes")))</f>
        <v>Yes</v>
      </c>
      <c r="I54" s="10">
        <v>-99.5</v>
      </c>
      <c r="J54" s="10">
        <v>-100</v>
      </c>
      <c r="K54" s="9" t="str">
        <f t="shared" si="8"/>
        <v>No</v>
      </c>
    </row>
    <row r="55" spans="1:11" x14ac:dyDescent="0.2">
      <c r="A55" s="81" t="s">
        <v>872</v>
      </c>
      <c r="B55" s="34" t="s">
        <v>217</v>
      </c>
      <c r="C55" s="83">
        <v>74.632512246000005</v>
      </c>
      <c r="D55" s="9" t="str">
        <f>IF($B55="N/A","N/A",IF(C55&gt;15,"No",IF(C55&lt;-15,"No","Yes")))</f>
        <v>N/A</v>
      </c>
      <c r="E55" s="36">
        <v>75.313235155000001</v>
      </c>
      <c r="F55" s="9" t="str">
        <f>IF($B55="N/A","N/A",IF(E55&gt;15,"No",IF(E55&lt;-15,"No","Yes")))</f>
        <v>N/A</v>
      </c>
      <c r="G55" s="36">
        <v>77.774972790999996</v>
      </c>
      <c r="H55" s="9" t="str">
        <f>IF($B55="N/A","N/A",IF(G55&gt;15,"No",IF(G55&lt;-15,"No","Yes")))</f>
        <v>N/A</v>
      </c>
      <c r="I55" s="10">
        <v>0.91210000000000002</v>
      </c>
      <c r="J55" s="10">
        <v>3.2690000000000001</v>
      </c>
      <c r="K55" s="9" t="str">
        <f t="shared" ref="K55:K74" si="9">IF(J55="Div by 0", "N/A", IF(J55="N/A","N/A", IF(J55&gt;30, "No", IF(J55&lt;-30, "No", "Yes"))))</f>
        <v>Yes</v>
      </c>
    </row>
    <row r="56" spans="1:11" x14ac:dyDescent="0.2">
      <c r="A56" s="81" t="s">
        <v>873</v>
      </c>
      <c r="B56" s="34" t="s">
        <v>265</v>
      </c>
      <c r="C56" s="83">
        <v>80.918733157999995</v>
      </c>
      <c r="D56" s="9" t="str">
        <f>IF($B56="N/A","N/A",IF(C56&gt;90,"No",IF(C56&lt;20,"No","Yes")))</f>
        <v>Yes</v>
      </c>
      <c r="E56" s="36">
        <v>81.595401703999997</v>
      </c>
      <c r="F56" s="9" t="str">
        <f>IF($B56="N/A","N/A",IF(E56&gt;90,"No",IF(E56&lt;20,"No","Yes")))</f>
        <v>Yes</v>
      </c>
      <c r="G56" s="36">
        <v>89.870596746000004</v>
      </c>
      <c r="H56" s="9" t="str">
        <f>IF($B56="N/A","N/A",IF(G56&gt;90,"No",IF(G56&lt;20,"No","Yes")))</f>
        <v>Yes</v>
      </c>
      <c r="I56" s="10">
        <v>0.83620000000000005</v>
      </c>
      <c r="J56" s="10">
        <v>10.14</v>
      </c>
      <c r="K56" s="9" t="str">
        <f t="shared" si="9"/>
        <v>Yes</v>
      </c>
    </row>
    <row r="57" spans="1:11" x14ac:dyDescent="0.2">
      <c r="A57" s="81" t="s">
        <v>874</v>
      </c>
      <c r="B57" s="34" t="s">
        <v>266</v>
      </c>
      <c r="C57" s="83">
        <v>42.926929555000001</v>
      </c>
      <c r="D57" s="9" t="str">
        <f>IF($B57="N/A","N/A",IF(C57&gt;60,"No",IF(C57&lt;10,"No","Yes")))</f>
        <v>Yes</v>
      </c>
      <c r="E57" s="36">
        <v>46.103337525999997</v>
      </c>
      <c r="F57" s="9" t="str">
        <f>IF($B57="N/A","N/A",IF(E57&gt;60,"No",IF(E57&lt;10,"No","Yes")))</f>
        <v>Yes</v>
      </c>
      <c r="G57" s="36">
        <v>47.671882494000002</v>
      </c>
      <c r="H57" s="9" t="str">
        <f>IF($B57="N/A","N/A",IF(G57&gt;60,"No",IF(G57&lt;10,"No","Yes")))</f>
        <v>Yes</v>
      </c>
      <c r="I57" s="10">
        <v>7.4</v>
      </c>
      <c r="J57" s="10">
        <v>3.4020000000000001</v>
      </c>
      <c r="K57" s="9" t="str">
        <f t="shared" si="9"/>
        <v>Yes</v>
      </c>
    </row>
    <row r="58" spans="1:11" ht="25.5" x14ac:dyDescent="0.2">
      <c r="A58" s="81" t="s">
        <v>875</v>
      </c>
      <c r="B58" s="34" t="s">
        <v>267</v>
      </c>
      <c r="C58" s="83">
        <v>33.906179309000002</v>
      </c>
      <c r="D58" s="9" t="str">
        <f>IF($B58="N/A","N/A",IF(C58&gt;100,"No",IF(C58&lt;10,"No","Yes")))</f>
        <v>Yes</v>
      </c>
      <c r="E58" s="36">
        <v>34.097535655999998</v>
      </c>
      <c r="F58" s="9" t="str">
        <f>IF($B58="N/A","N/A",IF(E58&gt;100,"No",IF(E58&lt;10,"No","Yes")))</f>
        <v>Yes</v>
      </c>
      <c r="G58" s="36">
        <v>34.420716472000002</v>
      </c>
      <c r="H58" s="9" t="str">
        <f>IF($B58="N/A","N/A",IF(G58&gt;100,"No",IF(G58&lt;10,"No","Yes")))</f>
        <v>Yes</v>
      </c>
      <c r="I58" s="10">
        <v>0.56440000000000001</v>
      </c>
      <c r="J58" s="10">
        <v>0.94779999999999998</v>
      </c>
      <c r="K58" s="9" t="str">
        <f t="shared" si="9"/>
        <v>Yes</v>
      </c>
    </row>
    <row r="59" spans="1:11" x14ac:dyDescent="0.2">
      <c r="A59" s="81" t="s">
        <v>876</v>
      </c>
      <c r="B59" s="34" t="s">
        <v>268</v>
      </c>
      <c r="C59" s="83">
        <v>101.83541169</v>
      </c>
      <c r="D59" s="9" t="str">
        <f>IF($B59="N/A","N/A",IF(C59&gt;100,"No",IF(C59&lt;20,"No","Yes")))</f>
        <v>No</v>
      </c>
      <c r="E59" s="36">
        <v>105.59601970999999</v>
      </c>
      <c r="F59" s="9" t="str">
        <f>IF($B59="N/A","N/A",IF(E59&gt;100,"No",IF(E59&lt;20,"No","Yes")))</f>
        <v>No</v>
      </c>
      <c r="G59" s="36">
        <v>107.66986546</v>
      </c>
      <c r="H59" s="9" t="str">
        <f>IF($B59="N/A","N/A",IF(G59&gt;100,"No",IF(G59&lt;20,"No","Yes")))</f>
        <v>No</v>
      </c>
      <c r="I59" s="10">
        <v>3.6930000000000001</v>
      </c>
      <c r="J59" s="10">
        <v>1.964</v>
      </c>
      <c r="K59" s="9" t="str">
        <f t="shared" si="9"/>
        <v>Yes</v>
      </c>
    </row>
    <row r="60" spans="1:11" x14ac:dyDescent="0.2">
      <c r="A60" s="81" t="s">
        <v>877</v>
      </c>
      <c r="B60" s="34" t="s">
        <v>268</v>
      </c>
      <c r="C60" s="83">
        <v>100.88532558</v>
      </c>
      <c r="D60" s="9" t="str">
        <f>IF($B60="N/A","N/A",IF(C60&gt;100,"No",IF(C60&lt;20,"No","Yes")))</f>
        <v>No</v>
      </c>
      <c r="E60" s="36">
        <v>101.72142979</v>
      </c>
      <c r="F60" s="9" t="str">
        <f>IF($B60="N/A","N/A",IF(E60&gt;100,"No",IF(E60&lt;20,"No","Yes")))</f>
        <v>No</v>
      </c>
      <c r="G60" s="36">
        <v>102.32307534</v>
      </c>
      <c r="H60" s="9" t="str">
        <f>IF($B60="N/A","N/A",IF(G60&gt;100,"No",IF(G60&lt;20,"No","Yes")))</f>
        <v>No</v>
      </c>
      <c r="I60" s="10">
        <v>0.82879999999999998</v>
      </c>
      <c r="J60" s="10">
        <v>0.59150000000000003</v>
      </c>
      <c r="K60" s="9" t="str">
        <f t="shared" si="9"/>
        <v>Yes</v>
      </c>
    </row>
    <row r="61" spans="1:11" ht="25.5" x14ac:dyDescent="0.2">
      <c r="A61" s="81" t="s">
        <v>878</v>
      </c>
      <c r="B61" s="34" t="s">
        <v>217</v>
      </c>
      <c r="C61" s="83">
        <v>193.89357297000001</v>
      </c>
      <c r="D61" s="9" t="str">
        <f>IF($B61="N/A","N/A",IF(C61&gt;15,"No",IF(C61&lt;-15,"No","Yes")))</f>
        <v>N/A</v>
      </c>
      <c r="E61" s="36">
        <v>127.84811773</v>
      </c>
      <c r="F61" s="9" t="str">
        <f>IF($B61="N/A","N/A",IF(E61&gt;15,"No",IF(E61&lt;-15,"No","Yes")))</f>
        <v>N/A</v>
      </c>
      <c r="G61" s="36">
        <v>115.95310333</v>
      </c>
      <c r="H61" s="9" t="str">
        <f>IF($B61="N/A","N/A",IF(G61&gt;15,"No",IF(G61&lt;-15,"No","Yes")))</f>
        <v>N/A</v>
      </c>
      <c r="I61" s="10">
        <v>-34.1</v>
      </c>
      <c r="J61" s="10">
        <v>-9.3000000000000007</v>
      </c>
      <c r="K61" s="9" t="str">
        <f t="shared" si="9"/>
        <v>Yes</v>
      </c>
    </row>
    <row r="62" spans="1:11" x14ac:dyDescent="0.2">
      <c r="A62" s="81" t="s">
        <v>879</v>
      </c>
      <c r="B62" s="34" t="s">
        <v>269</v>
      </c>
      <c r="C62" s="83">
        <v>28.446696551999999</v>
      </c>
      <c r="D62" s="9" t="str">
        <f>IF($B62="N/A","N/A",IF(C62&gt;60,"No",IF(C62&lt;10,"No","Yes")))</f>
        <v>Yes</v>
      </c>
      <c r="E62" s="36">
        <v>27.802346368999999</v>
      </c>
      <c r="F62" s="9" t="str">
        <f>IF($B62="N/A","N/A",IF(E62&gt;60,"No",IF(E62&lt;10,"No","Yes")))</f>
        <v>Yes</v>
      </c>
      <c r="G62" s="36">
        <v>28.338162906000001</v>
      </c>
      <c r="H62" s="9" t="str">
        <f>IF($B62="N/A","N/A",IF(G62&gt;60,"No",IF(G62&lt;10,"No","Yes")))</f>
        <v>Yes</v>
      </c>
      <c r="I62" s="10">
        <v>-2.27</v>
      </c>
      <c r="J62" s="10">
        <v>1.927</v>
      </c>
      <c r="K62" s="9" t="str">
        <f t="shared" si="9"/>
        <v>Yes</v>
      </c>
    </row>
    <row r="63" spans="1:11" x14ac:dyDescent="0.2">
      <c r="A63" s="81" t="s">
        <v>880</v>
      </c>
      <c r="B63" s="34" t="s">
        <v>269</v>
      </c>
      <c r="C63" s="83">
        <v>15.202308189</v>
      </c>
      <c r="D63" s="9" t="str">
        <f>IF($B63="N/A","N/A",IF(C63&gt;60,"No",IF(C63&lt;10,"No","Yes")))</f>
        <v>Yes</v>
      </c>
      <c r="E63" s="36" t="s">
        <v>1743</v>
      </c>
      <c r="F63" s="9" t="str">
        <f>IF($B63="N/A","N/A",IF(E63&gt;60,"No",IF(E63&lt;10,"No","Yes")))</f>
        <v>No</v>
      </c>
      <c r="G63" s="36" t="s">
        <v>1743</v>
      </c>
      <c r="H63" s="9" t="str">
        <f>IF($B63="N/A","N/A",IF(G63&gt;60,"No",IF(G63&lt;10,"No","Yes")))</f>
        <v>No</v>
      </c>
      <c r="I63" s="10" t="s">
        <v>1743</v>
      </c>
      <c r="J63" s="10" t="s">
        <v>1743</v>
      </c>
      <c r="K63" s="9" t="str">
        <f t="shared" si="9"/>
        <v>N/A</v>
      </c>
    </row>
    <row r="64" spans="1:11" x14ac:dyDescent="0.2">
      <c r="A64" s="81" t="s">
        <v>881</v>
      </c>
      <c r="B64" s="34" t="s">
        <v>217</v>
      </c>
      <c r="C64" s="83">
        <v>214.41768415000001</v>
      </c>
      <c r="D64" s="9" t="str">
        <f t="shared" ref="D64:D74" si="10">IF($B64="N/A","N/A",IF(C64&gt;15,"No",IF(C64&lt;-15,"No","Yes")))</f>
        <v>N/A</v>
      </c>
      <c r="E64" s="36">
        <v>204.47452626</v>
      </c>
      <c r="F64" s="9" t="str">
        <f>IF($B64="N/A","N/A",IF(E64&gt;15,"No",IF(E64&lt;-15,"No","Yes")))</f>
        <v>N/A</v>
      </c>
      <c r="G64" s="36">
        <v>207.50661441</v>
      </c>
      <c r="H64" s="9" t="str">
        <f>IF($B64="N/A","N/A",IF(G64&gt;15,"No",IF(G64&lt;-15,"No","Yes")))</f>
        <v>N/A</v>
      </c>
      <c r="I64" s="10">
        <v>-4.6399999999999997</v>
      </c>
      <c r="J64" s="10">
        <v>1.4830000000000001</v>
      </c>
      <c r="K64" s="9" t="str">
        <f t="shared" si="9"/>
        <v>Yes</v>
      </c>
    </row>
    <row r="65" spans="1:11" ht="15.75" customHeight="1" x14ac:dyDescent="0.2">
      <c r="A65" s="81" t="s">
        <v>882</v>
      </c>
      <c r="B65" s="34" t="s">
        <v>217</v>
      </c>
      <c r="C65" s="83">
        <v>60.655193187999998</v>
      </c>
      <c r="D65" s="9" t="str">
        <f t="shared" si="10"/>
        <v>N/A</v>
      </c>
      <c r="E65" s="36">
        <v>63.016675284999998</v>
      </c>
      <c r="F65" s="9" t="str">
        <f t="shared" ref="F65:F73" si="11">IF($B65="N/A","N/A",IF(E65&gt;15,"No",IF(E65&lt;-15,"No","Yes")))</f>
        <v>N/A</v>
      </c>
      <c r="G65" s="36">
        <v>62.488136509</v>
      </c>
      <c r="H65" s="9" t="str">
        <f t="shared" ref="H65:H86" si="12">IF($B65="N/A","N/A",IF(G65&gt;15,"No",IF(G65&lt;-15,"No","Yes")))</f>
        <v>N/A</v>
      </c>
      <c r="I65" s="10">
        <v>3.8929999999999998</v>
      </c>
      <c r="J65" s="10">
        <v>-0.83899999999999997</v>
      </c>
      <c r="K65" s="9" t="str">
        <f t="shared" si="9"/>
        <v>Yes</v>
      </c>
    </row>
    <row r="66" spans="1:11" ht="25.5" x14ac:dyDescent="0.2">
      <c r="A66" s="81" t="s">
        <v>883</v>
      </c>
      <c r="B66" s="34" t="s">
        <v>217</v>
      </c>
      <c r="C66" s="83">
        <v>184.23771775</v>
      </c>
      <c r="D66" s="9" t="str">
        <f t="shared" si="10"/>
        <v>N/A</v>
      </c>
      <c r="E66" s="36">
        <v>229.04883898</v>
      </c>
      <c r="F66" s="9" t="str">
        <f t="shared" si="11"/>
        <v>N/A</v>
      </c>
      <c r="G66" s="36">
        <v>236.81050019</v>
      </c>
      <c r="H66" s="9" t="str">
        <f t="shared" si="12"/>
        <v>N/A</v>
      </c>
      <c r="I66" s="10">
        <v>24.32</v>
      </c>
      <c r="J66" s="10">
        <v>3.3889999999999998</v>
      </c>
      <c r="K66" s="9" t="str">
        <f t="shared" si="9"/>
        <v>Yes</v>
      </c>
    </row>
    <row r="67" spans="1:11" ht="25.5" x14ac:dyDescent="0.2">
      <c r="A67" s="81" t="s">
        <v>884</v>
      </c>
      <c r="B67" s="34" t="s">
        <v>217</v>
      </c>
      <c r="C67" s="83">
        <v>1040.713217</v>
      </c>
      <c r="D67" s="9" t="str">
        <f t="shared" si="10"/>
        <v>N/A</v>
      </c>
      <c r="E67" s="36">
        <v>1215.161139</v>
      </c>
      <c r="F67" s="9" t="str">
        <f t="shared" si="11"/>
        <v>N/A</v>
      </c>
      <c r="G67" s="36">
        <v>1336.7341951999999</v>
      </c>
      <c r="H67" s="9" t="str">
        <f t="shared" si="12"/>
        <v>N/A</v>
      </c>
      <c r="I67" s="10">
        <v>16.760000000000002</v>
      </c>
      <c r="J67" s="10">
        <v>10</v>
      </c>
      <c r="K67" s="9" t="str">
        <f t="shared" si="9"/>
        <v>Yes</v>
      </c>
    </row>
    <row r="68" spans="1:11" ht="25.5" x14ac:dyDescent="0.2">
      <c r="A68" s="81" t="s">
        <v>885</v>
      </c>
      <c r="B68" s="34" t="s">
        <v>217</v>
      </c>
      <c r="C68" s="83">
        <v>94.940261853999999</v>
      </c>
      <c r="D68" s="9" t="str">
        <f t="shared" si="10"/>
        <v>N/A</v>
      </c>
      <c r="E68" s="36">
        <v>94.308071061000007</v>
      </c>
      <c r="F68" s="9" t="str">
        <f t="shared" si="11"/>
        <v>N/A</v>
      </c>
      <c r="G68" s="36">
        <v>91.474958736000005</v>
      </c>
      <c r="H68" s="9" t="str">
        <f t="shared" si="12"/>
        <v>N/A</v>
      </c>
      <c r="I68" s="10">
        <v>-0.66600000000000004</v>
      </c>
      <c r="J68" s="10">
        <v>-3</v>
      </c>
      <c r="K68" s="9" t="str">
        <f t="shared" si="9"/>
        <v>Yes</v>
      </c>
    </row>
    <row r="69" spans="1:11" ht="25.5" x14ac:dyDescent="0.2">
      <c r="A69" s="81" t="s">
        <v>886</v>
      </c>
      <c r="B69" s="34" t="s">
        <v>217</v>
      </c>
      <c r="C69" s="83" t="s">
        <v>1743</v>
      </c>
      <c r="D69" s="9" t="str">
        <f t="shared" si="10"/>
        <v>N/A</v>
      </c>
      <c r="E69" s="36" t="s">
        <v>1743</v>
      </c>
      <c r="F69" s="9" t="str">
        <f t="shared" si="11"/>
        <v>N/A</v>
      </c>
      <c r="G69" s="36" t="s">
        <v>1743</v>
      </c>
      <c r="H69" s="9" t="str">
        <f t="shared" si="12"/>
        <v>N/A</v>
      </c>
      <c r="I69" s="10" t="s">
        <v>1743</v>
      </c>
      <c r="J69" s="10" t="s">
        <v>1743</v>
      </c>
      <c r="K69" s="9" t="str">
        <f t="shared" si="9"/>
        <v>N/A</v>
      </c>
    </row>
    <row r="70" spans="1:11" ht="25.5" x14ac:dyDescent="0.2">
      <c r="A70" s="81" t="s">
        <v>887</v>
      </c>
      <c r="B70" s="34" t="s">
        <v>217</v>
      </c>
      <c r="C70" s="83">
        <v>51.552611738000003</v>
      </c>
      <c r="D70" s="9" t="str">
        <f t="shared" si="10"/>
        <v>N/A</v>
      </c>
      <c r="E70" s="36">
        <v>51.482005035999997</v>
      </c>
      <c r="F70" s="9" t="str">
        <f t="shared" si="11"/>
        <v>N/A</v>
      </c>
      <c r="G70" s="36">
        <v>59.000694029000002</v>
      </c>
      <c r="H70" s="9" t="str">
        <f t="shared" si="12"/>
        <v>N/A</v>
      </c>
      <c r="I70" s="10">
        <v>-0.13700000000000001</v>
      </c>
      <c r="J70" s="10">
        <v>14.6</v>
      </c>
      <c r="K70" s="9" t="str">
        <f t="shared" si="9"/>
        <v>Yes</v>
      </c>
    </row>
    <row r="71" spans="1:11" x14ac:dyDescent="0.2">
      <c r="A71" s="81" t="s">
        <v>888</v>
      </c>
      <c r="B71" s="34" t="s">
        <v>217</v>
      </c>
      <c r="C71" s="83">
        <v>3068.3208512000001</v>
      </c>
      <c r="D71" s="9" t="str">
        <f t="shared" si="10"/>
        <v>N/A</v>
      </c>
      <c r="E71" s="36">
        <v>2784.2469341000001</v>
      </c>
      <c r="F71" s="9" t="str">
        <f t="shared" si="11"/>
        <v>N/A</v>
      </c>
      <c r="G71" s="36">
        <v>1944.4811110999999</v>
      </c>
      <c r="H71" s="9" t="str">
        <f t="shared" si="12"/>
        <v>N/A</v>
      </c>
      <c r="I71" s="10">
        <v>-9.26</v>
      </c>
      <c r="J71" s="10">
        <v>-30.2</v>
      </c>
      <c r="K71" s="9" t="str">
        <f t="shared" si="9"/>
        <v>No</v>
      </c>
    </row>
    <row r="72" spans="1:11" ht="25.5" x14ac:dyDescent="0.2">
      <c r="A72" s="81" t="s">
        <v>889</v>
      </c>
      <c r="B72" s="34" t="s">
        <v>217</v>
      </c>
      <c r="C72" s="83">
        <v>415.86025768000002</v>
      </c>
      <c r="D72" s="9" t="str">
        <f t="shared" si="10"/>
        <v>N/A</v>
      </c>
      <c r="E72" s="36">
        <v>537.32606199999998</v>
      </c>
      <c r="F72" s="9" t="str">
        <f t="shared" si="11"/>
        <v>N/A</v>
      </c>
      <c r="G72" s="36">
        <v>614.76666666999995</v>
      </c>
      <c r="H72" s="9" t="str">
        <f t="shared" si="12"/>
        <v>N/A</v>
      </c>
      <c r="I72" s="10">
        <v>29.21</v>
      </c>
      <c r="J72" s="10">
        <v>14.41</v>
      </c>
      <c r="K72" s="9" t="str">
        <f t="shared" si="9"/>
        <v>Yes</v>
      </c>
    </row>
    <row r="73" spans="1:11" x14ac:dyDescent="0.2">
      <c r="A73" s="81" t="s">
        <v>890</v>
      </c>
      <c r="B73" s="34" t="s">
        <v>217</v>
      </c>
      <c r="C73" s="83">
        <v>82.016882304000006</v>
      </c>
      <c r="D73" s="9" t="str">
        <f t="shared" si="10"/>
        <v>N/A</v>
      </c>
      <c r="E73" s="36">
        <v>83.106577279999996</v>
      </c>
      <c r="F73" s="9" t="str">
        <f t="shared" si="11"/>
        <v>N/A</v>
      </c>
      <c r="G73" s="36">
        <v>82.221197943000007</v>
      </c>
      <c r="H73" s="9" t="str">
        <f t="shared" si="12"/>
        <v>N/A</v>
      </c>
      <c r="I73" s="10">
        <v>1.329</v>
      </c>
      <c r="J73" s="10">
        <v>-1.07</v>
      </c>
      <c r="K73" s="9" t="str">
        <f t="shared" si="9"/>
        <v>Yes</v>
      </c>
    </row>
    <row r="74" spans="1:11" x14ac:dyDescent="0.2">
      <c r="A74" s="81" t="s">
        <v>891</v>
      </c>
      <c r="B74" s="34" t="s">
        <v>217</v>
      </c>
      <c r="C74" s="83">
        <v>299.71908379000001</v>
      </c>
      <c r="D74" s="9" t="str">
        <f t="shared" si="10"/>
        <v>N/A</v>
      </c>
      <c r="E74" s="36">
        <v>303.03666389</v>
      </c>
      <c r="F74" s="9" t="str">
        <f>IF($B74="N/A","N/A",IF(E74&gt;15,"No",IF(E74&lt;-15,"No","Yes")))</f>
        <v>N/A</v>
      </c>
      <c r="G74" s="36">
        <v>290.75959117000002</v>
      </c>
      <c r="H74" s="9" t="str">
        <f t="shared" si="12"/>
        <v>N/A</v>
      </c>
      <c r="I74" s="10">
        <v>1.107</v>
      </c>
      <c r="J74" s="10">
        <v>-4.05</v>
      </c>
      <c r="K74" s="9" t="str">
        <f t="shared" si="9"/>
        <v>Yes</v>
      </c>
    </row>
    <row r="75" spans="1:11" x14ac:dyDescent="0.2">
      <c r="A75" s="81" t="s">
        <v>892</v>
      </c>
      <c r="B75" s="34" t="s">
        <v>217</v>
      </c>
      <c r="C75" s="80">
        <v>1.6527312123</v>
      </c>
      <c r="D75" s="9" t="str">
        <f t="shared" ref="D75:D80" si="13">IF($B75="N/A","N/A",IF(C75&gt;15,"No",IF(C75&lt;-15,"No","Yes")))</f>
        <v>N/A</v>
      </c>
      <c r="E75" s="8">
        <v>1.1797158176</v>
      </c>
      <c r="F75" s="9" t="str">
        <f>IF($B75="N/A","N/A",IF(E75&gt;15,"No",IF(E75&lt;-15,"No","Yes")))</f>
        <v>N/A</v>
      </c>
      <c r="G75" s="8">
        <v>1.4377101046</v>
      </c>
      <c r="H75" s="9" t="str">
        <f t="shared" si="12"/>
        <v>N/A</v>
      </c>
      <c r="I75" s="10">
        <v>-28.6</v>
      </c>
      <c r="J75" s="10">
        <v>21.87</v>
      </c>
      <c r="K75" s="9" t="str">
        <f t="shared" ref="K75:K80" si="14">IF(J75="Div by 0", "N/A", IF(J75="N/A","N/A", IF(J75&gt;30, "No", IF(J75&lt;-30, "No", "Yes"))))</f>
        <v>Yes</v>
      </c>
    </row>
    <row r="76" spans="1:11" x14ac:dyDescent="0.2">
      <c r="A76" s="81" t="s">
        <v>893</v>
      </c>
      <c r="B76" s="34" t="s">
        <v>217</v>
      </c>
      <c r="C76" s="80">
        <v>2.5690541002999998</v>
      </c>
      <c r="D76" s="9" t="str">
        <f t="shared" si="13"/>
        <v>N/A</v>
      </c>
      <c r="E76" s="8">
        <v>2.4806632419999999</v>
      </c>
      <c r="F76" s="9" t="str">
        <f t="shared" ref="F76:F86" si="15">IF($B76="N/A","N/A",IF(E76&gt;15,"No",IF(E76&lt;-15,"No","Yes")))</f>
        <v>N/A</v>
      </c>
      <c r="G76" s="8">
        <v>2.3952307508000001</v>
      </c>
      <c r="H76" s="9" t="str">
        <f t="shared" si="12"/>
        <v>N/A</v>
      </c>
      <c r="I76" s="10">
        <v>-3.44</v>
      </c>
      <c r="J76" s="10">
        <v>-3.44</v>
      </c>
      <c r="K76" s="9" t="str">
        <f t="shared" si="14"/>
        <v>Yes</v>
      </c>
    </row>
    <row r="77" spans="1:11" x14ac:dyDescent="0.2">
      <c r="A77" s="81" t="s">
        <v>894</v>
      </c>
      <c r="B77" s="34" t="s">
        <v>217</v>
      </c>
      <c r="C77" s="80">
        <v>1.320226415</v>
      </c>
      <c r="D77" s="9" t="str">
        <f t="shared" si="13"/>
        <v>N/A</v>
      </c>
      <c r="E77" s="8">
        <v>1.3028784712000001</v>
      </c>
      <c r="F77" s="9" t="str">
        <f t="shared" si="15"/>
        <v>N/A</v>
      </c>
      <c r="G77" s="8">
        <v>1.2292001641999999</v>
      </c>
      <c r="H77" s="9" t="str">
        <f t="shared" si="12"/>
        <v>N/A</v>
      </c>
      <c r="I77" s="10">
        <v>-1.31</v>
      </c>
      <c r="J77" s="10">
        <v>-5.66</v>
      </c>
      <c r="K77" s="9" t="str">
        <f t="shared" si="14"/>
        <v>Yes</v>
      </c>
    </row>
    <row r="78" spans="1:11" x14ac:dyDescent="0.2">
      <c r="A78" s="81" t="s">
        <v>895</v>
      </c>
      <c r="B78" s="34" t="s">
        <v>217</v>
      </c>
      <c r="C78" s="80">
        <v>0.1111369224</v>
      </c>
      <c r="D78" s="9" t="str">
        <f t="shared" si="13"/>
        <v>N/A</v>
      </c>
      <c r="E78" s="8">
        <v>0.1131445799</v>
      </c>
      <c r="F78" s="9" t="str">
        <f t="shared" si="15"/>
        <v>N/A</v>
      </c>
      <c r="G78" s="8">
        <v>0.1052406841</v>
      </c>
      <c r="H78" s="9" t="str">
        <f t="shared" si="12"/>
        <v>N/A</v>
      </c>
      <c r="I78" s="10">
        <v>1.806</v>
      </c>
      <c r="J78" s="10">
        <v>-6.99</v>
      </c>
      <c r="K78" s="9" t="str">
        <f t="shared" si="14"/>
        <v>Yes</v>
      </c>
    </row>
    <row r="79" spans="1:11" ht="25.5" x14ac:dyDescent="0.2">
      <c r="A79" s="81" t="s">
        <v>896</v>
      </c>
      <c r="B79" s="34" t="s">
        <v>217</v>
      </c>
      <c r="C79" s="80">
        <v>2.8010031508000002</v>
      </c>
      <c r="D79" s="9" t="str">
        <f t="shared" si="13"/>
        <v>N/A</v>
      </c>
      <c r="E79" s="8">
        <v>2.7548288314999998</v>
      </c>
      <c r="F79" s="9" t="str">
        <f t="shared" si="15"/>
        <v>N/A</v>
      </c>
      <c r="G79" s="8">
        <v>2.7653198659</v>
      </c>
      <c r="H79" s="9" t="str">
        <f t="shared" si="12"/>
        <v>N/A</v>
      </c>
      <c r="I79" s="10">
        <v>-1.65</v>
      </c>
      <c r="J79" s="10">
        <v>0.38080000000000003</v>
      </c>
      <c r="K79" s="9" t="str">
        <f t="shared" si="14"/>
        <v>Yes</v>
      </c>
    </row>
    <row r="80" spans="1:11" ht="25.5" x14ac:dyDescent="0.2">
      <c r="A80" s="81" t="s">
        <v>897</v>
      </c>
      <c r="B80" s="34" t="s">
        <v>217</v>
      </c>
      <c r="C80" s="85" t="s">
        <v>217</v>
      </c>
      <c r="D80" s="9" t="str">
        <f t="shared" si="13"/>
        <v>N/A</v>
      </c>
      <c r="E80" s="85" t="s">
        <v>217</v>
      </c>
      <c r="F80" s="9" t="str">
        <f t="shared" si="15"/>
        <v>N/A</v>
      </c>
      <c r="G80" s="85">
        <v>2.7653198659</v>
      </c>
      <c r="H80" s="9" t="str">
        <f t="shared" si="12"/>
        <v>N/A</v>
      </c>
      <c r="I80" s="10" t="s">
        <v>217</v>
      </c>
      <c r="J80" s="86" t="s">
        <v>217</v>
      </c>
      <c r="K80" s="9" t="str">
        <f t="shared" si="14"/>
        <v>N/A</v>
      </c>
    </row>
    <row r="81" spans="1:11" x14ac:dyDescent="0.2">
      <c r="A81" s="81" t="s">
        <v>898</v>
      </c>
      <c r="B81" s="34" t="s">
        <v>217</v>
      </c>
      <c r="C81" s="87">
        <v>80.018599961000007</v>
      </c>
      <c r="D81" s="9" t="str">
        <f t="shared" ref="D81:D86" si="16">IF($B81="N/A","N/A",IF(C81&gt;15,"No",IF(C81&lt;-15,"No","Yes")))</f>
        <v>N/A</v>
      </c>
      <c r="E81" s="88">
        <v>93.902079455999996</v>
      </c>
      <c r="F81" s="9" t="str">
        <f t="shared" si="15"/>
        <v>N/A</v>
      </c>
      <c r="G81" s="88">
        <v>94.882470377000004</v>
      </c>
      <c r="H81" s="9" t="str">
        <f>IF($B81="N/A","N/A",IF(G81&gt;15,"No",IF(G81&lt;-15,"No","Yes")))</f>
        <v>N/A</v>
      </c>
      <c r="I81" s="10">
        <v>17.350000000000001</v>
      </c>
      <c r="J81" s="10">
        <v>1.044</v>
      </c>
      <c r="K81" s="9" t="str">
        <f t="shared" ref="K81:K86" si="17">IF(J81="Div by 0", "N/A", IF(J81="N/A","N/A", IF(J81&gt;30, "No", IF(J81&lt;-30, "No", "Yes"))))</f>
        <v>Yes</v>
      </c>
    </row>
    <row r="82" spans="1:11" x14ac:dyDescent="0.2">
      <c r="A82" s="81" t="s">
        <v>899</v>
      </c>
      <c r="B82" s="34" t="s">
        <v>217</v>
      </c>
      <c r="C82" s="87">
        <v>91.770426622000002</v>
      </c>
      <c r="D82" s="9" t="str">
        <f t="shared" si="16"/>
        <v>N/A</v>
      </c>
      <c r="E82" s="88">
        <v>93.617748921</v>
      </c>
      <c r="F82" s="9" t="str">
        <f t="shared" si="15"/>
        <v>N/A</v>
      </c>
      <c r="G82" s="88">
        <v>95.885171342000007</v>
      </c>
      <c r="H82" s="9" t="str">
        <f t="shared" si="12"/>
        <v>N/A</v>
      </c>
      <c r="I82" s="10">
        <v>2.0129999999999999</v>
      </c>
      <c r="J82" s="10">
        <v>2.4220000000000002</v>
      </c>
      <c r="K82" s="9" t="str">
        <f t="shared" si="17"/>
        <v>Yes</v>
      </c>
    </row>
    <row r="83" spans="1:11" x14ac:dyDescent="0.2">
      <c r="A83" s="81" t="s">
        <v>900</v>
      </c>
      <c r="B83" s="34" t="s">
        <v>217</v>
      </c>
      <c r="C83" s="87">
        <v>114.43846517</v>
      </c>
      <c r="D83" s="9" t="str">
        <f t="shared" si="16"/>
        <v>N/A</v>
      </c>
      <c r="E83" s="88">
        <v>116.93203874</v>
      </c>
      <c r="F83" s="9" t="str">
        <f t="shared" si="15"/>
        <v>N/A</v>
      </c>
      <c r="G83" s="88">
        <v>118.46800140000001</v>
      </c>
      <c r="H83" s="9" t="str">
        <f t="shared" si="12"/>
        <v>N/A</v>
      </c>
      <c r="I83" s="10">
        <v>2.1789999999999998</v>
      </c>
      <c r="J83" s="10">
        <v>1.3140000000000001</v>
      </c>
      <c r="K83" s="9" t="str">
        <f t="shared" si="17"/>
        <v>Yes</v>
      </c>
    </row>
    <row r="84" spans="1:11" x14ac:dyDescent="0.2">
      <c r="A84" s="81" t="s">
        <v>901</v>
      </c>
      <c r="B84" s="34" t="s">
        <v>217</v>
      </c>
      <c r="C84" s="87">
        <v>240.88805227</v>
      </c>
      <c r="D84" s="9" t="str">
        <f t="shared" si="16"/>
        <v>N/A</v>
      </c>
      <c r="E84" s="88">
        <v>254.93564517999999</v>
      </c>
      <c r="F84" s="9" t="str">
        <f t="shared" si="15"/>
        <v>N/A</v>
      </c>
      <c r="G84" s="88">
        <v>270.93702669999999</v>
      </c>
      <c r="H84" s="9" t="str">
        <f t="shared" si="12"/>
        <v>N/A</v>
      </c>
      <c r="I84" s="10">
        <v>5.8319999999999999</v>
      </c>
      <c r="J84" s="10">
        <v>6.2770000000000001</v>
      </c>
      <c r="K84" s="9" t="str">
        <f t="shared" si="17"/>
        <v>Yes</v>
      </c>
    </row>
    <row r="85" spans="1:11" x14ac:dyDescent="0.2">
      <c r="A85" s="81" t="s">
        <v>902</v>
      </c>
      <c r="B85" s="34" t="s">
        <v>217</v>
      </c>
      <c r="C85" s="87">
        <v>332.74260952999998</v>
      </c>
      <c r="D85" s="9" t="str">
        <f t="shared" si="16"/>
        <v>N/A</v>
      </c>
      <c r="E85" s="88">
        <v>350.24866057000003</v>
      </c>
      <c r="F85" s="9" t="str">
        <f t="shared" si="15"/>
        <v>N/A</v>
      </c>
      <c r="G85" s="88">
        <v>364.81702883000003</v>
      </c>
      <c r="H85" s="9" t="str">
        <f t="shared" si="12"/>
        <v>N/A</v>
      </c>
      <c r="I85" s="10">
        <v>5.2610000000000001</v>
      </c>
      <c r="J85" s="10">
        <v>4.1589999999999998</v>
      </c>
      <c r="K85" s="9" t="str">
        <f t="shared" si="17"/>
        <v>Yes</v>
      </c>
    </row>
    <row r="86" spans="1:11" ht="25.5" x14ac:dyDescent="0.2">
      <c r="A86" s="81" t="s">
        <v>903</v>
      </c>
      <c r="B86" s="34" t="s">
        <v>217</v>
      </c>
      <c r="C86" s="89" t="s">
        <v>217</v>
      </c>
      <c r="D86" s="9" t="str">
        <f t="shared" si="16"/>
        <v>N/A</v>
      </c>
      <c r="E86" s="89" t="s">
        <v>217</v>
      </c>
      <c r="F86" s="9" t="str">
        <f t="shared" si="15"/>
        <v>N/A</v>
      </c>
      <c r="G86" s="89">
        <v>364.81702883000003</v>
      </c>
      <c r="H86" s="9" t="str">
        <f t="shared" si="12"/>
        <v>N/A</v>
      </c>
      <c r="I86" s="10" t="s">
        <v>217</v>
      </c>
      <c r="J86" s="10" t="s">
        <v>217</v>
      </c>
      <c r="K86" s="9" t="str">
        <f t="shared" si="17"/>
        <v>N/A</v>
      </c>
    </row>
    <row r="87" spans="1:11" x14ac:dyDescent="0.2">
      <c r="A87" s="81" t="s">
        <v>32</v>
      </c>
      <c r="B87" s="34" t="s">
        <v>270</v>
      </c>
      <c r="C87" s="80">
        <v>90.645818938000005</v>
      </c>
      <c r="D87" s="9" t="str">
        <f>IF($B87="N/A","N/A",IF(C87&gt;60,"Yes","No"))</f>
        <v>Yes</v>
      </c>
      <c r="E87" s="8">
        <v>89.765753575000005</v>
      </c>
      <c r="F87" s="9" t="str">
        <f>IF($B87="N/A","N/A",IF(E87&gt;60,"Yes","No"))</f>
        <v>Yes</v>
      </c>
      <c r="G87" s="8">
        <v>89.357310369000004</v>
      </c>
      <c r="H87" s="9" t="str">
        <f>IF($B87="N/A","N/A",IF(G87&gt;60,"Yes","No"))</f>
        <v>Yes</v>
      </c>
      <c r="I87" s="10">
        <v>-0.97099999999999997</v>
      </c>
      <c r="J87" s="10">
        <v>-0.45500000000000002</v>
      </c>
      <c r="K87" s="9" t="str">
        <f t="shared" ref="K87:K105" si="18">IF(J87="Div by 0", "N/A", IF(J87="N/A","N/A", IF(J87&gt;30, "No", IF(J87&lt;-30, "No", "Yes"))))</f>
        <v>Yes</v>
      </c>
    </row>
    <row r="88" spans="1:11" x14ac:dyDescent="0.2">
      <c r="A88" s="81" t="s">
        <v>39</v>
      </c>
      <c r="B88" s="34" t="s">
        <v>271</v>
      </c>
      <c r="C88" s="80">
        <v>99.999815448999996</v>
      </c>
      <c r="D88" s="9" t="str">
        <f>IF($B88="N/A","N/A",IF(C88&gt;100,"No",IF(C88&lt;85,"No","Yes")))</f>
        <v>Yes</v>
      </c>
      <c r="E88" s="8">
        <v>99.999609872999997</v>
      </c>
      <c r="F88" s="9" t="str">
        <f>IF($B88="N/A","N/A",IF(E88&gt;100,"No",IF(E88&lt;85,"No","Yes")))</f>
        <v>Yes</v>
      </c>
      <c r="G88" s="8">
        <v>99.998052252999997</v>
      </c>
      <c r="H88" s="9" t="str">
        <f>IF($B88="N/A","N/A",IF(G88&gt;100,"No",IF(G88&lt;85,"No","Yes")))</f>
        <v>Yes</v>
      </c>
      <c r="I88" s="10">
        <v>0</v>
      </c>
      <c r="J88" s="10">
        <v>-2E-3</v>
      </c>
      <c r="K88" s="9" t="str">
        <f t="shared" si="18"/>
        <v>Yes</v>
      </c>
    </row>
    <row r="89" spans="1:11" x14ac:dyDescent="0.2">
      <c r="A89" s="81" t="s">
        <v>904</v>
      </c>
      <c r="B89" s="34" t="s">
        <v>217</v>
      </c>
      <c r="C89" s="80">
        <v>45.560934336000003</v>
      </c>
      <c r="D89" s="9" t="str">
        <f>IF($B89="N/A","N/A",IF(C89&gt;15,"No",IF(C89&lt;-15,"No","Yes")))</f>
        <v>N/A</v>
      </c>
      <c r="E89" s="8">
        <v>47.647881747</v>
      </c>
      <c r="F89" s="9" t="str">
        <f>IF($B89="N/A","N/A",IF(E89&gt;15,"No",IF(E89&lt;-15,"No","Yes")))</f>
        <v>N/A</v>
      </c>
      <c r="G89" s="8">
        <v>49.195500604999999</v>
      </c>
      <c r="H89" s="9" t="str">
        <f>IF($B89="N/A","N/A",IF(G89&gt;15,"No",IF(G89&lt;-15,"No","Yes")))</f>
        <v>N/A</v>
      </c>
      <c r="I89" s="10">
        <v>4.5810000000000004</v>
      </c>
      <c r="J89" s="10">
        <v>3.2480000000000002</v>
      </c>
      <c r="K89" s="9" t="str">
        <f t="shared" si="18"/>
        <v>Yes</v>
      </c>
    </row>
    <row r="90" spans="1:11" x14ac:dyDescent="0.2">
      <c r="A90" s="81" t="s">
        <v>845</v>
      </c>
      <c r="B90" s="34" t="s">
        <v>272</v>
      </c>
      <c r="C90" s="80">
        <v>5.9940139130999999</v>
      </c>
      <c r="D90" s="9" t="str">
        <f>IF($B90="N/A","N/A",IF(C90&gt;25,"No",IF(C90&lt;5,"No","Yes")))</f>
        <v>Yes</v>
      </c>
      <c r="E90" s="8">
        <v>6.0135334183999998</v>
      </c>
      <c r="F90" s="9" t="str">
        <f>IF($B90="N/A","N/A",IF(E90&gt;25,"No",IF(E90&lt;5,"No","Yes")))</f>
        <v>Yes</v>
      </c>
      <c r="G90" s="8">
        <v>6.2164518095999997</v>
      </c>
      <c r="H90" s="9" t="str">
        <f>IF($B90="N/A","N/A",IF(G90&gt;25,"No",IF(G90&lt;5,"No","Yes")))</f>
        <v>Yes</v>
      </c>
      <c r="I90" s="10">
        <v>0.3256</v>
      </c>
      <c r="J90" s="10">
        <v>3.3740000000000001</v>
      </c>
      <c r="K90" s="9" t="str">
        <f t="shared" si="18"/>
        <v>Yes</v>
      </c>
    </row>
    <row r="91" spans="1:11" x14ac:dyDescent="0.2">
      <c r="A91" s="81" t="s">
        <v>846</v>
      </c>
      <c r="B91" s="34" t="s">
        <v>273</v>
      </c>
      <c r="C91" s="80">
        <v>49.843870402999997</v>
      </c>
      <c r="D91" s="9" t="str">
        <f>IF($B91="N/A","N/A",IF(C91&gt;70,"No",IF(C91&lt;40,"No","Yes")))</f>
        <v>Yes</v>
      </c>
      <c r="E91" s="8">
        <v>48.692874848000002</v>
      </c>
      <c r="F91" s="9" t="str">
        <f>IF($B91="N/A","N/A",IF(E91&gt;70,"No",IF(E91&lt;40,"No","Yes")))</f>
        <v>Yes</v>
      </c>
      <c r="G91" s="8">
        <v>47.457152366000003</v>
      </c>
      <c r="H91" s="9" t="str">
        <f>IF($B91="N/A","N/A",IF(G91&gt;70,"No",IF(G91&lt;40,"No","Yes")))</f>
        <v>Yes</v>
      </c>
      <c r="I91" s="10">
        <v>-2.31</v>
      </c>
      <c r="J91" s="10">
        <v>-2.54</v>
      </c>
      <c r="K91" s="9" t="str">
        <f t="shared" si="18"/>
        <v>Yes</v>
      </c>
    </row>
    <row r="92" spans="1:11" x14ac:dyDescent="0.2">
      <c r="A92" s="81" t="s">
        <v>847</v>
      </c>
      <c r="B92" s="34" t="s">
        <v>274</v>
      </c>
      <c r="C92" s="80">
        <v>44.161818134999997</v>
      </c>
      <c r="D92" s="9" t="str">
        <f>IF($B92="N/A","N/A",IF(C92&gt;55,"No",IF(C92&lt;20,"No","Yes")))</f>
        <v>Yes</v>
      </c>
      <c r="E92" s="8">
        <v>45.293413608999998</v>
      </c>
      <c r="F92" s="9" t="str">
        <f>IF($B92="N/A","N/A",IF(E92&gt;55,"No",IF(E92&lt;20,"No","Yes")))</f>
        <v>Yes</v>
      </c>
      <c r="G92" s="8">
        <v>46.326120883999998</v>
      </c>
      <c r="H92" s="9" t="str">
        <f>IF($B92="N/A","N/A",IF(G92&gt;55,"No",IF(G92&lt;20,"No","Yes")))</f>
        <v>Yes</v>
      </c>
      <c r="I92" s="10">
        <v>2.5619999999999998</v>
      </c>
      <c r="J92" s="10">
        <v>2.2799999999999998</v>
      </c>
      <c r="K92" s="9" t="str">
        <f t="shared" si="18"/>
        <v>Yes</v>
      </c>
    </row>
    <row r="93" spans="1:11" x14ac:dyDescent="0.2">
      <c r="A93" s="81" t="s">
        <v>167</v>
      </c>
      <c r="B93" s="34" t="s">
        <v>250</v>
      </c>
      <c r="C93" s="80">
        <v>94.539477156000004</v>
      </c>
      <c r="D93" s="9" t="str">
        <f>IF($B93="N/A","N/A",IF(C93&gt;95,"Yes","No"))</f>
        <v>No</v>
      </c>
      <c r="E93" s="8">
        <v>94.482704248000005</v>
      </c>
      <c r="F93" s="9" t="str">
        <f>IF($B93="N/A","N/A",IF(E93&gt;95,"Yes","No"))</f>
        <v>No</v>
      </c>
      <c r="G93" s="8">
        <v>94.419409443000006</v>
      </c>
      <c r="H93" s="9" t="str">
        <f>IF($B93="N/A","N/A",IF(G93&gt;95,"Yes","No"))</f>
        <v>No</v>
      </c>
      <c r="I93" s="10">
        <v>-0.06</v>
      </c>
      <c r="J93" s="10">
        <v>-6.7000000000000004E-2</v>
      </c>
      <c r="K93" s="9" t="str">
        <f t="shared" si="18"/>
        <v>Yes</v>
      </c>
    </row>
    <row r="94" spans="1:11" x14ac:dyDescent="0.2">
      <c r="A94" s="81" t="s">
        <v>41</v>
      </c>
      <c r="B94" s="34" t="s">
        <v>217</v>
      </c>
      <c r="C94" s="80">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81" t="s">
        <v>42</v>
      </c>
      <c r="B95" s="34" t="s">
        <v>217</v>
      </c>
      <c r="C95" s="80">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81" t="s">
        <v>905</v>
      </c>
      <c r="B96" s="34" t="s">
        <v>217</v>
      </c>
      <c r="C96" s="80">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
      <c r="A97" s="81" t="s">
        <v>906</v>
      </c>
      <c r="B97" s="34" t="s">
        <v>217</v>
      </c>
      <c r="C97" s="80">
        <v>96.426809422000005</v>
      </c>
      <c r="D97" s="9" t="str">
        <f>IF($B97="N/A","N/A",IF(C97&gt;15,"No",IF(C97&lt;-15,"No","Yes")))</f>
        <v>N/A</v>
      </c>
      <c r="E97" s="8">
        <v>94.047847845999996</v>
      </c>
      <c r="F97" s="9" t="str">
        <f>IF($B97="N/A","N/A",IF(E97&gt;15,"No",IF(E97&lt;-15,"No","Yes")))</f>
        <v>N/A</v>
      </c>
      <c r="G97" s="8">
        <v>92.772852946</v>
      </c>
      <c r="H97" s="9" t="str">
        <f>IF($B97="N/A","N/A",IF(G97&gt;15,"No",IF(G97&lt;-15,"No","Yes")))</f>
        <v>N/A</v>
      </c>
      <c r="I97" s="10">
        <v>-2.4700000000000002</v>
      </c>
      <c r="J97" s="10">
        <v>-1.36</v>
      </c>
      <c r="K97" s="9" t="str">
        <f t="shared" si="18"/>
        <v>Yes</v>
      </c>
    </row>
    <row r="98" spans="1:11" x14ac:dyDescent="0.2">
      <c r="A98" s="81" t="s">
        <v>43</v>
      </c>
      <c r="B98" s="34" t="s">
        <v>227</v>
      </c>
      <c r="C98" s="80">
        <v>97.234804980999996</v>
      </c>
      <c r="D98" s="9" t="str">
        <f>IF($B98="N/A","N/A",IF(C98&gt;100,"No",IF(C98&lt;98,"No","Yes")))</f>
        <v>No</v>
      </c>
      <c r="E98" s="8">
        <v>97.146370457000003</v>
      </c>
      <c r="F98" s="9" t="str">
        <f>IF($B98="N/A","N/A",IF(E98&gt;100,"No",IF(E98&lt;98,"No","Yes")))</f>
        <v>No</v>
      </c>
      <c r="G98" s="8">
        <v>97.037316204000007</v>
      </c>
      <c r="H98" s="9" t="str">
        <f>IF($B98="N/A","N/A",IF(G98&gt;100,"No",IF(G98&lt;98,"No","Yes")))</f>
        <v>No</v>
      </c>
      <c r="I98" s="10">
        <v>-9.0999999999999998E-2</v>
      </c>
      <c r="J98" s="10">
        <v>-0.112</v>
      </c>
      <c r="K98" s="9" t="str">
        <f t="shared" si="18"/>
        <v>Yes</v>
      </c>
    </row>
    <row r="99" spans="1:11" x14ac:dyDescent="0.2">
      <c r="A99" s="81" t="s">
        <v>44</v>
      </c>
      <c r="B99" s="34" t="s">
        <v>217</v>
      </c>
      <c r="C99" s="80">
        <v>69.008737264000004</v>
      </c>
      <c r="D99" s="9" t="str">
        <f>IF($B99="N/A","N/A",IF(C99&gt;15,"No",IF(C99&lt;-15,"No","Yes")))</f>
        <v>N/A</v>
      </c>
      <c r="E99" s="8">
        <v>68.188374171999996</v>
      </c>
      <c r="F99" s="9" t="str">
        <f>IF($B99="N/A","N/A",IF(E99&gt;15,"No",IF(E99&lt;-15,"No","Yes")))</f>
        <v>N/A</v>
      </c>
      <c r="G99" s="8">
        <v>67.158343403000003</v>
      </c>
      <c r="H99" s="9" t="str">
        <f>IF($B99="N/A","N/A",IF(G99&gt;15,"No",IF(G99&lt;-15,"No","Yes")))</f>
        <v>N/A</v>
      </c>
      <c r="I99" s="10">
        <v>-1.19</v>
      </c>
      <c r="J99" s="10">
        <v>-1.51</v>
      </c>
      <c r="K99" s="9" t="str">
        <f t="shared" si="18"/>
        <v>Yes</v>
      </c>
    </row>
    <row r="100" spans="1:11" x14ac:dyDescent="0.2">
      <c r="A100" s="81" t="s">
        <v>45</v>
      </c>
      <c r="B100" s="34" t="s">
        <v>217</v>
      </c>
      <c r="C100" s="80">
        <v>30.991262735999999</v>
      </c>
      <c r="D100" s="9" t="str">
        <f>IF($B100="N/A","N/A",IF(C100&gt;15,"No",IF(C100&lt;-15,"No","Yes")))</f>
        <v>N/A</v>
      </c>
      <c r="E100" s="8">
        <v>31.811625828</v>
      </c>
      <c r="F100" s="9" t="str">
        <f>IF($B100="N/A","N/A",IF(E100&gt;15,"No",IF(E100&lt;-15,"No","Yes")))</f>
        <v>N/A</v>
      </c>
      <c r="G100" s="8">
        <v>32.841656596999997</v>
      </c>
      <c r="H100" s="9" t="str">
        <f>IF($B100="N/A","N/A",IF(G100&gt;15,"No",IF(G100&lt;-15,"No","Yes")))</f>
        <v>N/A</v>
      </c>
      <c r="I100" s="10">
        <v>2.6469999999999998</v>
      </c>
      <c r="J100" s="10">
        <v>3.238</v>
      </c>
      <c r="K100" s="9" t="str">
        <f t="shared" si="18"/>
        <v>Yes</v>
      </c>
    </row>
    <row r="101" spans="1:11" x14ac:dyDescent="0.2">
      <c r="A101" s="81" t="s">
        <v>359</v>
      </c>
      <c r="B101" s="34" t="s">
        <v>217</v>
      </c>
      <c r="C101" s="80" t="s">
        <v>217</v>
      </c>
      <c r="D101" s="9" t="str">
        <f>IF($B101="N/A","N/A",IF(C101&gt;15,"No",IF(C101&lt;-15,"No","Yes")))</f>
        <v>N/A</v>
      </c>
      <c r="E101" s="8" t="s">
        <v>217</v>
      </c>
      <c r="F101" s="9" t="str">
        <f>IF($B101="N/A","N/A",IF(E101&gt;15,"No",IF(E101&lt;-15,"No","Yes")))</f>
        <v>N/A</v>
      </c>
      <c r="G101" s="8">
        <v>100</v>
      </c>
      <c r="H101" s="9" t="str">
        <f>IF($B101="N/A","N/A",IF(G101&gt;15,"No",IF(G101&lt;-15,"No","Yes")))</f>
        <v>N/A</v>
      </c>
      <c r="I101" s="10" t="s">
        <v>217</v>
      </c>
      <c r="J101" s="10" t="s">
        <v>217</v>
      </c>
      <c r="K101" s="9" t="str">
        <f t="shared" si="18"/>
        <v>N/A</v>
      </c>
    </row>
    <row r="102" spans="1:11" x14ac:dyDescent="0.2">
      <c r="A102" s="81" t="s">
        <v>46</v>
      </c>
      <c r="B102" s="34" t="s">
        <v>217</v>
      </c>
      <c r="C102" s="80">
        <v>0</v>
      </c>
      <c r="D102" s="9" t="str">
        <f>IF($B102="N/A","N/A",IF(C102&gt;15,"No",IF(C102&lt;-15,"No","Yes")))</f>
        <v>N/A</v>
      </c>
      <c r="E102" s="8">
        <v>0</v>
      </c>
      <c r="F102" s="9" t="str">
        <f>IF($B102="N/A","N/A",IF(E102&gt;15,"No",IF(E102&lt;-15,"No","Yes")))</f>
        <v>N/A</v>
      </c>
      <c r="G102" s="8">
        <v>0</v>
      </c>
      <c r="H102" s="9" t="str">
        <f>IF($B102="N/A","N/A",IF(G102&gt;15,"No",IF(G102&lt;-15,"No","Yes")))</f>
        <v>N/A</v>
      </c>
      <c r="I102" s="10" t="s">
        <v>1743</v>
      </c>
      <c r="J102" s="10" t="s">
        <v>1743</v>
      </c>
      <c r="K102" s="9" t="str">
        <f t="shared" si="18"/>
        <v>N/A</v>
      </c>
    </row>
    <row r="103" spans="1:11" x14ac:dyDescent="0.2">
      <c r="A103" s="81" t="s">
        <v>47</v>
      </c>
      <c r="B103" s="34" t="s">
        <v>217</v>
      </c>
      <c r="C103" s="80">
        <v>0</v>
      </c>
      <c r="D103" s="9" t="str">
        <f>IF($B103="N/A","N/A",IF(C103&gt;15,"No",IF(C103&lt;-15,"No","Yes")))</f>
        <v>N/A</v>
      </c>
      <c r="E103" s="8">
        <v>0</v>
      </c>
      <c r="F103" s="9" t="str">
        <f>IF($B103="N/A","N/A",IF(E103&gt;15,"No",IF(E103&lt;-15,"No","Yes")))</f>
        <v>N/A</v>
      </c>
      <c r="G103" s="8">
        <v>0</v>
      </c>
      <c r="H103" s="9" t="str">
        <f>IF($B103="N/A","N/A",IF(G103&gt;15,"No",IF(G103&lt;-15,"No","Yes")))</f>
        <v>N/A</v>
      </c>
      <c r="I103" s="10" t="s">
        <v>1743</v>
      </c>
      <c r="J103" s="10" t="s">
        <v>1743</v>
      </c>
      <c r="K103" s="9" t="str">
        <f t="shared" si="18"/>
        <v>N/A</v>
      </c>
    </row>
    <row r="104" spans="1:11" x14ac:dyDescent="0.2">
      <c r="A104" s="81" t="s">
        <v>33</v>
      </c>
      <c r="B104" s="34" t="s">
        <v>227</v>
      </c>
      <c r="C104" s="80">
        <v>99.995166185000002</v>
      </c>
      <c r="D104" s="9" t="str">
        <f>IF($B104="N/A","N/A",IF(C104&gt;100,"No",IF(C104&lt;98,"No","Yes")))</f>
        <v>Yes</v>
      </c>
      <c r="E104" s="8">
        <v>99.992831300000006</v>
      </c>
      <c r="F104" s="9" t="str">
        <f>IF($B104="N/A","N/A",IF(E104&gt;100,"No",IF(E104&lt;98,"No","Yes")))</f>
        <v>Yes</v>
      </c>
      <c r="G104" s="8">
        <v>99.994481303000001</v>
      </c>
      <c r="H104" s="9" t="str">
        <f>IF($B104="N/A","N/A",IF(G104&gt;100,"No",IF(G104&lt;98,"No","Yes")))</f>
        <v>Yes</v>
      </c>
      <c r="I104" s="10">
        <v>-2E-3</v>
      </c>
      <c r="J104" s="10">
        <v>1.6999999999999999E-3</v>
      </c>
      <c r="K104" s="9" t="str">
        <f t="shared" si="18"/>
        <v>Yes</v>
      </c>
    </row>
    <row r="105" spans="1:11" ht="25.5" x14ac:dyDescent="0.2">
      <c r="A105" s="81" t="s">
        <v>48</v>
      </c>
      <c r="B105" s="59" t="s">
        <v>227</v>
      </c>
      <c r="C105" s="80">
        <v>99.999032225999997</v>
      </c>
      <c r="D105" s="9" t="str">
        <f>IF($B105="N/A","N/A",IF(C105&gt;100,"No",IF(C105&lt;98,"No","Yes")))</f>
        <v>Yes</v>
      </c>
      <c r="E105" s="8">
        <v>99.998956493999998</v>
      </c>
      <c r="F105" s="9" t="str">
        <f>IF($B105="N/A","N/A",IF(E105&gt;100,"No",IF(E105&lt;98,"No","Yes")))</f>
        <v>Yes</v>
      </c>
      <c r="G105" s="8">
        <v>99.998434750000001</v>
      </c>
      <c r="H105" s="9" t="str">
        <f>IF($B105="N/A","N/A",IF(G105&gt;100,"No",IF(G105&lt;98,"No","Yes")))</f>
        <v>Yes</v>
      </c>
      <c r="I105" s="10">
        <v>0</v>
      </c>
      <c r="J105" s="10">
        <v>-1E-3</v>
      </c>
      <c r="K105" s="9" t="str">
        <f t="shared" si="18"/>
        <v>Yes</v>
      </c>
    </row>
    <row r="106" spans="1:11" x14ac:dyDescent="0.2">
      <c r="A106" s="81" t="s">
        <v>49</v>
      </c>
      <c r="B106" s="59" t="s">
        <v>217</v>
      </c>
      <c r="C106" s="80">
        <v>0</v>
      </c>
      <c r="D106" s="9" t="str">
        <f>IF($B106="N/A","N/A",IF(C106&gt;15,"No",IF(C106&lt;-15,"No","Yes")))</f>
        <v>N/A</v>
      </c>
      <c r="E106" s="8">
        <v>0</v>
      </c>
      <c r="F106" s="9" t="str">
        <f>IF($B106="N/A","N/A",IF(E106&gt;15,"No",IF(E106&lt;-15,"No","Yes")))</f>
        <v>N/A</v>
      </c>
      <c r="G106" s="8">
        <v>0</v>
      </c>
      <c r="H106" s="9" t="str">
        <f>IF($B106="N/A","N/A",IF(G106&gt;15,"No",IF(G106&lt;-15,"No","Yes")))</f>
        <v>N/A</v>
      </c>
      <c r="I106" s="10" t="s">
        <v>1743</v>
      </c>
      <c r="J106" s="10" t="s">
        <v>1743</v>
      </c>
      <c r="K106" s="9" t="str">
        <f>IF(J106="Div by 0", "N/A", IF(J106="N/A","N/A", IF(J106&gt;30, "No", IF(J106&lt;-30, "No", "Yes"))))</f>
        <v>N/A</v>
      </c>
    </row>
    <row r="107" spans="1:11" x14ac:dyDescent="0.2">
      <c r="A107" s="81" t="s">
        <v>907</v>
      </c>
      <c r="B107" s="34" t="s">
        <v>217</v>
      </c>
      <c r="C107" s="90">
        <v>91.711405560000003</v>
      </c>
      <c r="D107" s="9" t="str">
        <f t="shared" ref="D107:D130" si="19">IF($B107="N/A","N/A",IF(C107&gt;15,"No",IF(C107&lt;-15,"No","Yes")))</f>
        <v>N/A</v>
      </c>
      <c r="E107" s="9">
        <v>91.931865290999994</v>
      </c>
      <c r="F107" s="9" t="str">
        <f t="shared" ref="F107:F130" si="20">IF($B107="N/A","N/A",IF(E107&gt;15,"No",IF(E107&lt;-15,"No","Yes")))</f>
        <v>N/A</v>
      </c>
      <c r="G107" s="8">
        <v>91.926679906999993</v>
      </c>
      <c r="H107" s="9" t="str">
        <f t="shared" ref="H107:H130" si="21">IF($B107="N/A","N/A",IF(G107&gt;15,"No",IF(G107&lt;-15,"No","Yes")))</f>
        <v>N/A</v>
      </c>
      <c r="I107" s="10">
        <v>0.2404</v>
      </c>
      <c r="J107" s="10">
        <v>-6.0000000000000001E-3</v>
      </c>
      <c r="K107" s="9" t="str">
        <f t="shared" ref="K107:K130" si="22">IF(J107="Div by 0", "N/A", IF(J107="N/A","N/A", IF(J107&gt;30, "No", IF(J107&lt;-30, "No", "Yes"))))</f>
        <v>Yes</v>
      </c>
    </row>
    <row r="108" spans="1:11" x14ac:dyDescent="0.2">
      <c r="A108" s="81" t="s">
        <v>908</v>
      </c>
      <c r="B108" s="34" t="s">
        <v>217</v>
      </c>
      <c r="C108" s="90">
        <v>5.4875912894000001</v>
      </c>
      <c r="D108" s="34" t="s">
        <v>217</v>
      </c>
      <c r="E108" s="9">
        <v>5.3133181773000002</v>
      </c>
      <c r="F108" s="34" t="s">
        <v>217</v>
      </c>
      <c r="G108" s="8">
        <v>5.3085455159999997</v>
      </c>
      <c r="H108" s="34" t="s">
        <v>217</v>
      </c>
      <c r="I108" s="10">
        <v>-3.18</v>
      </c>
      <c r="J108" s="10">
        <v>-0.09</v>
      </c>
      <c r="K108" s="9" t="str">
        <f t="shared" si="22"/>
        <v>Yes</v>
      </c>
    </row>
    <row r="109" spans="1:11" x14ac:dyDescent="0.2">
      <c r="A109" s="81" t="s">
        <v>909</v>
      </c>
      <c r="B109" s="34" t="s">
        <v>217</v>
      </c>
      <c r="C109" s="90">
        <v>3.32788345E-2</v>
      </c>
      <c r="D109" s="9" t="str">
        <f t="shared" si="19"/>
        <v>N/A</v>
      </c>
      <c r="E109" s="9">
        <v>3.6714487499999997E-2</v>
      </c>
      <c r="F109" s="9" t="str">
        <f t="shared" si="20"/>
        <v>N/A</v>
      </c>
      <c r="G109" s="8">
        <v>3.8008407399999999E-2</v>
      </c>
      <c r="H109" s="9" t="str">
        <f t="shared" si="21"/>
        <v>N/A</v>
      </c>
      <c r="I109" s="10">
        <v>10.32</v>
      </c>
      <c r="J109" s="10">
        <v>3.524</v>
      </c>
      <c r="K109" s="9" t="str">
        <f t="shared" si="22"/>
        <v>Yes</v>
      </c>
    </row>
    <row r="110" spans="1:11" x14ac:dyDescent="0.2">
      <c r="A110" s="81" t="s">
        <v>910</v>
      </c>
      <c r="B110" s="34" t="s">
        <v>217</v>
      </c>
      <c r="C110" s="90">
        <v>1.2531431500000001E-2</v>
      </c>
      <c r="D110" s="9" t="str">
        <f t="shared" si="19"/>
        <v>N/A</v>
      </c>
      <c r="E110" s="9">
        <v>1.56021197E-2</v>
      </c>
      <c r="F110" s="9" t="str">
        <f t="shared" si="20"/>
        <v>N/A</v>
      </c>
      <c r="G110" s="8">
        <v>2.2123134199999998E-2</v>
      </c>
      <c r="H110" s="9" t="str">
        <f t="shared" si="21"/>
        <v>N/A</v>
      </c>
      <c r="I110" s="10">
        <v>24.5</v>
      </c>
      <c r="J110" s="10">
        <v>41.8</v>
      </c>
      <c r="K110" s="9" t="str">
        <f t="shared" si="22"/>
        <v>No</v>
      </c>
    </row>
    <row r="111" spans="1:11" x14ac:dyDescent="0.2">
      <c r="A111" s="81" t="s">
        <v>911</v>
      </c>
      <c r="B111" s="34" t="s">
        <v>217</v>
      </c>
      <c r="C111" s="90">
        <v>4.8410610000000002E-4</v>
      </c>
      <c r="D111" s="9" t="str">
        <f t="shared" si="19"/>
        <v>N/A</v>
      </c>
      <c r="E111" s="9">
        <v>1.1069689999999999E-4</v>
      </c>
      <c r="F111" s="9" t="str">
        <f t="shared" si="20"/>
        <v>N/A</v>
      </c>
      <c r="G111" s="8">
        <v>0</v>
      </c>
      <c r="H111" s="9" t="str">
        <f t="shared" si="21"/>
        <v>N/A</v>
      </c>
      <c r="I111" s="10">
        <v>-77.099999999999994</v>
      </c>
      <c r="J111" s="10">
        <v>-100</v>
      </c>
      <c r="K111" s="9" t="str">
        <f t="shared" si="22"/>
        <v>No</v>
      </c>
    </row>
    <row r="112" spans="1:11" x14ac:dyDescent="0.2">
      <c r="A112" s="81" t="s">
        <v>912</v>
      </c>
      <c r="B112" s="34" t="s">
        <v>217</v>
      </c>
      <c r="C112" s="90">
        <v>0.25050414459999998</v>
      </c>
      <c r="D112" s="9" t="str">
        <f t="shared" si="19"/>
        <v>N/A</v>
      </c>
      <c r="E112" s="9">
        <v>0.3923899293</v>
      </c>
      <c r="F112" s="9" t="str">
        <f t="shared" si="20"/>
        <v>N/A</v>
      </c>
      <c r="G112" s="8">
        <v>0.43207224080000001</v>
      </c>
      <c r="H112" s="9" t="str">
        <f t="shared" si="21"/>
        <v>N/A</v>
      </c>
      <c r="I112" s="10">
        <v>56.64</v>
      </c>
      <c r="J112" s="10">
        <v>10.11</v>
      </c>
      <c r="K112" s="9" t="str">
        <f t="shared" si="22"/>
        <v>Yes</v>
      </c>
    </row>
    <row r="113" spans="1:11" x14ac:dyDescent="0.2">
      <c r="A113" s="81" t="s">
        <v>913</v>
      </c>
      <c r="B113" s="34" t="s">
        <v>217</v>
      </c>
      <c r="C113" s="90">
        <v>1.106528E-4</v>
      </c>
      <c r="D113" s="9" t="str">
        <f t="shared" si="19"/>
        <v>N/A</v>
      </c>
      <c r="E113" s="9">
        <v>2.2139389999999999E-4</v>
      </c>
      <c r="F113" s="9" t="str">
        <f t="shared" si="20"/>
        <v>N/A</v>
      </c>
      <c r="G113" s="8">
        <v>4.733823E-4</v>
      </c>
      <c r="H113" s="9" t="str">
        <f t="shared" si="21"/>
        <v>N/A</v>
      </c>
      <c r="I113" s="10">
        <v>100.1</v>
      </c>
      <c r="J113" s="10">
        <v>113.8</v>
      </c>
      <c r="K113" s="9" t="str">
        <f t="shared" si="22"/>
        <v>No</v>
      </c>
    </row>
    <row r="114" spans="1:11" x14ac:dyDescent="0.2">
      <c r="A114" s="81" t="s">
        <v>914</v>
      </c>
      <c r="B114" s="34" t="s">
        <v>217</v>
      </c>
      <c r="C114" s="90">
        <v>0</v>
      </c>
      <c r="D114" s="9" t="str">
        <f t="shared" si="19"/>
        <v>N/A</v>
      </c>
      <c r="E114" s="9">
        <v>0</v>
      </c>
      <c r="F114" s="9" t="str">
        <f t="shared" si="20"/>
        <v>N/A</v>
      </c>
      <c r="G114" s="8">
        <v>0</v>
      </c>
      <c r="H114" s="9" t="str">
        <f t="shared" si="21"/>
        <v>N/A</v>
      </c>
      <c r="I114" s="10" t="s">
        <v>1743</v>
      </c>
      <c r="J114" s="10" t="s">
        <v>1743</v>
      </c>
      <c r="K114" s="9" t="str">
        <f t="shared" si="22"/>
        <v>N/A</v>
      </c>
    </row>
    <row r="115" spans="1:11" x14ac:dyDescent="0.2">
      <c r="A115" s="81" t="s">
        <v>915</v>
      </c>
      <c r="B115" s="34" t="s">
        <v>217</v>
      </c>
      <c r="C115" s="90">
        <v>2.1441472854999999</v>
      </c>
      <c r="D115" s="9" t="str">
        <f t="shared" si="19"/>
        <v>N/A</v>
      </c>
      <c r="E115" s="9">
        <v>1.9094300946</v>
      </c>
      <c r="F115" s="9" t="str">
        <f t="shared" si="20"/>
        <v>N/A</v>
      </c>
      <c r="G115" s="8">
        <v>1.7937295774999999</v>
      </c>
      <c r="H115" s="9" t="str">
        <f t="shared" si="21"/>
        <v>N/A</v>
      </c>
      <c r="I115" s="10">
        <v>-10.9</v>
      </c>
      <c r="J115" s="10">
        <v>-6.06</v>
      </c>
      <c r="K115" s="9" t="str">
        <f t="shared" si="22"/>
        <v>Yes</v>
      </c>
    </row>
    <row r="116" spans="1:11" x14ac:dyDescent="0.2">
      <c r="A116" s="81" t="s">
        <v>916</v>
      </c>
      <c r="B116" s="34" t="s">
        <v>217</v>
      </c>
      <c r="C116" s="90">
        <v>0.25943244370000001</v>
      </c>
      <c r="D116" s="9" t="str">
        <f t="shared" si="19"/>
        <v>N/A</v>
      </c>
      <c r="E116" s="9">
        <v>0.2555131538</v>
      </c>
      <c r="F116" s="9" t="str">
        <f t="shared" si="20"/>
        <v>N/A</v>
      </c>
      <c r="G116" s="8">
        <v>0.26185234029999999</v>
      </c>
      <c r="H116" s="9" t="str">
        <f t="shared" si="21"/>
        <v>N/A</v>
      </c>
      <c r="I116" s="10">
        <v>-1.51</v>
      </c>
      <c r="J116" s="10">
        <v>2.4809999999999999</v>
      </c>
      <c r="K116" s="9" t="str">
        <f t="shared" si="22"/>
        <v>Yes</v>
      </c>
    </row>
    <row r="117" spans="1:11" x14ac:dyDescent="0.2">
      <c r="A117" s="81" t="s">
        <v>917</v>
      </c>
      <c r="B117" s="34" t="s">
        <v>217</v>
      </c>
      <c r="C117" s="90">
        <v>7.5333820499999996E-2</v>
      </c>
      <c r="D117" s="9" t="str">
        <f t="shared" si="19"/>
        <v>N/A</v>
      </c>
      <c r="E117" s="9">
        <v>7.6780632700000004E-2</v>
      </c>
      <c r="F117" s="9" t="str">
        <f t="shared" si="20"/>
        <v>N/A</v>
      </c>
      <c r="G117" s="8">
        <v>0.1125211846</v>
      </c>
      <c r="H117" s="9" t="str">
        <f t="shared" si="21"/>
        <v>N/A</v>
      </c>
      <c r="I117" s="10">
        <v>1.921</v>
      </c>
      <c r="J117" s="10">
        <v>46.55</v>
      </c>
      <c r="K117" s="9" t="str">
        <f t="shared" si="22"/>
        <v>No</v>
      </c>
    </row>
    <row r="118" spans="1:11" x14ac:dyDescent="0.2">
      <c r="A118" s="81" t="s">
        <v>918</v>
      </c>
      <c r="B118" s="34" t="s">
        <v>217</v>
      </c>
      <c r="C118" s="90">
        <v>2.7117685701999998</v>
      </c>
      <c r="D118" s="9" t="str">
        <f t="shared" si="19"/>
        <v>N/A</v>
      </c>
      <c r="E118" s="9">
        <v>2.6265556688</v>
      </c>
      <c r="F118" s="9" t="str">
        <f t="shared" si="20"/>
        <v>N/A</v>
      </c>
      <c r="G118" s="8">
        <v>2.6477652488999999</v>
      </c>
      <c r="H118" s="9" t="str">
        <f t="shared" si="21"/>
        <v>N/A</v>
      </c>
      <c r="I118" s="10">
        <v>-3.14</v>
      </c>
      <c r="J118" s="10">
        <v>0.8075</v>
      </c>
      <c r="K118" s="9" t="str">
        <f t="shared" si="22"/>
        <v>Yes</v>
      </c>
    </row>
    <row r="119" spans="1:11" x14ac:dyDescent="0.2">
      <c r="A119" s="81" t="s">
        <v>919</v>
      </c>
      <c r="B119" s="34" t="s">
        <v>217</v>
      </c>
      <c r="C119" s="90">
        <v>2.8010031508000002</v>
      </c>
      <c r="D119" s="9" t="str">
        <f t="shared" si="19"/>
        <v>N/A</v>
      </c>
      <c r="E119" s="9">
        <v>2.7548165318</v>
      </c>
      <c r="F119" s="9" t="str">
        <f t="shared" si="20"/>
        <v>N/A</v>
      </c>
      <c r="G119" s="8">
        <v>2.7647745773999999</v>
      </c>
      <c r="H119" s="9" t="str">
        <f t="shared" si="21"/>
        <v>N/A</v>
      </c>
      <c r="I119" s="10">
        <v>-1.65</v>
      </c>
      <c r="J119" s="10">
        <v>0.36149999999999999</v>
      </c>
      <c r="K119" s="9" t="str">
        <f t="shared" si="22"/>
        <v>Yes</v>
      </c>
    </row>
    <row r="120" spans="1:11" x14ac:dyDescent="0.2">
      <c r="A120" s="81" t="s">
        <v>920</v>
      </c>
      <c r="B120" s="34" t="s">
        <v>217</v>
      </c>
      <c r="C120" s="90">
        <v>2.5919938123000001</v>
      </c>
      <c r="D120" s="9" t="str">
        <f t="shared" si="19"/>
        <v>N/A</v>
      </c>
      <c r="E120" s="9">
        <v>2.5423706403000002</v>
      </c>
      <c r="F120" s="9" t="str">
        <f t="shared" si="20"/>
        <v>N/A</v>
      </c>
      <c r="G120" s="8">
        <v>2.5298091556000002</v>
      </c>
      <c r="H120" s="9" t="str">
        <f t="shared" si="21"/>
        <v>N/A</v>
      </c>
      <c r="I120" s="10">
        <v>-1.91</v>
      </c>
      <c r="J120" s="10">
        <v>-0.49399999999999999</v>
      </c>
      <c r="K120" s="9" t="str">
        <f t="shared" si="22"/>
        <v>Yes</v>
      </c>
    </row>
    <row r="121" spans="1:11" x14ac:dyDescent="0.2">
      <c r="A121" s="81" t="s">
        <v>921</v>
      </c>
      <c r="B121" s="34" t="s">
        <v>217</v>
      </c>
      <c r="C121" s="90">
        <v>0</v>
      </c>
      <c r="D121" s="9" t="str">
        <f t="shared" si="19"/>
        <v>N/A</v>
      </c>
      <c r="E121" s="9">
        <v>0</v>
      </c>
      <c r="F121" s="9" t="str">
        <f t="shared" si="20"/>
        <v>N/A</v>
      </c>
      <c r="G121" s="8">
        <v>0</v>
      </c>
      <c r="H121" s="9" t="str">
        <f t="shared" si="21"/>
        <v>N/A</v>
      </c>
      <c r="I121" s="10" t="s">
        <v>1743</v>
      </c>
      <c r="J121" s="10" t="s">
        <v>1743</v>
      </c>
      <c r="K121" s="9" t="str">
        <f t="shared" si="22"/>
        <v>N/A</v>
      </c>
    </row>
    <row r="122" spans="1:11" x14ac:dyDescent="0.2">
      <c r="A122" s="81" t="s">
        <v>922</v>
      </c>
      <c r="B122" s="34" t="s">
        <v>217</v>
      </c>
      <c r="C122" s="90">
        <v>0</v>
      </c>
      <c r="D122" s="9" t="str">
        <f t="shared" si="19"/>
        <v>N/A</v>
      </c>
      <c r="E122" s="9">
        <v>0</v>
      </c>
      <c r="F122" s="9" t="str">
        <f t="shared" si="20"/>
        <v>N/A</v>
      </c>
      <c r="G122" s="8">
        <v>0</v>
      </c>
      <c r="H122" s="9" t="str">
        <f t="shared" si="21"/>
        <v>N/A</v>
      </c>
      <c r="I122" s="10" t="s">
        <v>1743</v>
      </c>
      <c r="J122" s="10" t="s">
        <v>1743</v>
      </c>
      <c r="K122" s="9" t="str">
        <f t="shared" si="22"/>
        <v>N/A</v>
      </c>
    </row>
    <row r="123" spans="1:11" x14ac:dyDescent="0.2">
      <c r="A123" s="81" t="s">
        <v>923</v>
      </c>
      <c r="B123" s="34" t="s">
        <v>217</v>
      </c>
      <c r="C123" s="90">
        <v>0.17886336180000001</v>
      </c>
      <c r="D123" s="9" t="str">
        <f t="shared" si="19"/>
        <v>N/A</v>
      </c>
      <c r="E123" s="9">
        <v>0.1842304696</v>
      </c>
      <c r="F123" s="9" t="str">
        <f t="shared" si="20"/>
        <v>N/A</v>
      </c>
      <c r="G123" s="8">
        <v>0.20226608730000001</v>
      </c>
      <c r="H123" s="9" t="str">
        <f t="shared" si="21"/>
        <v>N/A</v>
      </c>
      <c r="I123" s="10">
        <v>3.0009999999999999</v>
      </c>
      <c r="J123" s="10">
        <v>9.7899999999999991</v>
      </c>
      <c r="K123" s="9" t="str">
        <f t="shared" si="22"/>
        <v>Yes</v>
      </c>
    </row>
    <row r="124" spans="1:11" x14ac:dyDescent="0.2">
      <c r="A124" s="81" t="s">
        <v>924</v>
      </c>
      <c r="B124" s="34" t="s">
        <v>217</v>
      </c>
      <c r="C124" s="90">
        <v>0</v>
      </c>
      <c r="D124" s="9" t="str">
        <f t="shared" si="19"/>
        <v>N/A</v>
      </c>
      <c r="E124" s="9">
        <v>0</v>
      </c>
      <c r="F124" s="9" t="str">
        <f t="shared" si="20"/>
        <v>N/A</v>
      </c>
      <c r="G124" s="8">
        <v>0</v>
      </c>
      <c r="H124" s="9" t="str">
        <f t="shared" si="21"/>
        <v>N/A</v>
      </c>
      <c r="I124" s="10" t="s">
        <v>1743</v>
      </c>
      <c r="J124" s="10" t="s">
        <v>1743</v>
      </c>
      <c r="K124" s="9" t="str">
        <f t="shared" si="22"/>
        <v>N/A</v>
      </c>
    </row>
    <row r="125" spans="1:11" x14ac:dyDescent="0.2">
      <c r="A125" s="81" t="s">
        <v>925</v>
      </c>
      <c r="B125" s="34" t="s">
        <v>217</v>
      </c>
      <c r="C125" s="90">
        <v>6.8673904000000003E-3</v>
      </c>
      <c r="D125" s="9" t="str">
        <f t="shared" si="19"/>
        <v>N/A</v>
      </c>
      <c r="E125" s="9">
        <v>5.1351084000000003E-3</v>
      </c>
      <c r="F125" s="9" t="str">
        <f t="shared" si="20"/>
        <v>N/A</v>
      </c>
      <c r="G125" s="8">
        <v>4.5600501E-3</v>
      </c>
      <c r="H125" s="9" t="str">
        <f t="shared" si="21"/>
        <v>N/A</v>
      </c>
      <c r="I125" s="10">
        <v>-25.2</v>
      </c>
      <c r="J125" s="10">
        <v>-11.2</v>
      </c>
      <c r="K125" s="9" t="str">
        <f t="shared" si="22"/>
        <v>Yes</v>
      </c>
    </row>
    <row r="126" spans="1:11" x14ac:dyDescent="0.2">
      <c r="A126" s="81" t="s">
        <v>926</v>
      </c>
      <c r="B126" s="34" t="s">
        <v>217</v>
      </c>
      <c r="C126" s="90">
        <v>0</v>
      </c>
      <c r="D126" s="9" t="str">
        <f t="shared" si="19"/>
        <v>N/A</v>
      </c>
      <c r="E126" s="9">
        <v>0</v>
      </c>
      <c r="F126" s="9" t="str">
        <f t="shared" si="20"/>
        <v>N/A</v>
      </c>
      <c r="G126" s="8">
        <v>0</v>
      </c>
      <c r="H126" s="9" t="str">
        <f t="shared" si="21"/>
        <v>N/A</v>
      </c>
      <c r="I126" s="10" t="s">
        <v>1743</v>
      </c>
      <c r="J126" s="10" t="s">
        <v>1743</v>
      </c>
      <c r="K126" s="9" t="str">
        <f t="shared" si="22"/>
        <v>N/A</v>
      </c>
    </row>
    <row r="127" spans="1:11" x14ac:dyDescent="0.2">
      <c r="A127" s="81" t="s">
        <v>927</v>
      </c>
      <c r="B127" s="34" t="s">
        <v>217</v>
      </c>
      <c r="C127" s="90">
        <v>0</v>
      </c>
      <c r="D127" s="9" t="str">
        <f t="shared" si="19"/>
        <v>N/A</v>
      </c>
      <c r="E127" s="9">
        <v>0</v>
      </c>
      <c r="F127" s="9" t="str">
        <f t="shared" si="20"/>
        <v>N/A</v>
      </c>
      <c r="G127" s="8">
        <v>0</v>
      </c>
      <c r="H127" s="9" t="str">
        <f t="shared" si="21"/>
        <v>N/A</v>
      </c>
      <c r="I127" s="10" t="s">
        <v>1743</v>
      </c>
      <c r="J127" s="10" t="s">
        <v>1743</v>
      </c>
      <c r="K127" s="9" t="str">
        <f t="shared" si="22"/>
        <v>N/A</v>
      </c>
    </row>
    <row r="128" spans="1:11" x14ac:dyDescent="0.2">
      <c r="A128" s="81" t="s">
        <v>928</v>
      </c>
      <c r="B128" s="34" t="s">
        <v>217</v>
      </c>
      <c r="C128" s="90">
        <v>0</v>
      </c>
      <c r="D128" s="9" t="str">
        <f t="shared" si="19"/>
        <v>N/A</v>
      </c>
      <c r="E128" s="9">
        <v>0</v>
      </c>
      <c r="F128" s="9" t="str">
        <f t="shared" si="20"/>
        <v>N/A</v>
      </c>
      <c r="G128" s="8">
        <v>0</v>
      </c>
      <c r="H128" s="9" t="str">
        <f t="shared" si="21"/>
        <v>N/A</v>
      </c>
      <c r="I128" s="10" t="s">
        <v>1743</v>
      </c>
      <c r="J128" s="10" t="s">
        <v>1743</v>
      </c>
      <c r="K128" s="9" t="str">
        <f t="shared" si="22"/>
        <v>N/A</v>
      </c>
    </row>
    <row r="129" spans="1:11" x14ac:dyDescent="0.2">
      <c r="A129" s="81" t="s">
        <v>929</v>
      </c>
      <c r="B129" s="34" t="s">
        <v>217</v>
      </c>
      <c r="C129" s="90">
        <v>0</v>
      </c>
      <c r="D129" s="9" t="str">
        <f t="shared" si="19"/>
        <v>N/A</v>
      </c>
      <c r="E129" s="9">
        <v>0</v>
      </c>
      <c r="F129" s="9" t="str">
        <f t="shared" si="20"/>
        <v>N/A</v>
      </c>
      <c r="G129" s="8">
        <v>0</v>
      </c>
      <c r="H129" s="9" t="str">
        <f t="shared" si="21"/>
        <v>N/A</v>
      </c>
      <c r="I129" s="10" t="s">
        <v>1743</v>
      </c>
      <c r="J129" s="10" t="s">
        <v>1743</v>
      </c>
      <c r="K129" s="9" t="str">
        <f t="shared" si="22"/>
        <v>N/A</v>
      </c>
    </row>
    <row r="130" spans="1:11" x14ac:dyDescent="0.2">
      <c r="A130" s="81" t="s">
        <v>930</v>
      </c>
      <c r="B130" s="34" t="s">
        <v>217</v>
      </c>
      <c r="C130" s="90">
        <v>2.32785862E-2</v>
      </c>
      <c r="D130" s="9" t="str">
        <f t="shared" si="19"/>
        <v>N/A</v>
      </c>
      <c r="E130" s="9">
        <v>2.3080313500000001E-2</v>
      </c>
      <c r="F130" s="9" t="str">
        <f t="shared" si="20"/>
        <v>N/A</v>
      </c>
      <c r="G130" s="8">
        <v>2.8139284399999999E-2</v>
      </c>
      <c r="H130" s="9" t="str">
        <f t="shared" si="21"/>
        <v>N/A</v>
      </c>
      <c r="I130" s="10">
        <v>-0.85199999999999998</v>
      </c>
      <c r="J130" s="10">
        <v>21.92</v>
      </c>
      <c r="K130" s="9" t="str">
        <f t="shared" si="22"/>
        <v>Yes</v>
      </c>
    </row>
    <row r="131" spans="1:11" ht="12" customHeight="1" x14ac:dyDescent="0.2">
      <c r="A131" s="170" t="s">
        <v>1649</v>
      </c>
      <c r="B131" s="171"/>
      <c r="C131" s="171"/>
      <c r="D131" s="171"/>
      <c r="E131" s="171"/>
      <c r="F131" s="171"/>
      <c r="G131" s="171"/>
      <c r="H131" s="171"/>
      <c r="I131" s="171"/>
      <c r="J131" s="171"/>
      <c r="K131" s="172"/>
    </row>
    <row r="132" spans="1:11" x14ac:dyDescent="0.2">
      <c r="A132" s="167" t="s">
        <v>1647</v>
      </c>
      <c r="B132" s="168"/>
      <c r="C132" s="168"/>
      <c r="D132" s="168"/>
      <c r="E132" s="168"/>
      <c r="F132" s="168"/>
      <c r="G132" s="168"/>
      <c r="H132" s="168"/>
      <c r="I132" s="168"/>
      <c r="J132" s="168"/>
      <c r="K132" s="169"/>
    </row>
  </sheetData>
  <mergeCells count="5">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1601</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ht="13.5" customHeight="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79">
        <v>2381332</v>
      </c>
      <c r="D6" s="9" t="str">
        <f>IF($B6="N/A","N/A",IF(C6&gt;15,"No",IF(C6&lt;-15,"No","Yes")))</f>
        <v>N/A</v>
      </c>
      <c r="E6" s="35">
        <v>2549054</v>
      </c>
      <c r="F6" s="9" t="str">
        <f>IF($B6="N/A","N/A",IF(E6&gt;15,"No",IF(E6&lt;-15,"No","Yes")))</f>
        <v>N/A</v>
      </c>
      <c r="G6" s="35">
        <v>2705597</v>
      </c>
      <c r="H6" s="9" t="str">
        <f>IF($B6="N/A","N/A",IF(G6&gt;15,"No",IF(G6&lt;-15,"No","Yes")))</f>
        <v>N/A</v>
      </c>
      <c r="I6" s="10">
        <v>7.0430000000000001</v>
      </c>
      <c r="J6" s="10">
        <v>6.141</v>
      </c>
      <c r="K6" s="9" t="str">
        <f t="shared" ref="K6:K13" si="0">IF(J6="Div by 0", "N/A", IF(J6="N/A","N/A", IF(J6&gt;30, "No", IF(J6&lt;-30, "No", "Yes"))))</f>
        <v>Yes</v>
      </c>
    </row>
    <row r="7" spans="1:11" x14ac:dyDescent="0.2">
      <c r="A7" s="81" t="s">
        <v>30</v>
      </c>
      <c r="B7" s="34" t="s">
        <v>250</v>
      </c>
      <c r="C7" s="8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1" t="s">
        <v>29</v>
      </c>
      <c r="B8" s="34" t="s">
        <v>221</v>
      </c>
      <c r="C8" s="80">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848</v>
      </c>
      <c r="B9" s="34" t="s">
        <v>217</v>
      </c>
      <c r="C9" s="83">
        <v>45.900865985999999</v>
      </c>
      <c r="D9" s="9" t="str">
        <f t="shared" ref="D9:D17" si="1">IF($B9="N/A","N/A",IF(C9&gt;15,"No",IF(C9&lt;-15,"No","Yes")))</f>
        <v>N/A</v>
      </c>
      <c r="E9" s="36">
        <v>45.599733469999997</v>
      </c>
      <c r="F9" s="9" t="str">
        <f>IF($B9="N/A","N/A",IF(E9&gt;15,"No",IF(E9&lt;-15,"No","Yes")))</f>
        <v>N/A</v>
      </c>
      <c r="G9" s="36">
        <v>46.036570486999999</v>
      </c>
      <c r="H9" s="9" t="str">
        <f>IF($B9="N/A","N/A",IF(G9&gt;15,"No",IF(G9&lt;-15,"No","Yes")))</f>
        <v>N/A</v>
      </c>
      <c r="I9" s="10">
        <v>-0.65600000000000003</v>
      </c>
      <c r="J9" s="10">
        <v>0.95799999999999996</v>
      </c>
      <c r="K9" s="9" t="str">
        <f t="shared" si="0"/>
        <v>Yes</v>
      </c>
    </row>
    <row r="10" spans="1:11" x14ac:dyDescent="0.2">
      <c r="A10" s="81" t="s">
        <v>16</v>
      </c>
      <c r="B10" s="34" t="s">
        <v>217</v>
      </c>
      <c r="C10" s="80">
        <v>3.8401197313000002</v>
      </c>
      <c r="D10" s="9" t="str">
        <f t="shared" si="1"/>
        <v>N/A</v>
      </c>
      <c r="E10" s="8">
        <v>3.3256258988999998</v>
      </c>
      <c r="F10" s="9" t="str">
        <f>IF($B10="N/A","N/A",IF(E10&gt;15,"No",IF(E10&lt;-15,"No","Yes")))</f>
        <v>N/A</v>
      </c>
      <c r="G10" s="8">
        <v>2.8796232402999999</v>
      </c>
      <c r="H10" s="9" t="str">
        <f>IF($B10="N/A","N/A",IF(G10&gt;15,"No",IF(G10&lt;-15,"No","Yes")))</f>
        <v>N/A</v>
      </c>
      <c r="I10" s="10">
        <v>-13.4</v>
      </c>
      <c r="J10" s="10">
        <v>-13.4</v>
      </c>
      <c r="K10" s="9" t="str">
        <f t="shared" si="0"/>
        <v>Yes</v>
      </c>
    </row>
    <row r="11" spans="1:11" x14ac:dyDescent="0.2">
      <c r="A11" s="81" t="s">
        <v>36</v>
      </c>
      <c r="B11" s="34" t="s">
        <v>217</v>
      </c>
      <c r="C11" s="80">
        <v>1.7949444809999999</v>
      </c>
      <c r="D11" s="9" t="str">
        <f t="shared" si="1"/>
        <v>N/A</v>
      </c>
      <c r="E11" s="8">
        <v>1.1500085556999999</v>
      </c>
      <c r="F11" s="9" t="str">
        <f>IF($B11="N/A","N/A",IF(E11&gt;15,"No",IF(E11&lt;-15,"No","Yes")))</f>
        <v>N/A</v>
      </c>
      <c r="G11" s="8">
        <v>0.87472664789999999</v>
      </c>
      <c r="H11" s="9" t="str">
        <f>IF($B11="N/A","N/A",IF(G11&gt;15,"No",IF(G11&lt;-15,"No","Yes")))</f>
        <v>N/A</v>
      </c>
      <c r="I11" s="10">
        <v>-35.9</v>
      </c>
      <c r="J11" s="10">
        <v>-23.9</v>
      </c>
      <c r="K11" s="9" t="str">
        <f t="shared" si="0"/>
        <v>Yes</v>
      </c>
    </row>
    <row r="12" spans="1:11" x14ac:dyDescent="0.2">
      <c r="A12" s="81" t="s">
        <v>37</v>
      </c>
      <c r="B12" s="34" t="s">
        <v>217</v>
      </c>
      <c r="C12" s="80" t="s">
        <v>1743</v>
      </c>
      <c r="D12" s="9" t="str">
        <f t="shared" si="1"/>
        <v>N/A</v>
      </c>
      <c r="E12" s="8" t="s">
        <v>1743</v>
      </c>
      <c r="F12" s="9" t="str">
        <f>IF($B12="N/A","N/A",IF(E12&gt;15,"No",IF(E12&lt;-15,"No","Yes")))</f>
        <v>N/A</v>
      </c>
      <c r="G12" s="8" t="s">
        <v>1743</v>
      </c>
      <c r="H12" s="9" t="str">
        <f>IF($B12="N/A","N/A",IF(G12&gt;15,"No",IF(G12&lt;-15,"No","Yes")))</f>
        <v>N/A</v>
      </c>
      <c r="I12" s="10" t="s">
        <v>1743</v>
      </c>
      <c r="J12" s="10" t="s">
        <v>1743</v>
      </c>
      <c r="K12" s="9" t="str">
        <f t="shared" si="0"/>
        <v>N/A</v>
      </c>
    </row>
    <row r="13" spans="1:11" x14ac:dyDescent="0.2">
      <c r="A13" s="81" t="s">
        <v>38</v>
      </c>
      <c r="B13" s="34" t="s">
        <v>217</v>
      </c>
      <c r="C13" s="80">
        <v>4.1709802345</v>
      </c>
      <c r="D13" s="9" t="str">
        <f t="shared" si="1"/>
        <v>N/A</v>
      </c>
      <c r="E13" s="8">
        <v>3.6592914348000001</v>
      </c>
      <c r="F13" s="9" t="str">
        <f>IF($B13="N/A","N/A",IF(E13&gt;15,"No",IF(E13&lt;-15,"No","Yes")))</f>
        <v>N/A</v>
      </c>
      <c r="G13" s="8">
        <v>3.1921879211999999</v>
      </c>
      <c r="H13" s="9" t="str">
        <f>IF($B13="N/A","N/A",IF(G13&gt;15,"No",IF(G13&lt;-15,"No","Yes")))</f>
        <v>N/A</v>
      </c>
      <c r="I13" s="10">
        <v>-12.3</v>
      </c>
      <c r="J13" s="10">
        <v>-12.8</v>
      </c>
      <c r="K13" s="9" t="str">
        <f t="shared" si="0"/>
        <v>Yes</v>
      </c>
    </row>
    <row r="14" spans="1:11" x14ac:dyDescent="0.2">
      <c r="A14" s="81" t="s">
        <v>676</v>
      </c>
      <c r="B14" s="34" t="s">
        <v>217</v>
      </c>
      <c r="C14" s="80">
        <v>43.433842908000003</v>
      </c>
      <c r="D14" s="9" t="str">
        <f t="shared" si="1"/>
        <v>N/A</v>
      </c>
      <c r="E14" s="8">
        <v>43.785498463000003</v>
      </c>
      <c r="F14" s="9" t="str">
        <f t="shared" ref="F14:F33" si="2">IF($B14="N/A","N/A",IF(E14&gt;15,"No",IF(E14&lt;-15,"No","Yes")))</f>
        <v>N/A</v>
      </c>
      <c r="G14" s="8">
        <v>45.031540174</v>
      </c>
      <c r="H14" s="9" t="str">
        <f t="shared" ref="H14:H33" si="3">IF($B14="N/A","N/A",IF(G14&gt;15,"No",IF(G14&lt;-15,"No","Yes")))</f>
        <v>N/A</v>
      </c>
      <c r="I14" s="10">
        <v>0.80959999999999999</v>
      </c>
      <c r="J14" s="10">
        <v>2.8460000000000001</v>
      </c>
      <c r="K14" s="9" t="str">
        <f t="shared" ref="K14:K30" si="4">IF(J14="Div by 0", "N/A", IF(J14="N/A","N/A", IF(J14&gt;30, "No", IF(J14&lt;-30, "No", "Yes"))))</f>
        <v>Yes</v>
      </c>
    </row>
    <row r="15" spans="1:11" x14ac:dyDescent="0.2">
      <c r="A15" s="81" t="s">
        <v>677</v>
      </c>
      <c r="B15" s="34" t="s">
        <v>217</v>
      </c>
      <c r="C15" s="80">
        <v>0.98268532070000003</v>
      </c>
      <c r="D15" s="9" t="str">
        <f t="shared" si="1"/>
        <v>N/A</v>
      </c>
      <c r="E15" s="8">
        <v>0.9740868573</v>
      </c>
      <c r="F15" s="9" t="str">
        <f t="shared" si="2"/>
        <v>N/A</v>
      </c>
      <c r="G15" s="8">
        <v>1.1013465790000001</v>
      </c>
      <c r="H15" s="9" t="str">
        <f t="shared" si="3"/>
        <v>N/A</v>
      </c>
      <c r="I15" s="10">
        <v>-0.875</v>
      </c>
      <c r="J15" s="10">
        <v>13.06</v>
      </c>
      <c r="K15" s="9" t="str">
        <f t="shared" si="4"/>
        <v>Yes</v>
      </c>
    </row>
    <row r="16" spans="1:11" x14ac:dyDescent="0.2">
      <c r="A16" s="81" t="s">
        <v>380</v>
      </c>
      <c r="B16" s="34" t="s">
        <v>217</v>
      </c>
      <c r="C16" s="80">
        <v>13.924895814999999</v>
      </c>
      <c r="D16" s="9" t="str">
        <f t="shared" si="1"/>
        <v>N/A</v>
      </c>
      <c r="E16" s="8">
        <v>13.297246743000001</v>
      </c>
      <c r="F16" s="9" t="str">
        <f t="shared" si="2"/>
        <v>N/A</v>
      </c>
      <c r="G16" s="8">
        <v>13.487374506</v>
      </c>
      <c r="H16" s="9" t="str">
        <f t="shared" si="3"/>
        <v>N/A</v>
      </c>
      <c r="I16" s="10">
        <v>-4.51</v>
      </c>
      <c r="J16" s="10">
        <v>1.43</v>
      </c>
      <c r="K16" s="9" t="str">
        <f t="shared" si="4"/>
        <v>Yes</v>
      </c>
    </row>
    <row r="17" spans="1:11" x14ac:dyDescent="0.2">
      <c r="A17" s="81" t="s">
        <v>381</v>
      </c>
      <c r="B17" s="34" t="s">
        <v>217</v>
      </c>
      <c r="C17" s="80">
        <v>2.4453121194</v>
      </c>
      <c r="D17" s="9" t="str">
        <f t="shared" si="1"/>
        <v>N/A</v>
      </c>
      <c r="E17" s="8">
        <v>2.2622510155</v>
      </c>
      <c r="F17" s="9" t="str">
        <f t="shared" si="2"/>
        <v>N/A</v>
      </c>
      <c r="G17" s="8">
        <v>2.3150158727000001</v>
      </c>
      <c r="H17" s="9" t="str">
        <f t="shared" si="3"/>
        <v>N/A</v>
      </c>
      <c r="I17" s="10">
        <v>-7.49</v>
      </c>
      <c r="J17" s="10">
        <v>2.3319999999999999</v>
      </c>
      <c r="K17" s="9" t="str">
        <f t="shared" si="4"/>
        <v>Yes</v>
      </c>
    </row>
    <row r="18" spans="1:11" x14ac:dyDescent="0.2">
      <c r="A18" s="81" t="s">
        <v>382</v>
      </c>
      <c r="B18" s="34" t="s">
        <v>217</v>
      </c>
      <c r="C18" s="80">
        <v>0</v>
      </c>
      <c r="D18" s="9" t="str">
        <f t="shared" ref="D18:D33" si="5">IF($B18="N/A","N/A",IF(C18&gt;15,"No",IF(C18&lt;-15,"No","Yes")))</f>
        <v>N/A</v>
      </c>
      <c r="E18" s="8">
        <v>0</v>
      </c>
      <c r="F18" s="9" t="str">
        <f t="shared" si="2"/>
        <v>N/A</v>
      </c>
      <c r="G18" s="8">
        <v>0</v>
      </c>
      <c r="H18" s="9" t="str">
        <f t="shared" si="3"/>
        <v>N/A</v>
      </c>
      <c r="I18" s="10" t="s">
        <v>1743</v>
      </c>
      <c r="J18" s="10" t="s">
        <v>1743</v>
      </c>
      <c r="K18" s="9" t="str">
        <f t="shared" si="4"/>
        <v>N/A</v>
      </c>
    </row>
    <row r="19" spans="1:11" x14ac:dyDescent="0.2">
      <c r="A19" s="81" t="s">
        <v>383</v>
      </c>
      <c r="B19" s="34" t="s">
        <v>217</v>
      </c>
      <c r="C19" s="80">
        <v>16.965547012999998</v>
      </c>
      <c r="D19" s="9" t="str">
        <f t="shared" si="5"/>
        <v>N/A</v>
      </c>
      <c r="E19" s="8">
        <v>16.915804844</v>
      </c>
      <c r="F19" s="9" t="str">
        <f t="shared" si="2"/>
        <v>N/A</v>
      </c>
      <c r="G19" s="8">
        <v>17.576010026999999</v>
      </c>
      <c r="H19" s="9" t="str">
        <f t="shared" si="3"/>
        <v>N/A</v>
      </c>
      <c r="I19" s="10">
        <v>-0.29299999999999998</v>
      </c>
      <c r="J19" s="10">
        <v>3.903</v>
      </c>
      <c r="K19" s="9" t="str">
        <f t="shared" si="4"/>
        <v>Yes</v>
      </c>
    </row>
    <row r="20" spans="1:11" x14ac:dyDescent="0.2">
      <c r="A20" s="81" t="s">
        <v>385</v>
      </c>
      <c r="B20" s="34" t="s">
        <v>217</v>
      </c>
      <c r="C20" s="80">
        <v>2.1957459102999999</v>
      </c>
      <c r="D20" s="9" t="str">
        <f t="shared" si="5"/>
        <v>N/A</v>
      </c>
      <c r="E20" s="8">
        <v>2.3510682787000001</v>
      </c>
      <c r="F20" s="9" t="str">
        <f t="shared" si="2"/>
        <v>N/A</v>
      </c>
      <c r="G20" s="8">
        <v>2.4049405732000002</v>
      </c>
      <c r="H20" s="9" t="str">
        <f t="shared" si="3"/>
        <v>N/A</v>
      </c>
      <c r="I20" s="10">
        <v>7.0739999999999998</v>
      </c>
      <c r="J20" s="10">
        <v>2.2909999999999999</v>
      </c>
      <c r="K20" s="9" t="str">
        <f t="shared" si="4"/>
        <v>Yes</v>
      </c>
    </row>
    <row r="21" spans="1:11" x14ac:dyDescent="0.2">
      <c r="A21" s="81" t="s">
        <v>386</v>
      </c>
      <c r="B21" s="34" t="s">
        <v>217</v>
      </c>
      <c r="C21" s="80">
        <v>12.886569365</v>
      </c>
      <c r="D21" s="9" t="str">
        <f t="shared" si="5"/>
        <v>N/A</v>
      </c>
      <c r="E21" s="8">
        <v>12.422530084</v>
      </c>
      <c r="F21" s="9" t="str">
        <f t="shared" si="2"/>
        <v>N/A</v>
      </c>
      <c r="G21" s="8">
        <v>11.979537233</v>
      </c>
      <c r="H21" s="9" t="str">
        <f t="shared" si="3"/>
        <v>N/A</v>
      </c>
      <c r="I21" s="10">
        <v>-3.6</v>
      </c>
      <c r="J21" s="10">
        <v>-3.57</v>
      </c>
      <c r="K21" s="9" t="str">
        <f t="shared" si="4"/>
        <v>Yes</v>
      </c>
    </row>
    <row r="22" spans="1:11" x14ac:dyDescent="0.2">
      <c r="A22" s="81" t="s">
        <v>387</v>
      </c>
      <c r="B22" s="34" t="s">
        <v>217</v>
      </c>
      <c r="C22" s="80">
        <v>2.4356536593999998</v>
      </c>
      <c r="D22" s="9" t="str">
        <f t="shared" si="5"/>
        <v>N/A</v>
      </c>
      <c r="E22" s="8">
        <v>2.4426316585999999</v>
      </c>
      <c r="F22" s="9" t="str">
        <f t="shared" si="2"/>
        <v>N/A</v>
      </c>
      <c r="G22" s="8">
        <v>2.4142545988999999</v>
      </c>
      <c r="H22" s="9" t="str">
        <f t="shared" si="3"/>
        <v>N/A</v>
      </c>
      <c r="I22" s="10">
        <v>0.28649999999999998</v>
      </c>
      <c r="J22" s="10">
        <v>-1.1599999999999999</v>
      </c>
      <c r="K22" s="9" t="str">
        <f t="shared" si="4"/>
        <v>Yes</v>
      </c>
    </row>
    <row r="23" spans="1:11" x14ac:dyDescent="0.2">
      <c r="A23" s="81" t="s">
        <v>390</v>
      </c>
      <c r="B23" s="34" t="s">
        <v>217</v>
      </c>
      <c r="C23" s="80">
        <v>0</v>
      </c>
      <c r="D23" s="9" t="str">
        <f t="shared" si="5"/>
        <v>N/A</v>
      </c>
      <c r="E23" s="8">
        <v>0</v>
      </c>
      <c r="F23" s="9" t="str">
        <f t="shared" si="2"/>
        <v>N/A</v>
      </c>
      <c r="G23" s="8">
        <v>0</v>
      </c>
      <c r="H23" s="9" t="str">
        <f t="shared" si="3"/>
        <v>N/A</v>
      </c>
      <c r="I23" s="10" t="s">
        <v>1743</v>
      </c>
      <c r="J23" s="10" t="s">
        <v>1743</v>
      </c>
      <c r="K23" s="9" t="str">
        <f t="shared" si="4"/>
        <v>N/A</v>
      </c>
    </row>
    <row r="24" spans="1:11" x14ac:dyDescent="0.2">
      <c r="A24" s="81" t="s">
        <v>391</v>
      </c>
      <c r="B24" s="34" t="s">
        <v>217</v>
      </c>
      <c r="C24" s="80">
        <v>0</v>
      </c>
      <c r="D24" s="9" t="str">
        <f t="shared" si="5"/>
        <v>N/A</v>
      </c>
      <c r="E24" s="8">
        <v>3.9230200000000003E-5</v>
      </c>
      <c r="F24" s="9" t="str">
        <f t="shared" si="2"/>
        <v>N/A</v>
      </c>
      <c r="G24" s="8">
        <v>3.6960399999999999E-5</v>
      </c>
      <c r="H24" s="9" t="str">
        <f t="shared" si="3"/>
        <v>N/A</v>
      </c>
      <c r="I24" s="10" t="s">
        <v>1743</v>
      </c>
      <c r="J24" s="10">
        <v>-5.79</v>
      </c>
      <c r="K24" s="9" t="str">
        <f t="shared" si="4"/>
        <v>Yes</v>
      </c>
    </row>
    <row r="25" spans="1:11" x14ac:dyDescent="0.2">
      <c r="A25" s="81" t="s">
        <v>392</v>
      </c>
      <c r="B25" s="34" t="s">
        <v>217</v>
      </c>
      <c r="C25" s="80">
        <v>0</v>
      </c>
      <c r="D25" s="9" t="str">
        <f t="shared" si="5"/>
        <v>N/A</v>
      </c>
      <c r="E25" s="8">
        <v>0</v>
      </c>
      <c r="F25" s="9" t="str">
        <f t="shared" si="2"/>
        <v>N/A</v>
      </c>
      <c r="G25" s="8">
        <v>0</v>
      </c>
      <c r="H25" s="9" t="str">
        <f t="shared" si="3"/>
        <v>N/A</v>
      </c>
      <c r="I25" s="10" t="s">
        <v>1743</v>
      </c>
      <c r="J25" s="10" t="s">
        <v>1743</v>
      </c>
      <c r="K25" s="9" t="str">
        <f t="shared" si="4"/>
        <v>N/A</v>
      </c>
    </row>
    <row r="26" spans="1:11" x14ac:dyDescent="0.2">
      <c r="A26" s="81" t="s">
        <v>393</v>
      </c>
      <c r="B26" s="34" t="s">
        <v>217</v>
      </c>
      <c r="C26" s="80">
        <v>0.31704944959999998</v>
      </c>
      <c r="D26" s="9" t="str">
        <f t="shared" si="5"/>
        <v>N/A</v>
      </c>
      <c r="E26" s="8">
        <v>0.2910883802</v>
      </c>
      <c r="F26" s="9" t="str">
        <f t="shared" si="2"/>
        <v>N/A</v>
      </c>
      <c r="G26" s="8">
        <v>0.29612688069999998</v>
      </c>
      <c r="H26" s="9" t="str">
        <f t="shared" si="3"/>
        <v>N/A</v>
      </c>
      <c r="I26" s="10">
        <v>-8.19</v>
      </c>
      <c r="J26" s="10">
        <v>1.7310000000000001</v>
      </c>
      <c r="K26" s="9" t="str">
        <f t="shared" si="4"/>
        <v>Yes</v>
      </c>
    </row>
    <row r="27" spans="1:11" x14ac:dyDescent="0.2">
      <c r="A27" s="81" t="s">
        <v>394</v>
      </c>
      <c r="B27" s="34" t="s">
        <v>217</v>
      </c>
      <c r="C27" s="80">
        <v>0</v>
      </c>
      <c r="D27" s="9" t="str">
        <f t="shared" si="5"/>
        <v>N/A</v>
      </c>
      <c r="E27" s="8">
        <v>0</v>
      </c>
      <c r="F27" s="9" t="str">
        <f t="shared" si="2"/>
        <v>N/A</v>
      </c>
      <c r="G27" s="8">
        <v>0</v>
      </c>
      <c r="H27" s="9" t="str">
        <f t="shared" si="3"/>
        <v>N/A</v>
      </c>
      <c r="I27" s="10" t="s">
        <v>1743</v>
      </c>
      <c r="J27" s="10" t="s">
        <v>1743</v>
      </c>
      <c r="K27" s="9" t="str">
        <f t="shared" si="4"/>
        <v>N/A</v>
      </c>
    </row>
    <row r="28" spans="1:11" x14ac:dyDescent="0.2">
      <c r="A28" s="81" t="s">
        <v>399</v>
      </c>
      <c r="B28" s="34" t="s">
        <v>217</v>
      </c>
      <c r="C28" s="80">
        <v>0</v>
      </c>
      <c r="D28" s="9" t="str">
        <f t="shared" si="5"/>
        <v>N/A</v>
      </c>
      <c r="E28" s="8">
        <v>0</v>
      </c>
      <c r="F28" s="9" t="str">
        <f t="shared" si="2"/>
        <v>N/A</v>
      </c>
      <c r="G28" s="8">
        <v>0</v>
      </c>
      <c r="H28" s="9" t="str">
        <f t="shared" si="3"/>
        <v>N/A</v>
      </c>
      <c r="I28" s="10" t="s">
        <v>1743</v>
      </c>
      <c r="J28" s="10" t="s">
        <v>1743</v>
      </c>
      <c r="K28" s="9" t="str">
        <f t="shared" si="4"/>
        <v>N/A</v>
      </c>
    </row>
    <row r="29" spans="1:11" x14ac:dyDescent="0.2">
      <c r="A29" s="81" t="s">
        <v>400</v>
      </c>
      <c r="B29" s="34" t="s">
        <v>217</v>
      </c>
      <c r="C29" s="80">
        <v>3.0494697925000001</v>
      </c>
      <c r="D29" s="9" t="str">
        <f t="shared" si="5"/>
        <v>N/A</v>
      </c>
      <c r="E29" s="8">
        <v>3.1233155516000002</v>
      </c>
      <c r="F29" s="9" t="str">
        <f t="shared" si="2"/>
        <v>N/A</v>
      </c>
      <c r="G29" s="8">
        <v>2.2568032119999999</v>
      </c>
      <c r="H29" s="9" t="str">
        <f t="shared" si="3"/>
        <v>N/A</v>
      </c>
      <c r="I29" s="10">
        <v>2.4220000000000002</v>
      </c>
      <c r="J29" s="10">
        <v>-27.7</v>
      </c>
      <c r="K29" s="9" t="str">
        <f t="shared" si="4"/>
        <v>Yes</v>
      </c>
    </row>
    <row r="30" spans="1:11" x14ac:dyDescent="0.2">
      <c r="A30" s="81" t="s">
        <v>401</v>
      </c>
      <c r="B30" s="34" t="s">
        <v>217</v>
      </c>
      <c r="C30" s="80">
        <v>0</v>
      </c>
      <c r="D30" s="9" t="str">
        <f t="shared" si="5"/>
        <v>N/A</v>
      </c>
      <c r="E30" s="8">
        <v>0</v>
      </c>
      <c r="F30" s="9" t="str">
        <f t="shared" si="2"/>
        <v>N/A</v>
      </c>
      <c r="G30" s="8">
        <v>0</v>
      </c>
      <c r="H30" s="9" t="str">
        <f t="shared" si="3"/>
        <v>N/A</v>
      </c>
      <c r="I30" s="10" t="s">
        <v>1743</v>
      </c>
      <c r="J30" s="10" t="s">
        <v>1743</v>
      </c>
      <c r="K30" s="9" t="str">
        <f t="shared" si="4"/>
        <v>N/A</v>
      </c>
    </row>
    <row r="31" spans="1:11" x14ac:dyDescent="0.2">
      <c r="A31" s="81" t="s">
        <v>32</v>
      </c>
      <c r="B31" s="34" t="s">
        <v>217</v>
      </c>
      <c r="C31" s="80">
        <v>99.993239078000002</v>
      </c>
      <c r="D31" s="9" t="str">
        <f t="shared" si="5"/>
        <v>N/A</v>
      </c>
      <c r="E31" s="8">
        <v>99.995017759999996</v>
      </c>
      <c r="F31" s="9" t="str">
        <f t="shared" si="2"/>
        <v>N/A</v>
      </c>
      <c r="G31" s="8">
        <v>99.997301888999999</v>
      </c>
      <c r="H31" s="9" t="str">
        <f t="shared" si="3"/>
        <v>N/A</v>
      </c>
      <c r="I31" s="10">
        <v>1.8E-3</v>
      </c>
      <c r="J31" s="10">
        <v>2.3E-3</v>
      </c>
      <c r="K31" s="9" t="str">
        <f t="shared" ref="K31:K43" si="6">IF(J31="Div by 0", "N/A", IF(J31="N/A","N/A", IF(J31&gt;30, "No", IF(J31&lt;-30, "No", "Yes"))))</f>
        <v>Yes</v>
      </c>
    </row>
    <row r="32" spans="1:11" x14ac:dyDescent="0.2">
      <c r="A32" s="81" t="s">
        <v>39</v>
      </c>
      <c r="B32" s="34" t="s">
        <v>271</v>
      </c>
      <c r="C32" s="80">
        <v>99.993961237999997</v>
      </c>
      <c r="D32" s="9" t="str">
        <f>IF($B32="N/A","N/A",IF(C32&gt;100,"No",IF(C32&lt;85,"No","Yes")))</f>
        <v>Yes</v>
      </c>
      <c r="E32" s="8">
        <v>99.993653882999993</v>
      </c>
      <c r="F32" s="9" t="str">
        <f>IF($B32="N/A","N/A",IF(E32&gt;100,"No",IF(E32&lt;85,"No","Yes")))</f>
        <v>Yes</v>
      </c>
      <c r="G32" s="8">
        <v>99.997144456000001</v>
      </c>
      <c r="H32" s="9" t="str">
        <f>IF($B32="N/A","N/A",IF(G32&gt;100,"No",IF(G32&lt;85,"No","Yes")))</f>
        <v>Yes</v>
      </c>
      <c r="I32" s="10">
        <v>0</v>
      </c>
      <c r="J32" s="10">
        <v>3.5000000000000001E-3</v>
      </c>
      <c r="K32" s="9" t="str">
        <f t="shared" si="6"/>
        <v>Yes</v>
      </c>
    </row>
    <row r="33" spans="1:11" x14ac:dyDescent="0.2">
      <c r="A33" s="81" t="s">
        <v>904</v>
      </c>
      <c r="B33" s="34" t="s">
        <v>217</v>
      </c>
      <c r="C33" s="80">
        <v>53.829481377</v>
      </c>
      <c r="D33" s="9" t="str">
        <f t="shared" si="5"/>
        <v>N/A</v>
      </c>
      <c r="E33" s="8">
        <v>55.117035520999998</v>
      </c>
      <c r="F33" s="9" t="str">
        <f t="shared" si="2"/>
        <v>N/A</v>
      </c>
      <c r="G33" s="8">
        <v>56.315338543999999</v>
      </c>
      <c r="H33" s="9" t="str">
        <f t="shared" si="3"/>
        <v>N/A</v>
      </c>
      <c r="I33" s="10">
        <v>2.3919999999999999</v>
      </c>
      <c r="J33" s="10">
        <v>2.1739999999999999</v>
      </c>
      <c r="K33" s="9" t="str">
        <f t="shared" si="6"/>
        <v>Yes</v>
      </c>
    </row>
    <row r="34" spans="1:11" x14ac:dyDescent="0.2">
      <c r="A34" s="81" t="s">
        <v>845</v>
      </c>
      <c r="B34" s="34" t="s">
        <v>272</v>
      </c>
      <c r="C34" s="80">
        <v>7.1931835219</v>
      </c>
      <c r="D34" s="9" t="str">
        <f>IF($B34="N/A","N/A",IF(C34&gt;25,"No",IF(C34&lt;5,"No","Yes")))</f>
        <v>Yes</v>
      </c>
      <c r="E34" s="8">
        <v>7.0431989617999999</v>
      </c>
      <c r="F34" s="9" t="str">
        <f>IF($B34="N/A","N/A",IF(E34&gt;25,"No",IF(E34&lt;5,"No","Yes")))</f>
        <v>Yes</v>
      </c>
      <c r="G34" s="8">
        <v>7.2275093474999998</v>
      </c>
      <c r="H34" s="9" t="str">
        <f>IF($B34="N/A","N/A",IF(G34&gt;25,"No",IF(G34&lt;5,"No","Yes")))</f>
        <v>Yes</v>
      </c>
      <c r="I34" s="10">
        <v>-2.09</v>
      </c>
      <c r="J34" s="10">
        <v>2.617</v>
      </c>
      <c r="K34" s="9" t="str">
        <f t="shared" si="6"/>
        <v>Yes</v>
      </c>
    </row>
    <row r="35" spans="1:11" x14ac:dyDescent="0.2">
      <c r="A35" s="81" t="s">
        <v>846</v>
      </c>
      <c r="B35" s="34" t="s">
        <v>273</v>
      </c>
      <c r="C35" s="80">
        <v>45.468511081000003</v>
      </c>
      <c r="D35" s="9" t="str">
        <f>IF($B35="N/A","N/A",IF(C35&gt;70,"No",IF(C35&lt;40,"No","Yes")))</f>
        <v>Yes</v>
      </c>
      <c r="E35" s="8">
        <v>44.539996633999998</v>
      </c>
      <c r="F35" s="9" t="str">
        <f>IF($B35="N/A","N/A",IF(E35&gt;70,"No",IF(E35&lt;40,"No","Yes")))</f>
        <v>Yes</v>
      </c>
      <c r="G35" s="8">
        <v>43.369861069000002</v>
      </c>
      <c r="H35" s="9" t="str">
        <f>IF($B35="N/A","N/A",IF(G35&gt;70,"No",IF(G35&lt;40,"No","Yes")))</f>
        <v>Yes</v>
      </c>
      <c r="I35" s="10">
        <v>-2.04</v>
      </c>
      <c r="J35" s="10">
        <v>-2.63</v>
      </c>
      <c r="K35" s="9" t="str">
        <f t="shared" si="6"/>
        <v>Yes</v>
      </c>
    </row>
    <row r="36" spans="1:11" x14ac:dyDescent="0.2">
      <c r="A36" s="81" t="s">
        <v>847</v>
      </c>
      <c r="B36" s="34" t="s">
        <v>274</v>
      </c>
      <c r="C36" s="80">
        <v>47.337969428000001</v>
      </c>
      <c r="D36" s="9" t="str">
        <f>IF($B36="N/A","N/A",IF(C36&gt;55,"No",IF(C36&lt;20,"No","Yes")))</f>
        <v>Yes</v>
      </c>
      <c r="E36" s="8">
        <v>48.416647476000001</v>
      </c>
      <c r="F36" s="9" t="str">
        <f>IF($B36="N/A","N/A",IF(E36&gt;55,"No",IF(E36&lt;20,"No","Yes")))</f>
        <v>Yes</v>
      </c>
      <c r="G36" s="8">
        <v>49.402481737000002</v>
      </c>
      <c r="H36" s="9" t="str">
        <f>IF($B36="N/A","N/A",IF(G36&gt;55,"No",IF(G36&lt;20,"No","Yes")))</f>
        <v>Yes</v>
      </c>
      <c r="I36" s="10">
        <v>2.2789999999999999</v>
      </c>
      <c r="J36" s="10">
        <v>2.036</v>
      </c>
      <c r="K36" s="9" t="str">
        <f t="shared" si="6"/>
        <v>Yes</v>
      </c>
    </row>
    <row r="37" spans="1:11" x14ac:dyDescent="0.2">
      <c r="A37" s="81" t="s">
        <v>167</v>
      </c>
      <c r="B37" s="34" t="s">
        <v>250</v>
      </c>
      <c r="C37" s="80">
        <v>93.801788243000004</v>
      </c>
      <c r="D37" s="9" t="str">
        <f>IF($B37="N/A","N/A",IF(C37&gt;95,"Yes","No"))</f>
        <v>No</v>
      </c>
      <c r="E37" s="8">
        <v>94.049831819999994</v>
      </c>
      <c r="F37" s="9" t="str">
        <f>IF($B37="N/A","N/A",IF(E37&gt;95,"Yes","No"))</f>
        <v>No</v>
      </c>
      <c r="G37" s="8">
        <v>93.750473554999999</v>
      </c>
      <c r="H37" s="9" t="str">
        <f>IF($B37="N/A","N/A",IF(G37&gt;95,"Yes","No"))</f>
        <v>No</v>
      </c>
      <c r="I37" s="10">
        <v>0.26440000000000002</v>
      </c>
      <c r="J37" s="10">
        <v>-0.318</v>
      </c>
      <c r="K37" s="9" t="str">
        <f t="shared" si="6"/>
        <v>Yes</v>
      </c>
    </row>
    <row r="38" spans="1:11" x14ac:dyDescent="0.2">
      <c r="A38" s="81" t="s">
        <v>41</v>
      </c>
      <c r="B38" s="34" t="s">
        <v>217</v>
      </c>
      <c r="C38" s="80">
        <v>99.955367644000006</v>
      </c>
      <c r="D38" s="9" t="str">
        <f t="shared" ref="D38:D47" si="7">IF($B38="N/A","N/A",IF(C38&gt;15,"No",IF(C38&lt;-15,"No","Yes")))</f>
        <v>N/A</v>
      </c>
      <c r="E38" s="8">
        <v>100</v>
      </c>
      <c r="F38" s="9" t="str">
        <f>IF($B38="N/A","N/A",IF(E38&gt;15,"No",IF(E38&lt;-15,"No","Yes")))</f>
        <v>N/A</v>
      </c>
      <c r="G38" s="8">
        <v>99.999725963000003</v>
      </c>
      <c r="H38" s="9" t="str">
        <f>IF($B38="N/A","N/A",IF(G38&gt;15,"No",IF(G38&lt;-15,"No","Yes")))</f>
        <v>N/A</v>
      </c>
      <c r="I38" s="10">
        <v>4.4699999999999997E-2</v>
      </c>
      <c r="J38" s="10">
        <v>0</v>
      </c>
      <c r="K38" s="9" t="str">
        <f t="shared" si="6"/>
        <v>Yes</v>
      </c>
    </row>
    <row r="39" spans="1:11" x14ac:dyDescent="0.2">
      <c r="A39" s="81" t="s">
        <v>42</v>
      </c>
      <c r="B39" s="34" t="s">
        <v>217</v>
      </c>
      <c r="C39" s="80" t="s">
        <v>1743</v>
      </c>
      <c r="D39" s="9" t="str">
        <f t="shared" si="7"/>
        <v>N/A</v>
      </c>
      <c r="E39" s="8" t="s">
        <v>1743</v>
      </c>
      <c r="F39" s="9" t="str">
        <f>IF($B39="N/A","N/A",IF(E39&gt;15,"No",IF(E39&lt;-15,"No","Yes")))</f>
        <v>N/A</v>
      </c>
      <c r="G39" s="8" t="s">
        <v>1743</v>
      </c>
      <c r="H39" s="9" t="str">
        <f>IF($B39="N/A","N/A",IF(G39&gt;15,"No",IF(G39&lt;-15,"No","Yes")))</f>
        <v>N/A</v>
      </c>
      <c r="I39" s="10" t="s">
        <v>1743</v>
      </c>
      <c r="J39" s="10" t="s">
        <v>1743</v>
      </c>
      <c r="K39" s="9" t="str">
        <f t="shared" si="6"/>
        <v>N/A</v>
      </c>
    </row>
    <row r="40" spans="1:11" x14ac:dyDescent="0.2">
      <c r="A40" s="81" t="s">
        <v>43</v>
      </c>
      <c r="B40" s="34" t="s">
        <v>227</v>
      </c>
      <c r="C40" s="80">
        <v>98.841605788999999</v>
      </c>
      <c r="D40" s="9" t="str">
        <f>IF($B40="N/A","N/A",IF(C40&gt;100,"No",IF(C40&lt;98,"No","Yes")))</f>
        <v>Yes</v>
      </c>
      <c r="E40" s="8">
        <v>98.838016378999995</v>
      </c>
      <c r="F40" s="9" t="str">
        <f>IF($B40="N/A","N/A",IF(E40&gt;100,"No",IF(E40&lt;98,"No","Yes")))</f>
        <v>Yes</v>
      </c>
      <c r="G40" s="8">
        <v>98.980810301999995</v>
      </c>
      <c r="H40" s="9" t="str">
        <f>IF($B40="N/A","N/A",IF(G40&gt;100,"No",IF(G40&lt;98,"No","Yes")))</f>
        <v>Yes</v>
      </c>
      <c r="I40" s="10">
        <v>-4.0000000000000001E-3</v>
      </c>
      <c r="J40" s="10">
        <v>0.14449999999999999</v>
      </c>
      <c r="K40" s="9" t="str">
        <f t="shared" si="6"/>
        <v>Yes</v>
      </c>
    </row>
    <row r="41" spans="1:11" x14ac:dyDescent="0.2">
      <c r="A41" s="81" t="s">
        <v>44</v>
      </c>
      <c r="B41" s="34" t="s">
        <v>217</v>
      </c>
      <c r="C41" s="80">
        <v>78.233780955</v>
      </c>
      <c r="D41" s="9" t="str">
        <f t="shared" si="7"/>
        <v>N/A</v>
      </c>
      <c r="E41" s="8">
        <v>79.467302027000002</v>
      </c>
      <c r="F41" s="9" t="str">
        <f t="shared" ref="F41:F47" si="8">IF($B41="N/A","N/A",IF(E41&gt;15,"No",IF(E41&lt;-15,"No","Yes")))</f>
        <v>N/A</v>
      </c>
      <c r="G41" s="8">
        <v>79.832446945000001</v>
      </c>
      <c r="H41" s="9" t="str">
        <f t="shared" ref="H41:H47" si="9">IF($B41="N/A","N/A",IF(G41&gt;15,"No",IF(G41&lt;-15,"No","Yes")))</f>
        <v>N/A</v>
      </c>
      <c r="I41" s="10">
        <v>1.577</v>
      </c>
      <c r="J41" s="10">
        <v>0.45950000000000002</v>
      </c>
      <c r="K41" s="9" t="str">
        <f t="shared" si="6"/>
        <v>Yes</v>
      </c>
    </row>
    <row r="42" spans="1:11" x14ac:dyDescent="0.2">
      <c r="A42" s="81" t="s">
        <v>45</v>
      </c>
      <c r="B42" s="34" t="s">
        <v>217</v>
      </c>
      <c r="C42" s="80">
        <v>21.766219045</v>
      </c>
      <c r="D42" s="9" t="str">
        <f t="shared" si="7"/>
        <v>N/A</v>
      </c>
      <c r="E42" s="8">
        <v>20.532697973000001</v>
      </c>
      <c r="F42" s="9" t="str">
        <f t="shared" si="8"/>
        <v>N/A</v>
      </c>
      <c r="G42" s="8">
        <v>20.167553054999999</v>
      </c>
      <c r="H42" s="9" t="str">
        <f t="shared" si="9"/>
        <v>N/A</v>
      </c>
      <c r="I42" s="10">
        <v>-5.67</v>
      </c>
      <c r="J42" s="10">
        <v>-1.78</v>
      </c>
      <c r="K42" s="9" t="str">
        <f t="shared" si="6"/>
        <v>Yes</v>
      </c>
    </row>
    <row r="43" spans="1:11" x14ac:dyDescent="0.2">
      <c r="A43" s="81" t="s">
        <v>50</v>
      </c>
      <c r="B43" s="34" t="s">
        <v>217</v>
      </c>
      <c r="C43" s="80">
        <v>0</v>
      </c>
      <c r="D43" s="9" t="str">
        <f t="shared" si="7"/>
        <v>N/A</v>
      </c>
      <c r="E43" s="8">
        <v>0</v>
      </c>
      <c r="F43" s="9" t="str">
        <f t="shared" si="8"/>
        <v>N/A</v>
      </c>
      <c r="G43" s="8">
        <v>0</v>
      </c>
      <c r="H43" s="9" t="str">
        <f t="shared" si="9"/>
        <v>N/A</v>
      </c>
      <c r="I43" s="10" t="s">
        <v>1743</v>
      </c>
      <c r="J43" s="10" t="s">
        <v>1743</v>
      </c>
      <c r="K43" s="9" t="str">
        <f t="shared" si="6"/>
        <v>N/A</v>
      </c>
    </row>
    <row r="44" spans="1:11" x14ac:dyDescent="0.2">
      <c r="A44" s="81" t="s">
        <v>907</v>
      </c>
      <c r="B44" s="34" t="s">
        <v>217</v>
      </c>
      <c r="C44" s="80">
        <v>84.685881683000005</v>
      </c>
      <c r="D44" s="9" t="str">
        <f t="shared" si="7"/>
        <v>N/A</v>
      </c>
      <c r="E44" s="8">
        <v>85.145038119999995</v>
      </c>
      <c r="F44" s="9" t="str">
        <f t="shared" si="8"/>
        <v>N/A</v>
      </c>
      <c r="G44" s="8">
        <v>85.619772642000001</v>
      </c>
      <c r="H44" s="9" t="str">
        <f t="shared" si="9"/>
        <v>N/A</v>
      </c>
      <c r="I44" s="10">
        <v>0.54220000000000002</v>
      </c>
      <c r="J44" s="10">
        <v>0.55759999999999998</v>
      </c>
      <c r="K44" s="9" t="str">
        <f>IF(J44="Div by 0", "N/A", IF(J44="N/A","N/A", IF(J44&gt;30, "No", IF(J44&lt;-30, "No", "Yes"))))</f>
        <v>Yes</v>
      </c>
    </row>
    <row r="45" spans="1:11" x14ac:dyDescent="0.2">
      <c r="A45" s="81" t="s">
        <v>908</v>
      </c>
      <c r="B45" s="34" t="s">
        <v>217</v>
      </c>
      <c r="C45" s="80">
        <v>15.314118317</v>
      </c>
      <c r="D45" s="9" t="str">
        <f t="shared" si="7"/>
        <v>N/A</v>
      </c>
      <c r="E45" s="8">
        <v>14.854961879999999</v>
      </c>
      <c r="F45" s="9" t="str">
        <f t="shared" si="8"/>
        <v>N/A</v>
      </c>
      <c r="G45" s="8">
        <v>14.380227358000001</v>
      </c>
      <c r="H45" s="9" t="str">
        <f t="shared" si="9"/>
        <v>N/A</v>
      </c>
      <c r="I45" s="10">
        <v>-3</v>
      </c>
      <c r="J45" s="10">
        <v>-3.2</v>
      </c>
      <c r="K45" s="9" t="str">
        <f>IF(J45="Div by 0", "N/A", IF(J45="N/A","N/A", IF(J45&gt;30, "No", IF(J45&lt;-30, "No", "Yes"))))</f>
        <v>Yes</v>
      </c>
    </row>
    <row r="46" spans="1:11" x14ac:dyDescent="0.2">
      <c r="A46" s="81" t="s">
        <v>931</v>
      </c>
      <c r="B46" s="34" t="s">
        <v>217</v>
      </c>
      <c r="C46" s="80">
        <v>0</v>
      </c>
      <c r="D46" s="9" t="str">
        <f t="shared" si="7"/>
        <v>N/A</v>
      </c>
      <c r="E46" s="8">
        <v>0</v>
      </c>
      <c r="F46" s="9" t="str">
        <f t="shared" si="8"/>
        <v>N/A</v>
      </c>
      <c r="G46" s="8">
        <v>0</v>
      </c>
      <c r="H46" s="9" t="str">
        <f t="shared" si="9"/>
        <v>N/A</v>
      </c>
      <c r="I46" s="10" t="s">
        <v>1743</v>
      </c>
      <c r="J46" s="10" t="s">
        <v>1743</v>
      </c>
      <c r="K46" s="9" t="str">
        <f>IF(J46="Div by 0", "N/A", IF(J46="N/A","N/A", IF(J46&gt;30, "No", IF(J46&lt;-30, "No", "Yes"))))</f>
        <v>N/A</v>
      </c>
    </row>
    <row r="47" spans="1:11" x14ac:dyDescent="0.2">
      <c r="A47" s="81" t="s">
        <v>919</v>
      </c>
      <c r="B47" s="34" t="s">
        <v>217</v>
      </c>
      <c r="C47" s="80">
        <v>0</v>
      </c>
      <c r="D47" s="9" t="str">
        <f t="shared" si="7"/>
        <v>N/A</v>
      </c>
      <c r="E47" s="8">
        <v>0</v>
      </c>
      <c r="F47" s="9" t="str">
        <f t="shared" si="8"/>
        <v>N/A</v>
      </c>
      <c r="G47" s="8">
        <v>0</v>
      </c>
      <c r="H47" s="9" t="str">
        <f t="shared" si="9"/>
        <v>N/A</v>
      </c>
      <c r="I47" s="10" t="s">
        <v>1743</v>
      </c>
      <c r="J47" s="10" t="s">
        <v>1743</v>
      </c>
      <c r="K47" s="9" t="str">
        <f>IF(J47="Div by 0", "N/A", IF(J47="N/A","N/A", IF(J47&gt;30, "No", IF(J47&lt;-30, "No", "Yes"))))</f>
        <v>N/A</v>
      </c>
    </row>
    <row r="48" spans="1:11" ht="12" customHeight="1" x14ac:dyDescent="0.2">
      <c r="A48" s="170" t="s">
        <v>1649</v>
      </c>
      <c r="B48" s="171"/>
      <c r="C48" s="171"/>
      <c r="D48" s="171"/>
      <c r="E48" s="171"/>
      <c r="F48" s="171"/>
      <c r="G48" s="171"/>
      <c r="H48" s="171"/>
      <c r="I48" s="171"/>
      <c r="J48" s="171"/>
      <c r="K48" s="172"/>
    </row>
    <row r="49" spans="1:11" x14ac:dyDescent="0.2">
      <c r="A49" s="167" t="s">
        <v>1647</v>
      </c>
      <c r="B49" s="168"/>
      <c r="C49" s="168"/>
      <c r="D49" s="168"/>
      <c r="E49" s="168"/>
      <c r="F49" s="168"/>
      <c r="G49" s="168"/>
      <c r="H49" s="168"/>
      <c r="I49" s="168"/>
      <c r="J49" s="168"/>
      <c r="K49" s="169"/>
    </row>
  </sheetData>
  <mergeCells count="5">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Normal="100" workbookViewId="0">
      <pane xSplit="2" ySplit="5" topLeftCell="C21"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1602</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78" t="s">
        <v>12</v>
      </c>
      <c r="B6" s="5" t="s">
        <v>217</v>
      </c>
      <c r="C6" s="79" t="s">
        <v>217</v>
      </c>
      <c r="D6" s="9" t="str">
        <f t="shared" ref="D6:D15" si="0">IF($B6="N/A","N/A",IF(C6&lt;0,"No","Yes"))</f>
        <v>N/A</v>
      </c>
      <c r="E6" s="79">
        <v>0</v>
      </c>
      <c r="F6" s="9" t="str">
        <f t="shared" ref="F6:F15" si="1">IF($B6="N/A","N/A",IF(E6&lt;0,"No","Yes"))</f>
        <v>N/A</v>
      </c>
      <c r="G6" s="79">
        <v>22976</v>
      </c>
      <c r="H6" s="9" t="str">
        <f t="shared" ref="H6:H15" si="2">IF($B6="N/A","N/A",IF(G6&lt;0,"No","Yes"))</f>
        <v>N/A</v>
      </c>
      <c r="I6" s="10" t="s">
        <v>217</v>
      </c>
      <c r="J6" s="10" t="s">
        <v>1743</v>
      </c>
      <c r="K6" s="9" t="str">
        <f t="shared" ref="K6:K15" si="3">IF(J6="Div by 0", "N/A", IF(J6="N/A","N/A", IF(J6&gt;30, "No", IF(J6&lt;-30, "No", "Yes"))))</f>
        <v>N/A</v>
      </c>
    </row>
    <row r="7" spans="1:11" x14ac:dyDescent="0.2">
      <c r="A7" s="78" t="s">
        <v>445</v>
      </c>
      <c r="B7" s="5" t="s">
        <v>217</v>
      </c>
      <c r="C7" s="80" t="s">
        <v>217</v>
      </c>
      <c r="D7" s="9" t="str">
        <f t="shared" si="0"/>
        <v>N/A</v>
      </c>
      <c r="E7" s="80" t="s">
        <v>1743</v>
      </c>
      <c r="F7" s="9" t="str">
        <f t="shared" si="1"/>
        <v>N/A</v>
      </c>
      <c r="G7" s="80">
        <v>27.646239554000001</v>
      </c>
      <c r="H7" s="9" t="str">
        <f t="shared" si="2"/>
        <v>N/A</v>
      </c>
      <c r="I7" s="10" t="s">
        <v>217</v>
      </c>
      <c r="J7" s="10" t="s">
        <v>1743</v>
      </c>
      <c r="K7" s="9" t="str">
        <f t="shared" si="3"/>
        <v>N/A</v>
      </c>
    </row>
    <row r="8" spans="1:11" x14ac:dyDescent="0.2">
      <c r="A8" s="78" t="s">
        <v>446</v>
      </c>
      <c r="B8" s="5" t="s">
        <v>217</v>
      </c>
      <c r="C8" s="80" t="s">
        <v>217</v>
      </c>
      <c r="D8" s="9" t="str">
        <f t="shared" si="0"/>
        <v>N/A</v>
      </c>
      <c r="E8" s="80" t="s">
        <v>1743</v>
      </c>
      <c r="F8" s="9" t="str">
        <f t="shared" si="1"/>
        <v>N/A</v>
      </c>
      <c r="G8" s="80">
        <v>55.906162952999999</v>
      </c>
      <c r="H8" s="9" t="str">
        <f t="shared" si="2"/>
        <v>N/A</v>
      </c>
      <c r="I8" s="10" t="s">
        <v>217</v>
      </c>
      <c r="J8" s="10" t="s">
        <v>1743</v>
      </c>
      <c r="K8" s="9" t="str">
        <f t="shared" si="3"/>
        <v>N/A</v>
      </c>
    </row>
    <row r="9" spans="1:11" x14ac:dyDescent="0.2">
      <c r="A9" s="78" t="s">
        <v>447</v>
      </c>
      <c r="B9" s="5" t="s">
        <v>217</v>
      </c>
      <c r="C9" s="80" t="s">
        <v>217</v>
      </c>
      <c r="D9" s="9" t="str">
        <f t="shared" si="0"/>
        <v>N/A</v>
      </c>
      <c r="E9" s="80" t="s">
        <v>1743</v>
      </c>
      <c r="F9" s="9" t="str">
        <f t="shared" si="1"/>
        <v>N/A</v>
      </c>
      <c r="G9" s="80">
        <v>5.6972493035999996</v>
      </c>
      <c r="H9" s="9" t="str">
        <f t="shared" si="2"/>
        <v>N/A</v>
      </c>
      <c r="I9" s="10" t="s">
        <v>217</v>
      </c>
      <c r="J9" s="10" t="s">
        <v>1743</v>
      </c>
      <c r="K9" s="9" t="str">
        <f t="shared" si="3"/>
        <v>N/A</v>
      </c>
    </row>
    <row r="10" spans="1:11" x14ac:dyDescent="0.2">
      <c r="A10" s="78" t="s">
        <v>448</v>
      </c>
      <c r="B10" s="5" t="s">
        <v>217</v>
      </c>
      <c r="C10" s="80" t="s">
        <v>217</v>
      </c>
      <c r="D10" s="9" t="str">
        <f t="shared" si="0"/>
        <v>N/A</v>
      </c>
      <c r="E10" s="80" t="s">
        <v>1743</v>
      </c>
      <c r="F10" s="9" t="str">
        <f t="shared" si="1"/>
        <v>N/A</v>
      </c>
      <c r="G10" s="80">
        <v>9.1834958216999993</v>
      </c>
      <c r="H10" s="9" t="str">
        <f t="shared" si="2"/>
        <v>N/A</v>
      </c>
      <c r="I10" s="10" t="s">
        <v>217</v>
      </c>
      <c r="J10" s="10" t="s">
        <v>1743</v>
      </c>
      <c r="K10" s="9" t="str">
        <f t="shared" si="3"/>
        <v>N/A</v>
      </c>
    </row>
    <row r="11" spans="1:11" x14ac:dyDescent="0.2">
      <c r="A11" s="78" t="s">
        <v>1644</v>
      </c>
      <c r="B11" s="5" t="s">
        <v>217</v>
      </c>
      <c r="C11" s="80" t="s">
        <v>217</v>
      </c>
      <c r="D11" s="9" t="str">
        <f t="shared" si="0"/>
        <v>N/A</v>
      </c>
      <c r="E11" s="80" t="s">
        <v>1743</v>
      </c>
      <c r="F11" s="9" t="str">
        <f t="shared" si="1"/>
        <v>N/A</v>
      </c>
      <c r="G11" s="80">
        <v>0</v>
      </c>
      <c r="H11" s="9" t="str">
        <f t="shared" si="2"/>
        <v>N/A</v>
      </c>
      <c r="I11" s="10" t="s">
        <v>217</v>
      </c>
      <c r="J11" s="10" t="s">
        <v>1743</v>
      </c>
      <c r="K11" s="9" t="str">
        <f t="shared" si="3"/>
        <v>N/A</v>
      </c>
    </row>
    <row r="12" spans="1:11" x14ac:dyDescent="0.2">
      <c r="A12" s="78" t="s">
        <v>16</v>
      </c>
      <c r="B12" s="5" t="s">
        <v>217</v>
      </c>
      <c r="C12" s="80" t="s">
        <v>217</v>
      </c>
      <c r="D12" s="9" t="str">
        <f t="shared" si="0"/>
        <v>N/A</v>
      </c>
      <c r="E12" s="80" t="s">
        <v>1743</v>
      </c>
      <c r="F12" s="9" t="str">
        <f t="shared" si="1"/>
        <v>N/A</v>
      </c>
      <c r="G12" s="80">
        <v>14.032033426</v>
      </c>
      <c r="H12" s="9" t="str">
        <f t="shared" si="2"/>
        <v>N/A</v>
      </c>
      <c r="I12" s="10" t="s">
        <v>217</v>
      </c>
      <c r="J12" s="10" t="s">
        <v>1743</v>
      </c>
      <c r="K12" s="9" t="str">
        <f t="shared" si="3"/>
        <v>N/A</v>
      </c>
    </row>
    <row r="13" spans="1:11" x14ac:dyDescent="0.2">
      <c r="A13" s="78" t="s">
        <v>36</v>
      </c>
      <c r="B13" s="5" t="s">
        <v>217</v>
      </c>
      <c r="C13" s="80" t="s">
        <v>217</v>
      </c>
      <c r="D13" s="9" t="str">
        <f t="shared" si="0"/>
        <v>N/A</v>
      </c>
      <c r="E13" s="80" t="s">
        <v>1743</v>
      </c>
      <c r="F13" s="9" t="str">
        <f t="shared" si="1"/>
        <v>N/A</v>
      </c>
      <c r="G13" s="80">
        <v>18.868991517000001</v>
      </c>
      <c r="H13" s="9" t="str">
        <f t="shared" si="2"/>
        <v>N/A</v>
      </c>
      <c r="I13" s="10" t="s">
        <v>217</v>
      </c>
      <c r="J13" s="10" t="s">
        <v>1743</v>
      </c>
      <c r="K13" s="9" t="str">
        <f t="shared" si="3"/>
        <v>N/A</v>
      </c>
    </row>
    <row r="14" spans="1:11" x14ac:dyDescent="0.2">
      <c r="A14" s="78" t="s">
        <v>37</v>
      </c>
      <c r="B14" s="5" t="s">
        <v>217</v>
      </c>
      <c r="C14" s="80" t="s">
        <v>217</v>
      </c>
      <c r="D14" s="9" t="str">
        <f t="shared" si="0"/>
        <v>N/A</v>
      </c>
      <c r="E14" s="80" t="s">
        <v>1743</v>
      </c>
      <c r="F14" s="9" t="str">
        <f t="shared" si="1"/>
        <v>N/A</v>
      </c>
      <c r="G14" s="80">
        <v>100</v>
      </c>
      <c r="H14" s="9" t="str">
        <f t="shared" si="2"/>
        <v>N/A</v>
      </c>
      <c r="I14" s="10" t="s">
        <v>217</v>
      </c>
      <c r="J14" s="10" t="s">
        <v>1743</v>
      </c>
      <c r="K14" s="9" t="str">
        <f t="shared" si="3"/>
        <v>N/A</v>
      </c>
    </row>
    <row r="15" spans="1:11" x14ac:dyDescent="0.2">
      <c r="A15" s="78" t="s">
        <v>38</v>
      </c>
      <c r="B15" s="5" t="s">
        <v>217</v>
      </c>
      <c r="C15" s="80" t="s">
        <v>217</v>
      </c>
      <c r="D15" s="9" t="str">
        <f t="shared" si="0"/>
        <v>N/A</v>
      </c>
      <c r="E15" s="80" t="s">
        <v>1743</v>
      </c>
      <c r="F15" s="9" t="str">
        <f t="shared" si="1"/>
        <v>N/A</v>
      </c>
      <c r="G15" s="80">
        <v>12.441194808000001</v>
      </c>
      <c r="H15" s="9" t="str">
        <f t="shared" si="2"/>
        <v>N/A</v>
      </c>
      <c r="I15" s="10" t="s">
        <v>217</v>
      </c>
      <c r="J15" s="10" t="s">
        <v>1743</v>
      </c>
      <c r="K15" s="9" t="str">
        <f t="shared" si="3"/>
        <v>N/A</v>
      </c>
    </row>
    <row r="16" spans="1:11" x14ac:dyDescent="0.2">
      <c r="A16" s="78" t="s">
        <v>377</v>
      </c>
      <c r="B16" s="5" t="s">
        <v>217</v>
      </c>
      <c r="C16" s="8" t="s">
        <v>217</v>
      </c>
      <c r="D16" s="9" t="str">
        <f t="shared" ref="D16:D41" si="4">IF($B16="N/A","N/A",IF(C16&lt;0,"No","Yes"))</f>
        <v>N/A</v>
      </c>
      <c r="E16" s="8" t="s">
        <v>1743</v>
      </c>
      <c r="F16" s="9" t="str">
        <f t="shared" ref="F16:F41" si="5">IF($B16="N/A","N/A",IF(E16&lt;0,"No","Yes"))</f>
        <v>N/A</v>
      </c>
      <c r="G16" s="8">
        <v>28.712569638000002</v>
      </c>
      <c r="H16" s="9" t="str">
        <f t="shared" ref="H16:H41" si="6">IF($B16="N/A","N/A",IF(G16&lt;0,"No","Yes"))</f>
        <v>N/A</v>
      </c>
      <c r="I16" s="10" t="s">
        <v>217</v>
      </c>
      <c r="J16" s="10" t="s">
        <v>1743</v>
      </c>
      <c r="K16" s="9" t="str">
        <f t="shared" ref="K16:K41" si="7">IF(J16="Div by 0", "N/A", IF(J16="N/A","N/A", IF(J16&gt;30, "No", IF(J16&lt;-30, "No", "Yes"))))</f>
        <v>N/A</v>
      </c>
    </row>
    <row r="17" spans="1:11" x14ac:dyDescent="0.2">
      <c r="A17" s="78" t="s">
        <v>378</v>
      </c>
      <c r="B17" s="5" t="s">
        <v>217</v>
      </c>
      <c r="C17" s="8" t="s">
        <v>217</v>
      </c>
      <c r="D17" s="9" t="str">
        <f t="shared" si="4"/>
        <v>N/A</v>
      </c>
      <c r="E17" s="8" t="s">
        <v>1743</v>
      </c>
      <c r="F17" s="9" t="str">
        <f t="shared" si="5"/>
        <v>N/A</v>
      </c>
      <c r="G17" s="8">
        <v>3.0466573800000001E-2</v>
      </c>
      <c r="H17" s="9" t="str">
        <f t="shared" si="6"/>
        <v>N/A</v>
      </c>
      <c r="I17" s="10" t="s">
        <v>217</v>
      </c>
      <c r="J17" s="10" t="s">
        <v>1743</v>
      </c>
      <c r="K17" s="9" t="str">
        <f t="shared" si="7"/>
        <v>N/A</v>
      </c>
    </row>
    <row r="18" spans="1:11" x14ac:dyDescent="0.2">
      <c r="A18" s="78" t="s">
        <v>379</v>
      </c>
      <c r="B18" s="5" t="s">
        <v>217</v>
      </c>
      <c r="C18" s="8" t="s">
        <v>217</v>
      </c>
      <c r="D18" s="9" t="str">
        <f t="shared" si="4"/>
        <v>N/A</v>
      </c>
      <c r="E18" s="8" t="s">
        <v>1743</v>
      </c>
      <c r="F18" s="9" t="str">
        <f t="shared" si="5"/>
        <v>N/A</v>
      </c>
      <c r="G18" s="8">
        <v>0.43958913649999998</v>
      </c>
      <c r="H18" s="9" t="str">
        <f t="shared" si="6"/>
        <v>N/A</v>
      </c>
      <c r="I18" s="10" t="s">
        <v>217</v>
      </c>
      <c r="J18" s="10" t="s">
        <v>1743</v>
      </c>
      <c r="K18" s="9" t="str">
        <f t="shared" si="7"/>
        <v>N/A</v>
      </c>
    </row>
    <row r="19" spans="1:11" x14ac:dyDescent="0.2">
      <c r="A19" s="78" t="s">
        <v>380</v>
      </c>
      <c r="B19" s="5" t="s">
        <v>217</v>
      </c>
      <c r="C19" s="8" t="s">
        <v>217</v>
      </c>
      <c r="D19" s="9" t="str">
        <f t="shared" si="4"/>
        <v>N/A</v>
      </c>
      <c r="E19" s="8" t="s">
        <v>1743</v>
      </c>
      <c r="F19" s="9" t="str">
        <f t="shared" si="5"/>
        <v>N/A</v>
      </c>
      <c r="G19" s="8">
        <v>23.089310585</v>
      </c>
      <c r="H19" s="9" t="str">
        <f t="shared" si="6"/>
        <v>N/A</v>
      </c>
      <c r="I19" s="10" t="s">
        <v>217</v>
      </c>
      <c r="J19" s="10" t="s">
        <v>1743</v>
      </c>
      <c r="K19" s="9" t="str">
        <f t="shared" si="7"/>
        <v>N/A</v>
      </c>
    </row>
    <row r="20" spans="1:11" x14ac:dyDescent="0.2">
      <c r="A20" s="78" t="s">
        <v>381</v>
      </c>
      <c r="B20" s="5" t="s">
        <v>217</v>
      </c>
      <c r="C20" s="8" t="s">
        <v>217</v>
      </c>
      <c r="D20" s="9" t="str">
        <f t="shared" si="4"/>
        <v>N/A</v>
      </c>
      <c r="E20" s="8" t="s">
        <v>1743</v>
      </c>
      <c r="F20" s="9" t="str">
        <f t="shared" si="5"/>
        <v>N/A</v>
      </c>
      <c r="G20" s="8">
        <v>1.3840529248</v>
      </c>
      <c r="H20" s="9" t="str">
        <f t="shared" si="6"/>
        <v>N/A</v>
      </c>
      <c r="I20" s="10" t="s">
        <v>217</v>
      </c>
      <c r="J20" s="10" t="s">
        <v>1743</v>
      </c>
      <c r="K20" s="9" t="str">
        <f t="shared" si="7"/>
        <v>N/A</v>
      </c>
    </row>
    <row r="21" spans="1:11" x14ac:dyDescent="0.2">
      <c r="A21" s="78" t="s">
        <v>382</v>
      </c>
      <c r="B21" s="5" t="s">
        <v>217</v>
      </c>
      <c r="C21" s="8" t="s">
        <v>217</v>
      </c>
      <c r="D21" s="9" t="str">
        <f t="shared" si="4"/>
        <v>N/A</v>
      </c>
      <c r="E21" s="8" t="s">
        <v>1743</v>
      </c>
      <c r="F21" s="9" t="str">
        <f t="shared" si="5"/>
        <v>N/A</v>
      </c>
      <c r="G21" s="8">
        <v>0.1218662953</v>
      </c>
      <c r="H21" s="9" t="str">
        <f t="shared" si="6"/>
        <v>N/A</v>
      </c>
      <c r="I21" s="10" t="s">
        <v>217</v>
      </c>
      <c r="J21" s="10" t="s">
        <v>1743</v>
      </c>
      <c r="K21" s="9" t="str">
        <f t="shared" si="7"/>
        <v>N/A</v>
      </c>
    </row>
    <row r="22" spans="1:11" x14ac:dyDescent="0.2">
      <c r="A22" s="78" t="s">
        <v>383</v>
      </c>
      <c r="B22" s="5" t="s">
        <v>217</v>
      </c>
      <c r="C22" s="8" t="s">
        <v>217</v>
      </c>
      <c r="D22" s="9" t="str">
        <f t="shared" si="4"/>
        <v>N/A</v>
      </c>
      <c r="E22" s="8" t="s">
        <v>1743</v>
      </c>
      <c r="F22" s="9" t="str">
        <f t="shared" si="5"/>
        <v>N/A</v>
      </c>
      <c r="G22" s="8">
        <v>24.973885794000001</v>
      </c>
      <c r="H22" s="9" t="str">
        <f t="shared" si="6"/>
        <v>N/A</v>
      </c>
      <c r="I22" s="10" t="s">
        <v>217</v>
      </c>
      <c r="J22" s="10" t="s">
        <v>1743</v>
      </c>
      <c r="K22" s="9" t="str">
        <f t="shared" si="7"/>
        <v>N/A</v>
      </c>
    </row>
    <row r="23" spans="1:11" x14ac:dyDescent="0.2">
      <c r="A23" s="78" t="s">
        <v>384</v>
      </c>
      <c r="B23" s="5" t="s">
        <v>217</v>
      </c>
      <c r="C23" s="8" t="s">
        <v>217</v>
      </c>
      <c r="D23" s="9" t="str">
        <f t="shared" si="4"/>
        <v>N/A</v>
      </c>
      <c r="E23" s="8" t="s">
        <v>1743</v>
      </c>
      <c r="F23" s="9" t="str">
        <f t="shared" si="5"/>
        <v>N/A</v>
      </c>
      <c r="G23" s="8">
        <v>0</v>
      </c>
      <c r="H23" s="9" t="str">
        <f t="shared" si="6"/>
        <v>N/A</v>
      </c>
      <c r="I23" s="10" t="s">
        <v>217</v>
      </c>
      <c r="J23" s="10" t="s">
        <v>1743</v>
      </c>
      <c r="K23" s="9" t="str">
        <f t="shared" si="7"/>
        <v>N/A</v>
      </c>
    </row>
    <row r="24" spans="1:11" x14ac:dyDescent="0.2">
      <c r="A24" s="78" t="s">
        <v>385</v>
      </c>
      <c r="B24" s="5" t="s">
        <v>217</v>
      </c>
      <c r="C24" s="8" t="s">
        <v>217</v>
      </c>
      <c r="D24" s="9" t="str">
        <f t="shared" si="4"/>
        <v>N/A</v>
      </c>
      <c r="E24" s="8" t="s">
        <v>1743</v>
      </c>
      <c r="F24" s="9" t="str">
        <f t="shared" si="5"/>
        <v>N/A</v>
      </c>
      <c r="G24" s="8">
        <v>6.7113509749000002</v>
      </c>
      <c r="H24" s="9" t="str">
        <f t="shared" si="6"/>
        <v>N/A</v>
      </c>
      <c r="I24" s="10" t="s">
        <v>217</v>
      </c>
      <c r="J24" s="10" t="s">
        <v>1743</v>
      </c>
      <c r="K24" s="9" t="str">
        <f t="shared" si="7"/>
        <v>N/A</v>
      </c>
    </row>
    <row r="25" spans="1:11" x14ac:dyDescent="0.2">
      <c r="A25" s="78" t="s">
        <v>386</v>
      </c>
      <c r="B25" s="5" t="s">
        <v>217</v>
      </c>
      <c r="C25" s="8" t="s">
        <v>217</v>
      </c>
      <c r="D25" s="9" t="str">
        <f t="shared" si="4"/>
        <v>N/A</v>
      </c>
      <c r="E25" s="8" t="s">
        <v>1743</v>
      </c>
      <c r="F25" s="9" t="str">
        <f t="shared" si="5"/>
        <v>N/A</v>
      </c>
      <c r="G25" s="8">
        <v>8.7177924790999999</v>
      </c>
      <c r="H25" s="9" t="str">
        <f t="shared" si="6"/>
        <v>N/A</v>
      </c>
      <c r="I25" s="10" t="s">
        <v>217</v>
      </c>
      <c r="J25" s="10" t="s">
        <v>1743</v>
      </c>
      <c r="K25" s="9" t="str">
        <f t="shared" si="7"/>
        <v>N/A</v>
      </c>
    </row>
    <row r="26" spans="1:11" x14ac:dyDescent="0.2">
      <c r="A26" s="78" t="s">
        <v>387</v>
      </c>
      <c r="B26" s="5" t="s">
        <v>217</v>
      </c>
      <c r="C26" s="8" t="s">
        <v>217</v>
      </c>
      <c r="D26" s="9" t="str">
        <f t="shared" si="4"/>
        <v>N/A</v>
      </c>
      <c r="E26" s="8" t="s">
        <v>1743</v>
      </c>
      <c r="F26" s="9" t="str">
        <f t="shared" si="5"/>
        <v>N/A</v>
      </c>
      <c r="G26" s="8">
        <v>0.62238857940000003</v>
      </c>
      <c r="H26" s="9" t="str">
        <f t="shared" si="6"/>
        <v>N/A</v>
      </c>
      <c r="I26" s="10" t="s">
        <v>217</v>
      </c>
      <c r="J26" s="10" t="s">
        <v>1743</v>
      </c>
      <c r="K26" s="9" t="str">
        <f t="shared" si="7"/>
        <v>N/A</v>
      </c>
    </row>
    <row r="27" spans="1:11" x14ac:dyDescent="0.2">
      <c r="A27" s="78" t="s">
        <v>388</v>
      </c>
      <c r="B27" s="5" t="s">
        <v>217</v>
      </c>
      <c r="C27" s="8" t="s">
        <v>217</v>
      </c>
      <c r="D27" s="9" t="str">
        <f t="shared" si="4"/>
        <v>N/A</v>
      </c>
      <c r="E27" s="8" t="s">
        <v>1743</v>
      </c>
      <c r="F27" s="9" t="str">
        <f t="shared" si="5"/>
        <v>N/A</v>
      </c>
      <c r="G27" s="8">
        <v>0</v>
      </c>
      <c r="H27" s="9" t="str">
        <f t="shared" si="6"/>
        <v>N/A</v>
      </c>
      <c r="I27" s="10" t="s">
        <v>217</v>
      </c>
      <c r="J27" s="10" t="s">
        <v>1743</v>
      </c>
      <c r="K27" s="9" t="str">
        <f t="shared" si="7"/>
        <v>N/A</v>
      </c>
    </row>
    <row r="28" spans="1:11" x14ac:dyDescent="0.2">
      <c r="A28" s="78" t="s">
        <v>389</v>
      </c>
      <c r="B28" s="5" t="s">
        <v>217</v>
      </c>
      <c r="C28" s="8" t="s">
        <v>217</v>
      </c>
      <c r="D28" s="9" t="str">
        <f t="shared" si="4"/>
        <v>N/A</v>
      </c>
      <c r="E28" s="8" t="s">
        <v>1743</v>
      </c>
      <c r="F28" s="9" t="str">
        <f t="shared" si="5"/>
        <v>N/A</v>
      </c>
      <c r="G28" s="8">
        <v>0</v>
      </c>
      <c r="H28" s="9" t="str">
        <f t="shared" si="6"/>
        <v>N/A</v>
      </c>
      <c r="I28" s="10" t="s">
        <v>217</v>
      </c>
      <c r="J28" s="10" t="s">
        <v>1743</v>
      </c>
      <c r="K28" s="9" t="str">
        <f t="shared" si="7"/>
        <v>N/A</v>
      </c>
    </row>
    <row r="29" spans="1:11" x14ac:dyDescent="0.2">
      <c r="A29" s="78" t="s">
        <v>390</v>
      </c>
      <c r="B29" s="5" t="s">
        <v>217</v>
      </c>
      <c r="C29" s="8" t="s">
        <v>217</v>
      </c>
      <c r="D29" s="9" t="str">
        <f t="shared" si="4"/>
        <v>N/A</v>
      </c>
      <c r="E29" s="8" t="s">
        <v>1743</v>
      </c>
      <c r="F29" s="9" t="str">
        <f t="shared" si="5"/>
        <v>N/A</v>
      </c>
      <c r="G29" s="8">
        <v>0</v>
      </c>
      <c r="H29" s="9" t="str">
        <f t="shared" si="6"/>
        <v>N/A</v>
      </c>
      <c r="I29" s="10" t="s">
        <v>217</v>
      </c>
      <c r="J29" s="10" t="s">
        <v>1743</v>
      </c>
      <c r="K29" s="9" t="str">
        <f t="shared" si="7"/>
        <v>N/A</v>
      </c>
    </row>
    <row r="30" spans="1:11" x14ac:dyDescent="0.2">
      <c r="A30" s="78" t="s">
        <v>391</v>
      </c>
      <c r="B30" s="5" t="s">
        <v>217</v>
      </c>
      <c r="C30" s="8" t="s">
        <v>217</v>
      </c>
      <c r="D30" s="9" t="str">
        <f t="shared" si="4"/>
        <v>N/A</v>
      </c>
      <c r="E30" s="8" t="s">
        <v>1743</v>
      </c>
      <c r="F30" s="9" t="str">
        <f t="shared" si="5"/>
        <v>N/A</v>
      </c>
      <c r="G30" s="8">
        <v>0</v>
      </c>
      <c r="H30" s="9" t="str">
        <f t="shared" si="6"/>
        <v>N/A</v>
      </c>
      <c r="I30" s="10" t="s">
        <v>217</v>
      </c>
      <c r="J30" s="10" t="s">
        <v>1743</v>
      </c>
      <c r="K30" s="9" t="str">
        <f t="shared" si="7"/>
        <v>N/A</v>
      </c>
    </row>
    <row r="31" spans="1:11" x14ac:dyDescent="0.2">
      <c r="A31" s="78" t="s">
        <v>392</v>
      </c>
      <c r="B31" s="5" t="s">
        <v>217</v>
      </c>
      <c r="C31" s="8" t="s">
        <v>217</v>
      </c>
      <c r="D31" s="9" t="str">
        <f t="shared" si="4"/>
        <v>N/A</v>
      </c>
      <c r="E31" s="8" t="s">
        <v>1743</v>
      </c>
      <c r="F31" s="9" t="str">
        <f t="shared" si="5"/>
        <v>N/A</v>
      </c>
      <c r="G31" s="8">
        <v>0</v>
      </c>
      <c r="H31" s="9" t="str">
        <f t="shared" si="6"/>
        <v>N/A</v>
      </c>
      <c r="I31" s="10" t="s">
        <v>217</v>
      </c>
      <c r="J31" s="10" t="s">
        <v>1743</v>
      </c>
      <c r="K31" s="9" t="str">
        <f t="shared" si="7"/>
        <v>N/A</v>
      </c>
    </row>
    <row r="32" spans="1:11" x14ac:dyDescent="0.2">
      <c r="A32" s="78" t="s">
        <v>393</v>
      </c>
      <c r="B32" s="5" t="s">
        <v>217</v>
      </c>
      <c r="C32" s="8" t="s">
        <v>217</v>
      </c>
      <c r="D32" s="9" t="str">
        <f t="shared" si="4"/>
        <v>N/A</v>
      </c>
      <c r="E32" s="8" t="s">
        <v>1743</v>
      </c>
      <c r="F32" s="9" t="str">
        <f t="shared" si="5"/>
        <v>N/A</v>
      </c>
      <c r="G32" s="8">
        <v>1.4754526461999999</v>
      </c>
      <c r="H32" s="9" t="str">
        <f t="shared" si="6"/>
        <v>N/A</v>
      </c>
      <c r="I32" s="10" t="s">
        <v>217</v>
      </c>
      <c r="J32" s="10" t="s">
        <v>1743</v>
      </c>
      <c r="K32" s="9" t="str">
        <f t="shared" si="7"/>
        <v>N/A</v>
      </c>
    </row>
    <row r="33" spans="1:11" x14ac:dyDescent="0.2">
      <c r="A33" s="78" t="s">
        <v>394</v>
      </c>
      <c r="B33" s="5" t="s">
        <v>217</v>
      </c>
      <c r="C33" s="8" t="s">
        <v>217</v>
      </c>
      <c r="D33" s="9" t="str">
        <f t="shared" si="4"/>
        <v>N/A</v>
      </c>
      <c r="E33" s="8" t="s">
        <v>1743</v>
      </c>
      <c r="F33" s="9" t="str">
        <f t="shared" si="5"/>
        <v>N/A</v>
      </c>
      <c r="G33" s="8">
        <v>4.3523676900000002E-2</v>
      </c>
      <c r="H33" s="9" t="str">
        <f t="shared" si="6"/>
        <v>N/A</v>
      </c>
      <c r="I33" s="10" t="s">
        <v>217</v>
      </c>
      <c r="J33" s="10" t="s">
        <v>1743</v>
      </c>
      <c r="K33" s="9" t="str">
        <f t="shared" si="7"/>
        <v>N/A</v>
      </c>
    </row>
    <row r="34" spans="1:11" x14ac:dyDescent="0.2">
      <c r="A34" s="78" t="s">
        <v>395</v>
      </c>
      <c r="B34" s="5" t="s">
        <v>217</v>
      </c>
      <c r="C34" s="8" t="s">
        <v>217</v>
      </c>
      <c r="D34" s="9" t="str">
        <f t="shared" si="4"/>
        <v>N/A</v>
      </c>
      <c r="E34" s="8" t="s">
        <v>1743</v>
      </c>
      <c r="F34" s="9" t="str">
        <f t="shared" si="5"/>
        <v>N/A</v>
      </c>
      <c r="G34" s="8">
        <v>0</v>
      </c>
      <c r="H34" s="9" t="str">
        <f t="shared" si="6"/>
        <v>N/A</v>
      </c>
      <c r="I34" s="10" t="s">
        <v>217</v>
      </c>
      <c r="J34" s="10" t="s">
        <v>1743</v>
      </c>
      <c r="K34" s="9" t="str">
        <f t="shared" si="7"/>
        <v>N/A</v>
      </c>
    </row>
    <row r="35" spans="1:11" x14ac:dyDescent="0.2">
      <c r="A35" s="78" t="s">
        <v>396</v>
      </c>
      <c r="B35" s="5" t="s">
        <v>217</v>
      </c>
      <c r="C35" s="8" t="s">
        <v>217</v>
      </c>
      <c r="D35" s="9" t="str">
        <f t="shared" si="4"/>
        <v>N/A</v>
      </c>
      <c r="E35" s="8" t="s">
        <v>1743</v>
      </c>
      <c r="F35" s="9" t="str">
        <f t="shared" si="5"/>
        <v>N/A</v>
      </c>
      <c r="G35" s="8">
        <v>0.4439415042</v>
      </c>
      <c r="H35" s="9" t="str">
        <f t="shared" si="6"/>
        <v>N/A</v>
      </c>
      <c r="I35" s="10" t="s">
        <v>217</v>
      </c>
      <c r="J35" s="10" t="s">
        <v>1743</v>
      </c>
      <c r="K35" s="9" t="str">
        <f t="shared" si="7"/>
        <v>N/A</v>
      </c>
    </row>
    <row r="36" spans="1:11" x14ac:dyDescent="0.2">
      <c r="A36" s="78" t="s">
        <v>397</v>
      </c>
      <c r="B36" s="5" t="s">
        <v>217</v>
      </c>
      <c r="C36" s="8" t="s">
        <v>217</v>
      </c>
      <c r="D36" s="9" t="str">
        <f t="shared" si="4"/>
        <v>N/A</v>
      </c>
      <c r="E36" s="8" t="s">
        <v>1743</v>
      </c>
      <c r="F36" s="9" t="str">
        <f t="shared" si="5"/>
        <v>N/A</v>
      </c>
      <c r="G36" s="8">
        <v>0</v>
      </c>
      <c r="H36" s="9" t="str">
        <f t="shared" si="6"/>
        <v>N/A</v>
      </c>
      <c r="I36" s="10" t="s">
        <v>217</v>
      </c>
      <c r="J36" s="10" t="s">
        <v>1743</v>
      </c>
      <c r="K36" s="9" t="str">
        <f t="shared" si="7"/>
        <v>N/A</v>
      </c>
    </row>
    <row r="37" spans="1:11" x14ac:dyDescent="0.2">
      <c r="A37" s="78" t="s">
        <v>398</v>
      </c>
      <c r="B37" s="5" t="s">
        <v>217</v>
      </c>
      <c r="C37" s="8" t="s">
        <v>217</v>
      </c>
      <c r="D37" s="9" t="str">
        <f t="shared" si="4"/>
        <v>N/A</v>
      </c>
      <c r="E37" s="8" t="s">
        <v>1743</v>
      </c>
      <c r="F37" s="9" t="str">
        <f t="shared" si="5"/>
        <v>N/A</v>
      </c>
      <c r="G37" s="8">
        <v>0</v>
      </c>
      <c r="H37" s="9" t="str">
        <f t="shared" si="6"/>
        <v>N/A</v>
      </c>
      <c r="I37" s="10" t="s">
        <v>217</v>
      </c>
      <c r="J37" s="10" t="s">
        <v>1743</v>
      </c>
      <c r="K37" s="9" t="str">
        <f t="shared" si="7"/>
        <v>N/A</v>
      </c>
    </row>
    <row r="38" spans="1:11" x14ac:dyDescent="0.2">
      <c r="A38" s="78" t="s">
        <v>399</v>
      </c>
      <c r="B38" s="5" t="s">
        <v>217</v>
      </c>
      <c r="C38" s="8" t="s">
        <v>217</v>
      </c>
      <c r="D38" s="9" t="str">
        <f t="shared" si="4"/>
        <v>N/A</v>
      </c>
      <c r="E38" s="8" t="s">
        <v>1743</v>
      </c>
      <c r="F38" s="9" t="str">
        <f t="shared" si="5"/>
        <v>N/A</v>
      </c>
      <c r="G38" s="8">
        <v>0</v>
      </c>
      <c r="H38" s="9" t="str">
        <f t="shared" si="6"/>
        <v>N/A</v>
      </c>
      <c r="I38" s="10" t="s">
        <v>217</v>
      </c>
      <c r="J38" s="10" t="s">
        <v>1743</v>
      </c>
      <c r="K38" s="9" t="str">
        <f t="shared" si="7"/>
        <v>N/A</v>
      </c>
    </row>
    <row r="39" spans="1:11" x14ac:dyDescent="0.2">
      <c r="A39" s="78" t="s">
        <v>400</v>
      </c>
      <c r="B39" s="5" t="s">
        <v>217</v>
      </c>
      <c r="C39" s="8" t="s">
        <v>217</v>
      </c>
      <c r="D39" s="9" t="str">
        <f t="shared" si="4"/>
        <v>N/A</v>
      </c>
      <c r="E39" s="8" t="s">
        <v>1743</v>
      </c>
      <c r="F39" s="9" t="str">
        <f t="shared" si="5"/>
        <v>N/A</v>
      </c>
      <c r="G39" s="8">
        <v>3.2338091921999998</v>
      </c>
      <c r="H39" s="9" t="str">
        <f t="shared" si="6"/>
        <v>N/A</v>
      </c>
      <c r="I39" s="10" t="s">
        <v>217</v>
      </c>
      <c r="J39" s="10" t="s">
        <v>1743</v>
      </c>
      <c r="K39" s="9" t="str">
        <f t="shared" si="7"/>
        <v>N/A</v>
      </c>
    </row>
    <row r="40" spans="1:11" x14ac:dyDescent="0.2">
      <c r="A40" s="78" t="s">
        <v>401</v>
      </c>
      <c r="B40" s="5" t="s">
        <v>217</v>
      </c>
      <c r="C40" s="8" t="s">
        <v>217</v>
      </c>
      <c r="D40" s="9" t="str">
        <f t="shared" si="4"/>
        <v>N/A</v>
      </c>
      <c r="E40" s="8" t="s">
        <v>1743</v>
      </c>
      <c r="F40" s="9" t="str">
        <f t="shared" si="5"/>
        <v>N/A</v>
      </c>
      <c r="G40" s="8">
        <v>0</v>
      </c>
      <c r="H40" s="9" t="str">
        <f t="shared" si="6"/>
        <v>N/A</v>
      </c>
      <c r="I40" s="10" t="s">
        <v>217</v>
      </c>
      <c r="J40" s="10" t="s">
        <v>1743</v>
      </c>
      <c r="K40" s="9" t="str">
        <f t="shared" si="7"/>
        <v>N/A</v>
      </c>
    </row>
    <row r="41" spans="1:11" x14ac:dyDescent="0.2">
      <c r="A41" s="78" t="s">
        <v>402</v>
      </c>
      <c r="B41" s="5" t="s">
        <v>217</v>
      </c>
      <c r="C41" s="8" t="s">
        <v>217</v>
      </c>
      <c r="D41" s="9" t="str">
        <f t="shared" si="4"/>
        <v>N/A</v>
      </c>
      <c r="E41" s="8" t="s">
        <v>1743</v>
      </c>
      <c r="F41" s="9" t="str">
        <f t="shared" si="5"/>
        <v>N/A</v>
      </c>
      <c r="G41" s="8">
        <v>0</v>
      </c>
      <c r="H41" s="9" t="str">
        <f t="shared" si="6"/>
        <v>N/A</v>
      </c>
      <c r="I41" s="10" t="s">
        <v>217</v>
      </c>
      <c r="J41" s="10" t="s">
        <v>1743</v>
      </c>
      <c r="K41" s="9" t="str">
        <f t="shared" si="7"/>
        <v>N/A</v>
      </c>
    </row>
    <row r="42" spans="1:11" x14ac:dyDescent="0.2">
      <c r="A42" s="78" t="s">
        <v>32</v>
      </c>
      <c r="B42" s="5" t="s">
        <v>217</v>
      </c>
      <c r="C42" s="8" t="s">
        <v>217</v>
      </c>
      <c r="D42" s="9" t="str">
        <f t="shared" ref="D42:D51" si="8">IF($B42="N/A","N/A",IF(C42&lt;0,"No","Yes"))</f>
        <v>N/A</v>
      </c>
      <c r="E42" s="8" t="s">
        <v>1743</v>
      </c>
      <c r="F42" s="9" t="str">
        <f t="shared" ref="F42:F51" si="9">IF($B42="N/A","N/A",IF(E42&lt;0,"No","Yes"))</f>
        <v>N/A</v>
      </c>
      <c r="G42" s="8">
        <v>99.973885793999997</v>
      </c>
      <c r="H42" s="9" t="str">
        <f t="shared" ref="H42:H51" si="10">IF($B42="N/A","N/A",IF(G42&lt;0,"No","Yes"))</f>
        <v>N/A</v>
      </c>
      <c r="I42" s="10" t="s">
        <v>217</v>
      </c>
      <c r="J42" s="10" t="s">
        <v>1743</v>
      </c>
      <c r="K42" s="9" t="str">
        <f t="shared" ref="K42:K51" si="11">IF(J42="Div by 0", "N/A", IF(J42="N/A","N/A", IF(J42&gt;30, "No", IF(J42&lt;-30, "No", "Yes"))))</f>
        <v>N/A</v>
      </c>
    </row>
    <row r="43" spans="1:11" x14ac:dyDescent="0.2">
      <c r="A43" s="78" t="s">
        <v>39</v>
      </c>
      <c r="B43" s="5" t="s">
        <v>217</v>
      </c>
      <c r="C43" s="8" t="s">
        <v>217</v>
      </c>
      <c r="D43" s="9" t="str">
        <f t="shared" si="8"/>
        <v>N/A</v>
      </c>
      <c r="E43" s="8" t="s">
        <v>1743</v>
      </c>
      <c r="F43" s="9" t="str">
        <f t="shared" si="9"/>
        <v>N/A</v>
      </c>
      <c r="G43" s="8">
        <v>100</v>
      </c>
      <c r="H43" s="9" t="str">
        <f t="shared" si="10"/>
        <v>N/A</v>
      </c>
      <c r="I43" s="10" t="s">
        <v>217</v>
      </c>
      <c r="J43" s="10" t="s">
        <v>1743</v>
      </c>
      <c r="K43" s="9" t="str">
        <f t="shared" si="11"/>
        <v>N/A</v>
      </c>
    </row>
    <row r="44" spans="1:11" x14ac:dyDescent="0.2">
      <c r="A44" s="78" t="s">
        <v>40</v>
      </c>
      <c r="B44" s="5" t="s">
        <v>217</v>
      </c>
      <c r="C44" s="8" t="s">
        <v>217</v>
      </c>
      <c r="D44" s="9" t="str">
        <f t="shared" si="8"/>
        <v>N/A</v>
      </c>
      <c r="E44" s="8" t="s">
        <v>1743</v>
      </c>
      <c r="F44" s="9" t="str">
        <f t="shared" si="9"/>
        <v>N/A</v>
      </c>
      <c r="G44" s="8">
        <v>58.672181105999996</v>
      </c>
      <c r="H44" s="9" t="str">
        <f t="shared" si="10"/>
        <v>N/A</v>
      </c>
      <c r="I44" s="10" t="s">
        <v>217</v>
      </c>
      <c r="J44" s="10" t="s">
        <v>1743</v>
      </c>
      <c r="K44" s="9" t="str">
        <f t="shared" si="11"/>
        <v>N/A</v>
      </c>
    </row>
    <row r="45" spans="1:11" x14ac:dyDescent="0.2">
      <c r="A45" s="78" t="s">
        <v>167</v>
      </c>
      <c r="B45" s="5" t="s">
        <v>217</v>
      </c>
      <c r="C45" s="8" t="s">
        <v>217</v>
      </c>
      <c r="D45" s="9" t="str">
        <f t="shared" si="8"/>
        <v>N/A</v>
      </c>
      <c r="E45" s="8" t="s">
        <v>1743</v>
      </c>
      <c r="F45" s="9" t="str">
        <f t="shared" si="9"/>
        <v>N/A</v>
      </c>
      <c r="G45" s="8">
        <v>93.419220056</v>
      </c>
      <c r="H45" s="9" t="str">
        <f t="shared" si="10"/>
        <v>N/A</v>
      </c>
      <c r="I45" s="10" t="s">
        <v>217</v>
      </c>
      <c r="J45" s="10" t="s">
        <v>1743</v>
      </c>
      <c r="K45" s="9" t="str">
        <f t="shared" si="11"/>
        <v>N/A</v>
      </c>
    </row>
    <row r="46" spans="1:11" x14ac:dyDescent="0.2">
      <c r="A46" s="78" t="s">
        <v>41</v>
      </c>
      <c r="B46" s="5" t="s">
        <v>217</v>
      </c>
      <c r="C46" s="8" t="s">
        <v>217</v>
      </c>
      <c r="D46" s="9" t="str">
        <f t="shared" si="8"/>
        <v>N/A</v>
      </c>
      <c r="E46" s="8" t="s">
        <v>1743</v>
      </c>
      <c r="F46" s="9" t="str">
        <f t="shared" si="9"/>
        <v>N/A</v>
      </c>
      <c r="G46" s="8">
        <v>99.962299716999993</v>
      </c>
      <c r="H46" s="9" t="str">
        <f t="shared" si="10"/>
        <v>N/A</v>
      </c>
      <c r="I46" s="10" t="s">
        <v>217</v>
      </c>
      <c r="J46" s="10" t="s">
        <v>1743</v>
      </c>
      <c r="K46" s="9" t="str">
        <f t="shared" si="11"/>
        <v>N/A</v>
      </c>
    </row>
    <row r="47" spans="1:11" x14ac:dyDescent="0.2">
      <c r="A47" s="78" t="s">
        <v>42</v>
      </c>
      <c r="B47" s="5" t="s">
        <v>217</v>
      </c>
      <c r="C47" s="8" t="s">
        <v>217</v>
      </c>
      <c r="D47" s="9" t="str">
        <f t="shared" si="8"/>
        <v>N/A</v>
      </c>
      <c r="E47" s="8" t="s">
        <v>1743</v>
      </c>
      <c r="F47" s="9" t="str">
        <f t="shared" si="9"/>
        <v>N/A</v>
      </c>
      <c r="G47" s="8">
        <v>100</v>
      </c>
      <c r="H47" s="9" t="str">
        <f t="shared" si="10"/>
        <v>N/A</v>
      </c>
      <c r="I47" s="10" t="s">
        <v>217</v>
      </c>
      <c r="J47" s="10" t="s">
        <v>1743</v>
      </c>
      <c r="K47" s="9" t="str">
        <f t="shared" si="11"/>
        <v>N/A</v>
      </c>
    </row>
    <row r="48" spans="1:11" x14ac:dyDescent="0.2">
      <c r="A48" s="78" t="s">
        <v>43</v>
      </c>
      <c r="B48" s="5" t="s">
        <v>217</v>
      </c>
      <c r="C48" s="8" t="s">
        <v>217</v>
      </c>
      <c r="D48" s="9" t="str">
        <f t="shared" si="8"/>
        <v>N/A</v>
      </c>
      <c r="E48" s="8" t="s">
        <v>1743</v>
      </c>
      <c r="F48" s="9" t="str">
        <f t="shared" si="9"/>
        <v>N/A</v>
      </c>
      <c r="G48" s="8">
        <v>95.873717622000001</v>
      </c>
      <c r="H48" s="9" t="str">
        <f t="shared" si="10"/>
        <v>N/A</v>
      </c>
      <c r="I48" s="10" t="s">
        <v>217</v>
      </c>
      <c r="J48" s="10" t="s">
        <v>1743</v>
      </c>
      <c r="K48" s="9" t="str">
        <f t="shared" si="11"/>
        <v>N/A</v>
      </c>
    </row>
    <row r="49" spans="1:12" x14ac:dyDescent="0.2">
      <c r="A49" s="78" t="s">
        <v>44</v>
      </c>
      <c r="B49" s="5" t="s">
        <v>217</v>
      </c>
      <c r="C49" s="8" t="s">
        <v>217</v>
      </c>
      <c r="D49" s="9" t="str">
        <f t="shared" si="8"/>
        <v>N/A</v>
      </c>
      <c r="E49" s="8" t="s">
        <v>1743</v>
      </c>
      <c r="F49" s="9" t="str">
        <f t="shared" si="9"/>
        <v>N/A</v>
      </c>
      <c r="G49" s="8">
        <v>80.054975772999995</v>
      </c>
      <c r="H49" s="9" t="str">
        <f t="shared" si="10"/>
        <v>N/A</v>
      </c>
      <c r="I49" s="10" t="s">
        <v>217</v>
      </c>
      <c r="J49" s="10" t="s">
        <v>1743</v>
      </c>
      <c r="K49" s="9" t="str">
        <f t="shared" si="11"/>
        <v>N/A</v>
      </c>
    </row>
    <row r="50" spans="1:12" x14ac:dyDescent="0.2">
      <c r="A50" s="78" t="s">
        <v>45</v>
      </c>
      <c r="B50" s="5" t="s">
        <v>217</v>
      </c>
      <c r="C50" s="8" t="s">
        <v>217</v>
      </c>
      <c r="D50" s="9" t="str">
        <f t="shared" si="8"/>
        <v>N/A</v>
      </c>
      <c r="E50" s="8" t="s">
        <v>1743</v>
      </c>
      <c r="F50" s="9" t="str">
        <f t="shared" si="9"/>
        <v>N/A</v>
      </c>
      <c r="G50" s="8">
        <v>19.945024227000001</v>
      </c>
      <c r="H50" s="9" t="str">
        <f t="shared" si="10"/>
        <v>N/A</v>
      </c>
      <c r="I50" s="10" t="s">
        <v>217</v>
      </c>
      <c r="J50" s="10" t="s">
        <v>1743</v>
      </c>
      <c r="K50" s="9" t="str">
        <f t="shared" si="11"/>
        <v>N/A</v>
      </c>
    </row>
    <row r="51" spans="1:12" x14ac:dyDescent="0.2">
      <c r="A51" s="78" t="s">
        <v>50</v>
      </c>
      <c r="B51" s="5" t="s">
        <v>217</v>
      </c>
      <c r="C51" s="8" t="s">
        <v>217</v>
      </c>
      <c r="D51" s="9" t="str">
        <f t="shared" si="8"/>
        <v>N/A</v>
      </c>
      <c r="E51" s="8" t="s">
        <v>1743</v>
      </c>
      <c r="F51" s="9" t="str">
        <f t="shared" si="9"/>
        <v>N/A</v>
      </c>
      <c r="G51" s="8">
        <v>0</v>
      </c>
      <c r="H51" s="9" t="str">
        <f t="shared" si="10"/>
        <v>N/A</v>
      </c>
      <c r="I51" s="10" t="s">
        <v>217</v>
      </c>
      <c r="J51" s="10" t="s">
        <v>1743</v>
      </c>
      <c r="K51" s="9" t="str">
        <f t="shared" si="11"/>
        <v>N/A</v>
      </c>
      <c r="L51" s="59"/>
    </row>
    <row r="52" spans="1:12" ht="12" customHeight="1" x14ac:dyDescent="0.2">
      <c r="A52" s="170" t="s">
        <v>1649</v>
      </c>
      <c r="B52" s="171"/>
      <c r="C52" s="171"/>
      <c r="D52" s="171"/>
      <c r="E52" s="171"/>
      <c r="F52" s="171"/>
      <c r="G52" s="171"/>
      <c r="H52" s="171"/>
      <c r="I52" s="171"/>
      <c r="J52" s="171"/>
      <c r="K52" s="172"/>
    </row>
    <row r="53" spans="1:12" x14ac:dyDescent="0.2">
      <c r="A53" s="167" t="s">
        <v>1647</v>
      </c>
      <c r="B53" s="168"/>
      <c r="C53" s="168"/>
      <c r="D53" s="168"/>
      <c r="E53" s="168"/>
      <c r="F53" s="168"/>
      <c r="G53" s="168"/>
      <c r="H53" s="168"/>
      <c r="I53" s="168"/>
      <c r="J53" s="168"/>
      <c r="K53" s="169"/>
    </row>
  </sheetData>
  <mergeCells count="5">
    <mergeCell ref="A1:K1"/>
    <mergeCell ref="A2:K2"/>
    <mergeCell ref="A4:K4"/>
    <mergeCell ref="A52:K52"/>
    <mergeCell ref="A53:K5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1603</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ht="12.75" customHeight="1" x14ac:dyDescent="0.2">
      <c r="A6" s="2" t="s">
        <v>348</v>
      </c>
      <c r="B6" s="9" t="s">
        <v>217</v>
      </c>
      <c r="C6" s="26">
        <v>7</v>
      </c>
      <c r="D6" s="9" t="s">
        <v>217</v>
      </c>
      <c r="E6" s="26">
        <v>7</v>
      </c>
      <c r="F6" s="9" t="s">
        <v>217</v>
      </c>
      <c r="G6" s="26">
        <v>7</v>
      </c>
      <c r="H6" s="9" t="s">
        <v>217</v>
      </c>
      <c r="I6" s="10" t="s">
        <v>217</v>
      </c>
      <c r="J6" s="10" t="s">
        <v>217</v>
      </c>
      <c r="K6" s="9" t="s">
        <v>217</v>
      </c>
    </row>
    <row r="7" spans="1:11" x14ac:dyDescent="0.2">
      <c r="A7" s="3" t="s">
        <v>12</v>
      </c>
      <c r="B7" s="29" t="s">
        <v>217</v>
      </c>
      <c r="C7" s="30">
        <v>4444933</v>
      </c>
      <c r="D7" s="31" t="str">
        <f>IF($B7="N/A","N/A",IF(C7&gt;15,"No",IF(C7&lt;-15,"No","Yes")))</f>
        <v>N/A</v>
      </c>
      <c r="E7" s="30">
        <v>5075927</v>
      </c>
      <c r="F7" s="31" t="str">
        <f>IF($B7="N/A","N/A",IF(E7&gt;15,"No",IF(E7&lt;-15,"No","Yes")))</f>
        <v>N/A</v>
      </c>
      <c r="G7" s="30">
        <v>5153670</v>
      </c>
      <c r="H7" s="31" t="str">
        <f>IF($B7="N/A","N/A",IF(G7&gt;15,"No",IF(G7&lt;-15,"No","Yes")))</f>
        <v>N/A</v>
      </c>
      <c r="I7" s="32">
        <v>14.2</v>
      </c>
      <c r="J7" s="32">
        <v>1.532</v>
      </c>
      <c r="K7" s="31" t="str">
        <f t="shared" ref="K7:K22" si="0">IF(J7="Div by 0", "N/A", IF(J7="N/A","N/A", IF(J7&gt;30, "No", IF(J7&lt;-30, "No", "Yes"))))</f>
        <v>Yes</v>
      </c>
    </row>
    <row r="8" spans="1:11" x14ac:dyDescent="0.2">
      <c r="A8" s="3" t="s">
        <v>366</v>
      </c>
      <c r="B8" s="29" t="s">
        <v>217</v>
      </c>
      <c r="C8" s="30" t="s">
        <v>217</v>
      </c>
      <c r="D8" s="31" t="str">
        <f>IF($B8="N/A","N/A",IF(C8&gt;15,"No",IF(C8&lt;-15,"No","Yes")))</f>
        <v>N/A</v>
      </c>
      <c r="E8" s="30" t="s">
        <v>217</v>
      </c>
      <c r="F8" s="31" t="str">
        <f>IF($B8="N/A","N/A",IF(E8&gt;15,"No",IF(E8&lt;-15,"No","Yes")))</f>
        <v>N/A</v>
      </c>
      <c r="G8" s="33">
        <v>100</v>
      </c>
      <c r="H8" s="31" t="str">
        <f>IF($B8="N/A","N/A",IF(G8&gt;15,"No",IF(G8&lt;-15,"No","Yes")))</f>
        <v>N/A</v>
      </c>
      <c r="I8" s="32" t="s">
        <v>217</v>
      </c>
      <c r="J8" s="32" t="s">
        <v>217</v>
      </c>
      <c r="K8" s="31" t="str">
        <f t="shared" si="0"/>
        <v>N/A</v>
      </c>
    </row>
    <row r="9" spans="1:11" x14ac:dyDescent="0.2">
      <c r="A9" s="3" t="s">
        <v>119</v>
      </c>
      <c r="B9" s="34" t="s">
        <v>217</v>
      </c>
      <c r="C9" s="9">
        <v>0</v>
      </c>
      <c r="D9" s="9" t="str">
        <f>IF($B9="N/A","N/A",IF(C9&gt;15,"No",IF(C9&lt;-15,"No","Yes")))</f>
        <v>N/A</v>
      </c>
      <c r="E9" s="9">
        <v>0</v>
      </c>
      <c r="F9" s="9" t="str">
        <f>IF($B9="N/A","N/A",IF(E9&gt;15,"No",IF(E9&lt;-15,"No","Yes")))</f>
        <v>N/A</v>
      </c>
      <c r="G9" s="9">
        <v>0</v>
      </c>
      <c r="H9" s="9" t="str">
        <f>IF($B9="N/A","N/A",IF(G9&gt;15,"No",IF(G9&lt;-15,"No","Yes")))</f>
        <v>N/A</v>
      </c>
      <c r="I9" s="10" t="s">
        <v>1743</v>
      </c>
      <c r="J9" s="10" t="s">
        <v>1743</v>
      </c>
      <c r="K9" s="9" t="str">
        <f t="shared" si="0"/>
        <v>N/A</v>
      </c>
    </row>
    <row r="10" spans="1:11" x14ac:dyDescent="0.2">
      <c r="A10" s="3" t="s">
        <v>120</v>
      </c>
      <c r="B10" s="34" t="s">
        <v>217</v>
      </c>
      <c r="C10" s="9">
        <v>0</v>
      </c>
      <c r="D10" s="9" t="str">
        <f>IF($B10="N/A","N/A",IF(C10&gt;15,"No",IF(C10&lt;-15,"No","Yes")))</f>
        <v>N/A</v>
      </c>
      <c r="E10" s="9">
        <v>0</v>
      </c>
      <c r="F10" s="9" t="str">
        <f>IF($B10="N/A","N/A",IF(E10&gt;15,"No",IF(E10&lt;-15,"No","Yes")))</f>
        <v>N/A</v>
      </c>
      <c r="G10" s="9">
        <v>0</v>
      </c>
      <c r="H10" s="9" t="str">
        <f>IF($B10="N/A","N/A",IF(G10&gt;15,"No",IF(G10&lt;-15,"No","Yes")))</f>
        <v>N/A</v>
      </c>
      <c r="I10" s="10" t="s">
        <v>1743</v>
      </c>
      <c r="J10" s="10" t="s">
        <v>1743</v>
      </c>
      <c r="K10" s="9" t="str">
        <f t="shared" si="0"/>
        <v>N/A</v>
      </c>
    </row>
    <row r="11" spans="1:11" x14ac:dyDescent="0.2">
      <c r="A11" s="3" t="s">
        <v>833</v>
      </c>
      <c r="B11" s="34" t="s">
        <v>218</v>
      </c>
      <c r="C11" s="9" t="s">
        <v>217</v>
      </c>
      <c r="D11" s="9" t="str">
        <f>IF(OR($B11="N/A",$C11="N/A"),"N/A",IF(C11&gt;100,"No",IF(C11&lt;95,"No","Yes")))</f>
        <v>N/A</v>
      </c>
      <c r="E11" s="9">
        <v>99.999960598000001</v>
      </c>
      <c r="F11" s="9" t="str">
        <f>IF(OR($B11="N/A",$E11="N/A"),"N/A",IF(E11&gt;100,"No",IF(E11&lt;95,"No","Yes")))</f>
        <v>Yes</v>
      </c>
      <c r="G11" s="9">
        <v>99.873061332999995</v>
      </c>
      <c r="H11" s="9" t="str">
        <f>IF($B11="N/A","N/A",IF(G11&gt;100,"No",IF(G11&lt;95,"No","Yes")))</f>
        <v>Yes</v>
      </c>
      <c r="I11" s="10" t="s">
        <v>217</v>
      </c>
      <c r="J11" s="10">
        <v>-0.127</v>
      </c>
      <c r="K11" s="9" t="str">
        <f t="shared" si="0"/>
        <v>Yes</v>
      </c>
    </row>
    <row r="12" spans="1:11" x14ac:dyDescent="0.2">
      <c r="A12" s="3" t="s">
        <v>352</v>
      </c>
      <c r="B12" s="34" t="s">
        <v>217</v>
      </c>
      <c r="C12" s="9" t="s">
        <v>217</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217</v>
      </c>
      <c r="J12" s="10" t="s">
        <v>1743</v>
      </c>
      <c r="K12" s="9" t="str">
        <f t="shared" si="0"/>
        <v>N/A</v>
      </c>
    </row>
    <row r="13" spans="1:11" x14ac:dyDescent="0.2">
      <c r="A13" s="3" t="s">
        <v>834</v>
      </c>
      <c r="B13" s="34" t="s">
        <v>218</v>
      </c>
      <c r="C13" s="9" t="s">
        <v>217</v>
      </c>
      <c r="D13" s="9" t="str">
        <f t="shared" si="1"/>
        <v>N/A</v>
      </c>
      <c r="E13" s="9">
        <v>97.018968161000004</v>
      </c>
      <c r="F13" s="9" t="str">
        <f t="shared" si="2"/>
        <v>Yes</v>
      </c>
      <c r="G13" s="9">
        <v>96.684285179</v>
      </c>
      <c r="H13" s="9" t="str">
        <f t="shared" si="3"/>
        <v>Yes</v>
      </c>
      <c r="I13" s="10" t="s">
        <v>217</v>
      </c>
      <c r="J13" s="10">
        <v>-0.34499999999999997</v>
      </c>
      <c r="K13" s="9" t="str">
        <f t="shared" si="0"/>
        <v>Yes</v>
      </c>
    </row>
    <row r="14" spans="1:11" x14ac:dyDescent="0.2">
      <c r="A14" s="3" t="s">
        <v>13</v>
      </c>
      <c r="B14" s="34" t="s">
        <v>217</v>
      </c>
      <c r="C14" s="35">
        <v>4444933</v>
      </c>
      <c r="D14" s="9" t="str">
        <f>IF($B14="N/A","N/A",IF(C14&gt;15,"No",IF(C14&lt;-15,"No","Yes")))</f>
        <v>N/A</v>
      </c>
      <c r="E14" s="35">
        <v>5075927</v>
      </c>
      <c r="F14" s="9" t="str">
        <f>IF($B14="N/A","N/A",IF(E14&gt;15,"No",IF(E14&lt;-15,"No","Yes")))</f>
        <v>N/A</v>
      </c>
      <c r="G14" s="35">
        <v>5153670</v>
      </c>
      <c r="H14" s="9" t="str">
        <f>IF($B14="N/A","N/A",IF(G14&gt;15,"No",IF(G14&lt;-15,"No","Yes")))</f>
        <v>N/A</v>
      </c>
      <c r="I14" s="10">
        <v>14.2</v>
      </c>
      <c r="J14" s="10">
        <v>1.532</v>
      </c>
      <c r="K14" s="9" t="str">
        <f t="shared" si="0"/>
        <v>Yes</v>
      </c>
    </row>
    <row r="15" spans="1:11" ht="14.25" customHeight="1" x14ac:dyDescent="0.2">
      <c r="A15" s="3" t="s">
        <v>444</v>
      </c>
      <c r="B15" s="34" t="s">
        <v>217</v>
      </c>
      <c r="C15" s="9">
        <v>3.7646236737000001</v>
      </c>
      <c r="D15" s="9" t="str">
        <f>IF($B15="N/A","N/A",IF(C15&gt;15,"No",IF(C15&lt;-15,"No","Yes")))</f>
        <v>N/A</v>
      </c>
      <c r="E15" s="9">
        <v>0.1026807517</v>
      </c>
      <c r="F15" s="9" t="str">
        <f>IF($B15="N/A","N/A",IF(E15&gt;15,"No",IF(E15&lt;-15,"No","Yes")))</f>
        <v>N/A</v>
      </c>
      <c r="G15" s="9">
        <v>0.24332174940000001</v>
      </c>
      <c r="H15" s="9" t="str">
        <f>IF($B15="N/A","N/A",IF(G15&gt;15,"No",IF(G15&lt;-15,"No","Yes")))</f>
        <v>N/A</v>
      </c>
      <c r="I15" s="10">
        <v>-97.3</v>
      </c>
      <c r="J15" s="10">
        <v>137</v>
      </c>
      <c r="K15" s="9" t="str">
        <f t="shared" si="0"/>
        <v>No</v>
      </c>
    </row>
    <row r="16" spans="1:11" ht="12.75" customHeight="1" x14ac:dyDescent="0.2">
      <c r="A16" s="3" t="s">
        <v>856</v>
      </c>
      <c r="B16" s="34" t="s">
        <v>217</v>
      </c>
      <c r="C16" s="36">
        <v>88.362745391000004</v>
      </c>
      <c r="D16" s="9" t="str">
        <f>IF($B16="N/A","N/A",IF(C16&gt;15,"No",IF(C16&lt;-15,"No","Yes")))</f>
        <v>N/A</v>
      </c>
      <c r="E16" s="36">
        <v>32.216231772999997</v>
      </c>
      <c r="F16" s="9" t="str">
        <f>IF($B16="N/A","N/A",IF(E16&gt;15,"No",IF(E16&lt;-15,"No","Yes")))</f>
        <v>N/A</v>
      </c>
      <c r="G16" s="36">
        <v>54.314035087999997</v>
      </c>
      <c r="H16" s="9" t="str">
        <f>IF($B16="N/A","N/A",IF(G16&gt;15,"No",IF(G16&lt;-15,"No","Yes")))</f>
        <v>N/A</v>
      </c>
      <c r="I16" s="10">
        <v>-63.5</v>
      </c>
      <c r="J16" s="10">
        <v>68.59</v>
      </c>
      <c r="K16" s="9" t="str">
        <f t="shared" si="0"/>
        <v>No</v>
      </c>
    </row>
    <row r="17" spans="1:11" x14ac:dyDescent="0.2">
      <c r="A17" s="3" t="s">
        <v>131</v>
      </c>
      <c r="B17" s="34" t="s">
        <v>217</v>
      </c>
      <c r="C17" s="35">
        <v>555</v>
      </c>
      <c r="D17" s="9" t="str">
        <f>IF($B17="N/A","N/A",IF(C17&gt;15,"No",IF(C17&lt;-15,"No","Yes")))</f>
        <v>N/A</v>
      </c>
      <c r="E17" s="35">
        <v>1057</v>
      </c>
      <c r="F17" s="9" t="str">
        <f>IF($B17="N/A","N/A",IF(E17&gt;15,"No",IF(E17&lt;-15,"No","Yes")))</f>
        <v>N/A</v>
      </c>
      <c r="G17" s="35">
        <v>2089</v>
      </c>
      <c r="H17" s="9" t="str">
        <f>IF($B17="N/A","N/A",IF(G17&gt;15,"No",IF(G17&lt;-15,"No","Yes")))</f>
        <v>N/A</v>
      </c>
      <c r="I17" s="10">
        <v>90.45</v>
      </c>
      <c r="J17" s="10">
        <v>97.63</v>
      </c>
      <c r="K17" s="9" t="str">
        <f t="shared" si="0"/>
        <v>No</v>
      </c>
    </row>
    <row r="18" spans="1:11" x14ac:dyDescent="0.2">
      <c r="A18" s="3" t="s">
        <v>350</v>
      </c>
      <c r="B18" s="34" t="s">
        <v>217</v>
      </c>
      <c r="C18" s="35" t="s">
        <v>217</v>
      </c>
      <c r="D18" s="9" t="str">
        <f>IF($B18="N/A","N/A",IF(C18&gt;15,"No",IF(C18&lt;-15,"No","Yes")))</f>
        <v>N/A</v>
      </c>
      <c r="E18" s="35" t="s">
        <v>217</v>
      </c>
      <c r="F18" s="9" t="str">
        <f>IF($B18="N/A","N/A",IF(E18&gt;15,"No",IF(E18&lt;-15,"No","Yes")))</f>
        <v>N/A</v>
      </c>
      <c r="G18" s="8">
        <v>4.0534221199999998E-2</v>
      </c>
      <c r="H18" s="9" t="str">
        <f>IF($B18="N/A","N/A",IF(G18&gt;15,"No",IF(G18&lt;-15,"No","Yes")))</f>
        <v>N/A</v>
      </c>
      <c r="I18" s="10" t="s">
        <v>217</v>
      </c>
      <c r="J18" s="10" t="s">
        <v>217</v>
      </c>
      <c r="K18" s="9" t="str">
        <f t="shared" si="0"/>
        <v>N/A</v>
      </c>
    </row>
    <row r="19" spans="1:11" ht="27.75" customHeight="1" x14ac:dyDescent="0.2">
      <c r="A19" s="3" t="s">
        <v>835</v>
      </c>
      <c r="B19" s="34" t="s">
        <v>217</v>
      </c>
      <c r="C19" s="36">
        <v>51.05045045</v>
      </c>
      <c r="D19" s="9" t="str">
        <f>IF($B19="N/A","N/A",IF(C19&gt;60,"No",IF(C19&lt;15,"No","Yes")))</f>
        <v>N/A</v>
      </c>
      <c r="E19" s="36">
        <v>42.442762535</v>
      </c>
      <c r="F19" s="9" t="str">
        <f>IF($B19="N/A","N/A",IF(E19&gt;60,"No",IF(E19&lt;15,"No","Yes")))</f>
        <v>N/A</v>
      </c>
      <c r="G19" s="36">
        <v>31.356151269000001</v>
      </c>
      <c r="H19" s="9" t="str">
        <f>IF($B19="N/A","N/A",IF(G19&gt;60,"No",IF(G19&lt;15,"No","Yes")))</f>
        <v>N/A</v>
      </c>
      <c r="I19" s="10">
        <v>-16.899999999999999</v>
      </c>
      <c r="J19" s="10">
        <v>-26.1</v>
      </c>
      <c r="K19" s="9" t="str">
        <f t="shared" si="0"/>
        <v>Yes</v>
      </c>
    </row>
    <row r="20" spans="1:11" x14ac:dyDescent="0.2">
      <c r="A20" s="3" t="s">
        <v>27</v>
      </c>
      <c r="B20" s="34" t="s">
        <v>221</v>
      </c>
      <c r="C20" s="35">
        <v>0</v>
      </c>
      <c r="D20" s="9" t="str">
        <f>IF($B20="N/A","N/A",IF(C20="N/A","N/A",IF(C20=0,"Yes","No")))</f>
        <v>Yes</v>
      </c>
      <c r="E20" s="35">
        <v>0</v>
      </c>
      <c r="F20" s="9" t="str">
        <f>IF($B20="N/A","N/A",IF(E20="N/A","N/A",IF(E20=0,"Yes","No")))</f>
        <v>Yes</v>
      </c>
      <c r="G20" s="35">
        <v>11</v>
      </c>
      <c r="H20" s="9" t="str">
        <f>IF($B20="N/A","N/A",IF(G20=0,"Yes","No"))</f>
        <v>No</v>
      </c>
      <c r="I20" s="10" t="s">
        <v>1743</v>
      </c>
      <c r="J20" s="10" t="s">
        <v>1743</v>
      </c>
      <c r="K20" s="9" t="str">
        <f t="shared" si="0"/>
        <v>N/A</v>
      </c>
    </row>
    <row r="21" spans="1:11" x14ac:dyDescent="0.2">
      <c r="A21" s="3" t="s">
        <v>836</v>
      </c>
      <c r="B21" s="34" t="s">
        <v>217</v>
      </c>
      <c r="C21" s="9">
        <v>0</v>
      </c>
      <c r="D21" s="9" t="str">
        <f>IF($B21="N/A","N/A",IF(C21&gt;15,"No",IF(C21&lt;-15,"No","Yes")))</f>
        <v>N/A</v>
      </c>
      <c r="E21" s="9">
        <v>0</v>
      </c>
      <c r="F21" s="9" t="str">
        <f>IF($B21="N/A","N/A",IF(E21&gt;15,"No",IF(E21&lt;-15,"No","Yes")))</f>
        <v>N/A</v>
      </c>
      <c r="G21" s="9">
        <v>0</v>
      </c>
      <c r="H21" s="9" t="str">
        <f>IF($B21="N/A","N/A",IF(G21&gt;15,"No",IF(G21&lt;-15,"No","Yes")))</f>
        <v>N/A</v>
      </c>
      <c r="I21" s="10" t="s">
        <v>1743</v>
      </c>
      <c r="J21" s="10" t="s">
        <v>1743</v>
      </c>
      <c r="K21" s="9" t="str">
        <f t="shared" si="0"/>
        <v>N/A</v>
      </c>
    </row>
    <row r="22" spans="1:11" x14ac:dyDescent="0.2">
      <c r="A22" s="3" t="s">
        <v>1723</v>
      </c>
      <c r="B22" s="34" t="s">
        <v>217</v>
      </c>
      <c r="C22" s="88">
        <v>0</v>
      </c>
      <c r="D22" s="9" t="str">
        <f>IF($B22="N/A","N/A",IF(C22&gt;15,"No",IF(C22&lt;-15,"No","Yes")))</f>
        <v>N/A</v>
      </c>
      <c r="E22" s="88">
        <v>0</v>
      </c>
      <c r="F22" s="9" t="str">
        <f>IF($B22="N/A","N/A",IF(E22&gt;15,"No",IF(E22&lt;-15,"No","Yes")))</f>
        <v>N/A</v>
      </c>
      <c r="G22" s="88">
        <v>0</v>
      </c>
      <c r="H22" s="9" t="str">
        <f>IF($B22="N/A","N/A",IF(G22&gt;15,"No",IF(G22&lt;-15,"No","Yes")))</f>
        <v>N/A</v>
      </c>
      <c r="I22" s="10" t="s">
        <v>1743</v>
      </c>
      <c r="J22" s="10" t="s">
        <v>1743</v>
      </c>
      <c r="K22" s="9" t="str">
        <f t="shared" si="0"/>
        <v>N/A</v>
      </c>
    </row>
    <row r="23" spans="1:11" ht="12" customHeight="1" x14ac:dyDescent="0.2">
      <c r="A23" s="170" t="s">
        <v>1649</v>
      </c>
      <c r="B23" s="171"/>
      <c r="C23" s="171"/>
      <c r="D23" s="171"/>
      <c r="E23" s="171"/>
      <c r="F23" s="171"/>
      <c r="G23" s="171"/>
      <c r="H23" s="171"/>
      <c r="I23" s="171"/>
      <c r="J23" s="171"/>
      <c r="K23" s="172"/>
    </row>
    <row r="24" spans="1:11" x14ac:dyDescent="0.2">
      <c r="A24" s="167" t="s">
        <v>1647</v>
      </c>
      <c r="B24" s="168"/>
      <c r="C24" s="168"/>
      <c r="D24" s="168"/>
      <c r="E24" s="168"/>
      <c r="F24" s="168"/>
      <c r="G24" s="168"/>
      <c r="H24" s="168"/>
      <c r="I24" s="168"/>
      <c r="J24" s="168"/>
      <c r="K24" s="169"/>
    </row>
    <row r="25" spans="1:11" x14ac:dyDescent="0.2">
      <c r="C25" s="8"/>
      <c r="D25" s="8"/>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5"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1604</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3" t="s">
        <v>12</v>
      </c>
      <c r="B6" s="34" t="s">
        <v>217</v>
      </c>
      <c r="C6" s="35">
        <v>4444933</v>
      </c>
      <c r="D6" s="9" t="str">
        <f>IF($B6="N/A","N/A",IF(C6&gt;15,"No",IF(C6&lt;-15,"No","Yes")))</f>
        <v>N/A</v>
      </c>
      <c r="E6" s="35">
        <v>5075927</v>
      </c>
      <c r="F6" s="9" t="str">
        <f>IF($B6="N/A","N/A",IF(E6&gt;15,"No",IF(E6&lt;-15,"No","Yes")))</f>
        <v>N/A</v>
      </c>
      <c r="G6" s="35">
        <v>5153670</v>
      </c>
      <c r="H6" s="9" t="str">
        <f>IF($B6="N/A","N/A",IF(G6&gt;15,"No",IF(G6&lt;-15,"No","Yes")))</f>
        <v>N/A</v>
      </c>
      <c r="I6" s="10">
        <v>14.2</v>
      </c>
      <c r="J6" s="10">
        <v>1.532</v>
      </c>
      <c r="K6" s="9" t="str">
        <f t="shared" ref="K6:K18" si="0">IF(J6="Div by 0", "N/A", IF(J6="N/A","N/A", IF(J6&gt;30, "No", IF(J6&lt;-30, "No", "Yes"))))</f>
        <v>Yes</v>
      </c>
    </row>
    <row r="7" spans="1:11" x14ac:dyDescent="0.2">
      <c r="A7" s="3" t="s">
        <v>30</v>
      </c>
      <c r="B7" s="34" t="s">
        <v>218</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4" t="s">
        <v>221</v>
      </c>
      <c r="C8" s="9">
        <v>0</v>
      </c>
      <c r="D8" s="9" t="str">
        <f>IF($B8="N/A","N/A",IF(C8=0,"Yes","No"))</f>
        <v>Yes</v>
      </c>
      <c r="E8" s="9">
        <v>0</v>
      </c>
      <c r="F8" s="9" t="str">
        <f>IF($B8="N/A","N/A",IF(E8=0,"Yes","No"))</f>
        <v>Yes</v>
      </c>
      <c r="G8" s="9">
        <v>0</v>
      </c>
      <c r="H8" s="9" t="str">
        <f>IF($B8="N/A","N/A",IF(G8=0,"Yes","No"))</f>
        <v>Yes</v>
      </c>
      <c r="I8" s="10" t="s">
        <v>1743</v>
      </c>
      <c r="J8" s="10" t="s">
        <v>1743</v>
      </c>
      <c r="K8" s="9" t="str">
        <f t="shared" si="0"/>
        <v>N/A</v>
      </c>
    </row>
    <row r="9" spans="1:11" x14ac:dyDescent="0.2">
      <c r="A9" s="3" t="s">
        <v>848</v>
      </c>
      <c r="B9" s="34" t="s">
        <v>275</v>
      </c>
      <c r="C9" s="36">
        <v>68.028994588000003</v>
      </c>
      <c r="D9" s="9" t="str">
        <f>IF($B9="N/A","N/A",IF(C9&gt;60,"No",IF(C9&lt;15,"No","Yes")))</f>
        <v>No</v>
      </c>
      <c r="E9" s="36">
        <v>66.648811143000003</v>
      </c>
      <c r="F9" s="9" t="str">
        <f>IF($B9="N/A","N/A",IF(E9&gt;60,"No",IF(E9&lt;15,"No","Yes")))</f>
        <v>No</v>
      </c>
      <c r="G9" s="36">
        <v>66.687608830000002</v>
      </c>
      <c r="H9" s="9" t="str">
        <f>IF($B9="N/A","N/A",IF(G9&gt;60,"No",IF(G9&lt;15,"No","Yes")))</f>
        <v>No</v>
      </c>
      <c r="I9" s="10">
        <v>-2.0299999999999998</v>
      </c>
      <c r="J9" s="10">
        <v>5.8200000000000002E-2</v>
      </c>
      <c r="K9" s="9" t="str">
        <f t="shared" si="0"/>
        <v>Yes</v>
      </c>
    </row>
    <row r="10" spans="1:11" x14ac:dyDescent="0.2">
      <c r="A10" s="3" t="s">
        <v>14</v>
      </c>
      <c r="B10" s="34" t="s">
        <v>276</v>
      </c>
      <c r="C10" s="9">
        <v>0.72241808819999997</v>
      </c>
      <c r="D10" s="9" t="str">
        <f>IF($B10="N/A","N/A",IF(C10&gt;15,"No",IF(C10&lt;=0,"No","Yes")))</f>
        <v>Yes</v>
      </c>
      <c r="E10" s="9">
        <v>0.72682290350000001</v>
      </c>
      <c r="F10" s="9" t="str">
        <f>IF($B10="N/A","N/A",IF(E10&gt;15,"No",IF(E10&lt;=0,"No","Yes")))</f>
        <v>Yes</v>
      </c>
      <c r="G10" s="9">
        <v>0.75462728499999998</v>
      </c>
      <c r="H10" s="9" t="str">
        <f>IF($B10="N/A","N/A",IF(G10&gt;15,"No",IF(G10&lt;=0,"No","Yes")))</f>
        <v>Yes</v>
      </c>
      <c r="I10" s="10">
        <v>0.60970000000000002</v>
      </c>
      <c r="J10" s="10">
        <v>3.8250000000000002</v>
      </c>
      <c r="K10" s="9" t="str">
        <f t="shared" si="0"/>
        <v>Yes</v>
      </c>
    </row>
    <row r="11" spans="1:11" x14ac:dyDescent="0.2">
      <c r="A11" s="3" t="s">
        <v>871</v>
      </c>
      <c r="B11" s="34" t="s">
        <v>217</v>
      </c>
      <c r="C11" s="36">
        <v>105.57316806999999</v>
      </c>
      <c r="D11" s="9" t="str">
        <f>IF($B11="N/A","N/A",IF(C11&gt;15,"No",IF(C11&lt;-15,"No","Yes")))</f>
        <v>N/A</v>
      </c>
      <c r="E11" s="36">
        <v>102.28409182999999</v>
      </c>
      <c r="F11" s="9" t="str">
        <f>IF($B11="N/A","N/A",IF(E11&gt;15,"No",IF(E11&lt;-15,"No","Yes")))</f>
        <v>N/A</v>
      </c>
      <c r="G11" s="36">
        <v>91.131701422000006</v>
      </c>
      <c r="H11" s="9" t="str">
        <f>IF($B11="N/A","N/A",IF(G11&gt;15,"No",IF(G11&lt;-15,"No","Yes")))</f>
        <v>N/A</v>
      </c>
      <c r="I11" s="10">
        <v>-3.12</v>
      </c>
      <c r="J11" s="10">
        <v>-10.9</v>
      </c>
      <c r="K11" s="9" t="str">
        <f t="shared" si="0"/>
        <v>Yes</v>
      </c>
    </row>
    <row r="12" spans="1:11" x14ac:dyDescent="0.2">
      <c r="A12" s="3" t="s">
        <v>932</v>
      </c>
      <c r="B12" s="34" t="s">
        <v>217</v>
      </c>
      <c r="C12" s="9">
        <v>0.73618657470000004</v>
      </c>
      <c r="D12" s="9" t="str">
        <f>IF($B12="N/A","N/A",IF(C12&gt;15,"No",IF(C12&lt;-15,"No","Yes")))</f>
        <v>N/A</v>
      </c>
      <c r="E12" s="9">
        <v>1.0449322853</v>
      </c>
      <c r="F12" s="9" t="str">
        <f>IF($B12="N/A","N/A",IF(E12&gt;15,"No",IF(E12&lt;-15,"No","Yes")))</f>
        <v>N/A</v>
      </c>
      <c r="G12" s="9">
        <v>1.0653573085000001</v>
      </c>
      <c r="H12" s="9" t="str">
        <f>IF($B12="N/A","N/A",IF(G12&gt;15,"No",IF(G12&lt;-15,"No","Yes")))</f>
        <v>N/A</v>
      </c>
      <c r="I12" s="10">
        <v>41.94</v>
      </c>
      <c r="J12" s="10">
        <v>1.9550000000000001</v>
      </c>
      <c r="K12" s="9" t="str">
        <f t="shared" si="0"/>
        <v>Yes</v>
      </c>
    </row>
    <row r="13" spans="1:11" x14ac:dyDescent="0.2">
      <c r="A13" s="3" t="s">
        <v>51</v>
      </c>
      <c r="B13" s="34" t="s">
        <v>277</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
      <c r="A14" s="3" t="s">
        <v>52</v>
      </c>
      <c r="B14" s="34" t="s">
        <v>278</v>
      </c>
      <c r="C14" s="9">
        <v>0</v>
      </c>
      <c r="D14" s="9" t="str">
        <f>IF($B14="N/A","N/A",IF(C14&gt;6,"No",IF(C14&lt;=0,"No","Yes")))</f>
        <v>No</v>
      </c>
      <c r="E14" s="9">
        <v>0</v>
      </c>
      <c r="F14" s="9" t="str">
        <f>IF($B14="N/A","N/A",IF(E14&gt;6,"No",IF(E14&lt;=0,"No","Yes")))</f>
        <v>No</v>
      </c>
      <c r="G14" s="9">
        <v>0</v>
      </c>
      <c r="H14" s="9" t="str">
        <f>IF($B14="N/A","N/A",IF(G14&gt;6,"No",IF(G14&lt;=0,"No","Yes")))</f>
        <v>No</v>
      </c>
      <c r="I14" s="10" t="s">
        <v>1743</v>
      </c>
      <c r="J14" s="10" t="s">
        <v>1743</v>
      </c>
      <c r="K14" s="9" t="str">
        <f t="shared" si="0"/>
        <v>N/A</v>
      </c>
    </row>
    <row r="15" spans="1:11" x14ac:dyDescent="0.2">
      <c r="A15" s="3" t="s">
        <v>168</v>
      </c>
      <c r="B15" s="34" t="s">
        <v>217</v>
      </c>
      <c r="C15" s="9">
        <v>99.999820020000001</v>
      </c>
      <c r="D15" s="9" t="str">
        <f>IF($B15="N/A","N/A",IF(C15&gt;15,"No",IF(C15&lt;-15,"No","Yes")))</f>
        <v>N/A</v>
      </c>
      <c r="E15" s="9">
        <v>100</v>
      </c>
      <c r="F15" s="9" t="str">
        <f>IF($B15="N/A","N/A",IF(E15&gt;15,"No",IF(E15&lt;-15,"No","Yes")))</f>
        <v>N/A</v>
      </c>
      <c r="G15" s="9">
        <v>100</v>
      </c>
      <c r="H15" s="9" t="str">
        <f>IF($B15="N/A","N/A",IF(G15&gt;15,"No",IF(G15&lt;-15,"No","Yes")))</f>
        <v>N/A</v>
      </c>
      <c r="I15" s="10">
        <v>2.0000000000000001E-4</v>
      </c>
      <c r="J15" s="10">
        <v>0</v>
      </c>
      <c r="K15" s="9" t="str">
        <f t="shared" si="0"/>
        <v>Yes</v>
      </c>
    </row>
    <row r="16" spans="1:11" x14ac:dyDescent="0.2">
      <c r="A16" s="3" t="s">
        <v>169</v>
      </c>
      <c r="B16" s="34" t="s">
        <v>279</v>
      </c>
      <c r="C16" s="9">
        <v>100</v>
      </c>
      <c r="D16" s="9" t="str">
        <f>IF($B16="N/A","N/A",IF(C16&gt;98,"Yes","No"))</f>
        <v>Yes</v>
      </c>
      <c r="E16" s="9">
        <v>100</v>
      </c>
      <c r="F16" s="9" t="str">
        <f>IF($B16="N/A","N/A",IF(E16&gt;98,"Yes","No"))</f>
        <v>Yes</v>
      </c>
      <c r="G16" s="9">
        <v>100</v>
      </c>
      <c r="H16" s="9" t="str">
        <f>IF($B16="N/A","N/A",IF(G16&gt;98,"Yes","No"))</f>
        <v>Yes</v>
      </c>
      <c r="I16" s="10">
        <v>0</v>
      </c>
      <c r="J16" s="10">
        <v>0</v>
      </c>
      <c r="K16" s="9" t="str">
        <f t="shared" si="0"/>
        <v>Yes</v>
      </c>
    </row>
    <row r="17" spans="1:11" x14ac:dyDescent="0.2">
      <c r="A17" s="3" t="s">
        <v>21</v>
      </c>
      <c r="B17" s="34" t="s">
        <v>279</v>
      </c>
      <c r="C17" s="9">
        <v>99.996872843999995</v>
      </c>
      <c r="D17" s="9" t="str">
        <f>IF($B17="N/A","N/A",IF(C17&gt;98,"Yes","No"))</f>
        <v>Yes</v>
      </c>
      <c r="E17" s="9">
        <v>99.995705217999998</v>
      </c>
      <c r="F17" s="9" t="str">
        <f>IF($B17="N/A","N/A",IF(E17&gt;98,"Yes","No"))</f>
        <v>Yes</v>
      </c>
      <c r="G17" s="9">
        <v>99.980227682000006</v>
      </c>
      <c r="H17" s="9" t="str">
        <f>IF($B17="N/A","N/A",IF(G17&gt;98,"Yes","No"))</f>
        <v>Yes</v>
      </c>
      <c r="I17" s="10">
        <v>-1E-3</v>
      </c>
      <c r="J17" s="10">
        <v>-1.4999999999999999E-2</v>
      </c>
      <c r="K17" s="9" t="str">
        <f t="shared" si="0"/>
        <v>Yes</v>
      </c>
    </row>
    <row r="18" spans="1:11" x14ac:dyDescent="0.2">
      <c r="A18" s="3" t="s">
        <v>53</v>
      </c>
      <c r="B18" s="34" t="s">
        <v>279</v>
      </c>
      <c r="C18" s="9">
        <v>99.999910009999994</v>
      </c>
      <c r="D18" s="9" t="str">
        <f>IF($B18="N/A","N/A",IF(C18&gt;98,"Yes","No"))</f>
        <v>Yes</v>
      </c>
      <c r="E18" s="9">
        <v>99.999743889000001</v>
      </c>
      <c r="F18" s="9" t="str">
        <f>IF($B18="N/A","N/A",IF(E18&gt;98,"Yes","No"))</f>
        <v>Yes</v>
      </c>
      <c r="G18" s="9">
        <v>99.999825367</v>
      </c>
      <c r="H18" s="9" t="str">
        <f>IF($B18="N/A","N/A",IF(G18&gt;98,"Yes","No"))</f>
        <v>Yes</v>
      </c>
      <c r="I18" s="10">
        <v>0</v>
      </c>
      <c r="J18" s="10">
        <v>1E-4</v>
      </c>
      <c r="K18" s="9" t="str">
        <f t="shared" si="0"/>
        <v>Yes</v>
      </c>
    </row>
    <row r="19" spans="1:11" ht="12.75" customHeight="1" x14ac:dyDescent="0.2">
      <c r="A19" s="3" t="s">
        <v>678</v>
      </c>
      <c r="B19" s="34" t="s">
        <v>227</v>
      </c>
      <c r="C19" s="9">
        <v>99.727352471000003</v>
      </c>
      <c r="D19" s="9" t="str">
        <f>IF($B19="N/A","N/A",IF(C19&gt;100,"No",IF(C19&lt;98,"No","Yes")))</f>
        <v>Yes</v>
      </c>
      <c r="E19" s="9">
        <v>99.763589980999996</v>
      </c>
      <c r="F19" s="9" t="str">
        <f>IF($B19="N/A","N/A",IF(E19&gt;100,"No",IF(E19&lt;98,"No","Yes")))</f>
        <v>Yes</v>
      </c>
      <c r="G19" s="9">
        <v>99.516325258999998</v>
      </c>
      <c r="H19" s="9" t="str">
        <f>IF($B19="N/A","N/A",IF(G19&gt;100,"No",IF(G19&lt;98,"No","Yes")))</f>
        <v>Yes</v>
      </c>
      <c r="I19" s="10">
        <v>3.6299999999999999E-2</v>
      </c>
      <c r="J19" s="10">
        <v>-0.248</v>
      </c>
      <c r="K19" s="9" t="str">
        <f>IF(J19="Div by 0", "N/A", IF(J19="N/A","N/A", IF(J19&gt;30, "No", IF(J19&lt;-30, "No", "Yes"))))</f>
        <v>Yes</v>
      </c>
    </row>
    <row r="20" spans="1:11" x14ac:dyDescent="0.2">
      <c r="A20" s="3" t="s">
        <v>679</v>
      </c>
      <c r="B20" s="34" t="s">
        <v>227</v>
      </c>
      <c r="C20" s="9">
        <v>99.999662537000006</v>
      </c>
      <c r="D20" s="9" t="str">
        <f>IF($B20="N/A","N/A",IF(C20&gt;100,"No",IF(C20&lt;98,"No","Yes")))</f>
        <v>Yes</v>
      </c>
      <c r="E20" s="9">
        <v>99.999960598000001</v>
      </c>
      <c r="F20" s="9" t="str">
        <f>IF($B20="N/A","N/A",IF(E20&gt;100,"No",IF(E20&lt;98,"No","Yes")))</f>
        <v>Yes</v>
      </c>
      <c r="G20" s="9">
        <v>99.999980596</v>
      </c>
      <c r="H20" s="9" t="str">
        <f>IF($B20="N/A","N/A",IF(G20&gt;100,"No",IF(G20&lt;98,"No","Yes")))</f>
        <v>Yes</v>
      </c>
      <c r="I20" s="10">
        <v>2.9999999999999997E-4</v>
      </c>
      <c r="J20" s="10">
        <v>0</v>
      </c>
      <c r="K20" s="9" t="str">
        <f>IF(J20="Div by 0", "N/A", IF(J20="N/A","N/A", IF(J20&gt;30, "No", IF(J20&lt;-30, "No", "Yes"))))</f>
        <v>Yes</v>
      </c>
    </row>
    <row r="21" spans="1:11" x14ac:dyDescent="0.2">
      <c r="A21" s="3" t="s">
        <v>680</v>
      </c>
      <c r="B21" s="34" t="s">
        <v>227</v>
      </c>
      <c r="C21" s="9">
        <v>99.999662537000006</v>
      </c>
      <c r="D21" s="9" t="str">
        <f>IF($B21="N/A","N/A",IF(C21&gt;100,"No",IF(C21&lt;98,"No","Yes")))</f>
        <v>Yes</v>
      </c>
      <c r="E21" s="9">
        <v>99.999960598000001</v>
      </c>
      <c r="F21" s="9" t="str">
        <f>IF($B21="N/A","N/A",IF(E21&gt;100,"No",IF(E21&lt;98,"No","Yes")))</f>
        <v>Yes</v>
      </c>
      <c r="G21" s="9">
        <v>99.999980596</v>
      </c>
      <c r="H21" s="9" t="str">
        <f>IF($B21="N/A","N/A",IF(G21&gt;100,"No",IF(G21&lt;98,"No","Yes")))</f>
        <v>Yes</v>
      </c>
      <c r="I21" s="10">
        <v>2.9999999999999997E-4</v>
      </c>
      <c r="J21" s="10">
        <v>0</v>
      </c>
      <c r="K21" s="9" t="str">
        <f>IF(J21="Div by 0", "N/A", IF(J21="N/A","N/A", IF(J21&gt;30, "No", IF(J21&lt;-30, "No", "Yes"))))</f>
        <v>Yes</v>
      </c>
    </row>
    <row r="22" spans="1:11" ht="13.5" customHeight="1" x14ac:dyDescent="0.2">
      <c r="A22" s="3" t="s">
        <v>1724</v>
      </c>
      <c r="B22" s="34" t="s">
        <v>217</v>
      </c>
      <c r="C22" s="9">
        <v>63.158072349000001</v>
      </c>
      <c r="D22" s="9" t="str">
        <f>IF($B22="N/A","N/A",IF(C22&gt;15,"No",IF(C22&lt;-15,"No","Yes")))</f>
        <v>N/A</v>
      </c>
      <c r="E22" s="9">
        <v>61.135985603999998</v>
      </c>
      <c r="F22" s="9" t="str">
        <f>IF($B22="N/A","N/A",IF(E22&gt;15,"No",IF(E22&lt;-15,"No","Yes")))</f>
        <v>N/A</v>
      </c>
      <c r="G22" s="9">
        <v>62.280763028999999</v>
      </c>
      <c r="H22" s="9" t="str">
        <f>IF($B22="N/A","N/A",IF(G22&gt;15,"No",IF(G22&lt;-15,"No","Yes")))</f>
        <v>N/A</v>
      </c>
      <c r="I22" s="10">
        <v>-3.2</v>
      </c>
      <c r="J22" s="10">
        <v>1.873</v>
      </c>
      <c r="K22" s="9" t="str">
        <f t="shared" ref="K22:K31" si="1">IF(J22="Div by 0", "N/A", IF(J22="N/A","N/A", IF(J22&gt;30, "No", IF(J22&lt;-30, "No", "Yes"))))</f>
        <v>Yes</v>
      </c>
    </row>
    <row r="23" spans="1:11" x14ac:dyDescent="0.2">
      <c r="A23" s="3" t="s">
        <v>933</v>
      </c>
      <c r="B23" s="34" t="s">
        <v>217</v>
      </c>
      <c r="C23" s="9">
        <v>36.759474214999997</v>
      </c>
      <c r="D23" s="9" t="str">
        <f>IF($B23="N/A","N/A",IF(C23&gt;15,"No",IF(C23&lt;-15,"No","Yes")))</f>
        <v>N/A</v>
      </c>
      <c r="E23" s="9">
        <v>38.775459142999999</v>
      </c>
      <c r="F23" s="9" t="str">
        <f>IF($B23="N/A","N/A",IF(E23&gt;15,"No",IF(E23&lt;-15,"No","Yes")))</f>
        <v>N/A</v>
      </c>
      <c r="G23" s="9">
        <v>37.626138267000002</v>
      </c>
      <c r="H23" s="9" t="str">
        <f>IF($B23="N/A","N/A",IF(G23&gt;15,"No",IF(G23&lt;-15,"No","Yes")))</f>
        <v>N/A</v>
      </c>
      <c r="I23" s="10">
        <v>5.484</v>
      </c>
      <c r="J23" s="10">
        <v>-2.96</v>
      </c>
      <c r="K23" s="9" t="str">
        <f t="shared" si="1"/>
        <v>Yes</v>
      </c>
    </row>
    <row r="24" spans="1:11" ht="25.5" x14ac:dyDescent="0.2">
      <c r="A24" s="3" t="s">
        <v>934</v>
      </c>
      <c r="B24" s="34" t="s">
        <v>217</v>
      </c>
      <c r="C24" s="9">
        <v>8.0496151500000002E-2</v>
      </c>
      <c r="D24" s="9" t="str">
        <f>IF($B24="N/A","N/A",IF(C24&gt;15,"No",IF(C24&lt;-15,"No","Yes")))</f>
        <v>N/A</v>
      </c>
      <c r="E24" s="9">
        <v>8.4930299400000006E-2</v>
      </c>
      <c r="F24" s="9" t="str">
        <f>IF($B24="N/A","N/A",IF(E24&gt;15,"No",IF(E24&lt;-15,"No","Yes")))</f>
        <v>N/A</v>
      </c>
      <c r="G24" s="9">
        <v>8.5240226899999993E-2</v>
      </c>
      <c r="H24" s="9" t="str">
        <f>IF($B24="N/A","N/A",IF(G24&gt;15,"No",IF(G24&lt;-15,"No","Yes")))</f>
        <v>N/A</v>
      </c>
      <c r="I24" s="10">
        <v>5.5090000000000003</v>
      </c>
      <c r="J24" s="10">
        <v>0.3649</v>
      </c>
      <c r="K24" s="9" t="str">
        <f t="shared" si="1"/>
        <v>Yes</v>
      </c>
    </row>
    <row r="25" spans="1:11" x14ac:dyDescent="0.2">
      <c r="A25" s="3" t="s">
        <v>170</v>
      </c>
      <c r="B25" s="34" t="s">
        <v>217</v>
      </c>
      <c r="C25" s="9">
        <v>99.999662537000006</v>
      </c>
      <c r="D25" s="9" t="str">
        <f t="shared" ref="D25:D27" si="2">IF($B25="N/A","N/A",IF(C25&gt;15,"No",IF(C25&lt;-15,"No","Yes")))</f>
        <v>N/A</v>
      </c>
      <c r="E25" s="9">
        <v>99.999960598000001</v>
      </c>
      <c r="F25" s="9" t="str">
        <f t="shared" ref="F25:F27" si="3">IF($B25="N/A","N/A",IF(E25&gt;15,"No",IF(E25&lt;-15,"No","Yes")))</f>
        <v>N/A</v>
      </c>
      <c r="G25" s="9">
        <v>99.999980596</v>
      </c>
      <c r="H25" s="9" t="str">
        <f t="shared" ref="H25:H27" si="4">IF($B25="N/A","N/A",IF(G25&gt;15,"No",IF(G25&lt;-15,"No","Yes")))</f>
        <v>N/A</v>
      </c>
      <c r="I25" s="10">
        <v>2.9999999999999997E-4</v>
      </c>
      <c r="J25" s="10">
        <v>0</v>
      </c>
      <c r="K25" s="9" t="str">
        <f t="shared" si="1"/>
        <v>Yes</v>
      </c>
    </row>
    <row r="26" spans="1:11" x14ac:dyDescent="0.2">
      <c r="A26" s="3" t="s">
        <v>171</v>
      </c>
      <c r="B26" s="34" t="s">
        <v>217</v>
      </c>
      <c r="C26" s="9">
        <v>99.999662537000006</v>
      </c>
      <c r="D26" s="9" t="str">
        <f t="shared" si="2"/>
        <v>N/A</v>
      </c>
      <c r="E26" s="9">
        <v>99.999960598000001</v>
      </c>
      <c r="F26" s="9" t="str">
        <f t="shared" si="3"/>
        <v>N/A</v>
      </c>
      <c r="G26" s="9">
        <v>99.999980596</v>
      </c>
      <c r="H26" s="9" t="str">
        <f t="shared" si="4"/>
        <v>N/A</v>
      </c>
      <c r="I26" s="10">
        <v>2.9999999999999997E-4</v>
      </c>
      <c r="J26" s="10">
        <v>0</v>
      </c>
      <c r="K26" s="9" t="str">
        <f t="shared" si="1"/>
        <v>Yes</v>
      </c>
    </row>
    <row r="27" spans="1:11" x14ac:dyDescent="0.2">
      <c r="A27" s="3" t="s">
        <v>172</v>
      </c>
      <c r="B27" s="34" t="s">
        <v>217</v>
      </c>
      <c r="C27" s="9">
        <v>99.999662537000006</v>
      </c>
      <c r="D27" s="9" t="str">
        <f t="shared" si="2"/>
        <v>N/A</v>
      </c>
      <c r="E27" s="9">
        <v>99.999960598000001</v>
      </c>
      <c r="F27" s="9" t="str">
        <f t="shared" si="3"/>
        <v>N/A</v>
      </c>
      <c r="G27" s="9">
        <v>99.999980596</v>
      </c>
      <c r="H27" s="9" t="str">
        <f t="shared" si="4"/>
        <v>N/A</v>
      </c>
      <c r="I27" s="10">
        <v>2.9999999999999997E-4</v>
      </c>
      <c r="J27" s="10">
        <v>0</v>
      </c>
      <c r="K27" s="9" t="str">
        <f t="shared" si="1"/>
        <v>Yes</v>
      </c>
    </row>
    <row r="28" spans="1:11" x14ac:dyDescent="0.2">
      <c r="A28" s="3" t="s">
        <v>54</v>
      </c>
      <c r="B28" s="34" t="s">
        <v>217</v>
      </c>
      <c r="C28" s="9">
        <v>4.9729433492000004</v>
      </c>
      <c r="D28" s="9" t="str">
        <f>IF($B28="N/A","N/A",IF(C28&gt;15,"No",IF(C28&lt;-15,"No","Yes")))</f>
        <v>N/A</v>
      </c>
      <c r="E28" s="9">
        <v>5.4841805251000002</v>
      </c>
      <c r="F28" s="9" t="str">
        <f>IF($B28="N/A","N/A",IF(E28&gt;15,"No",IF(E28&lt;-15,"No","Yes")))</f>
        <v>N/A</v>
      </c>
      <c r="G28" s="9">
        <v>6.6091930605</v>
      </c>
      <c r="H28" s="9" t="str">
        <f>IF($B28="N/A","N/A",IF(G28&gt;15,"No",IF(G28&lt;-15,"No","Yes")))</f>
        <v>N/A</v>
      </c>
      <c r="I28" s="10">
        <v>10.28</v>
      </c>
      <c r="J28" s="10">
        <v>20.51</v>
      </c>
      <c r="K28" s="9" t="str">
        <f t="shared" si="1"/>
        <v>Yes</v>
      </c>
    </row>
    <row r="29" spans="1:11" x14ac:dyDescent="0.2">
      <c r="A29" s="3" t="s">
        <v>55</v>
      </c>
      <c r="B29" s="34" t="s">
        <v>217</v>
      </c>
      <c r="C29" s="9">
        <v>95.026719188000001</v>
      </c>
      <c r="D29" s="9" t="str">
        <f>IF($B29="N/A","N/A",IF(C29&gt;15,"No",IF(C29&lt;-15,"No","Yes")))</f>
        <v>N/A</v>
      </c>
      <c r="E29" s="9">
        <v>94.515780073000002</v>
      </c>
      <c r="F29" s="9" t="str">
        <f>IF($B29="N/A","N/A",IF(E29&gt;15,"No",IF(E29&lt;-15,"No","Yes")))</f>
        <v>N/A</v>
      </c>
      <c r="G29" s="9">
        <v>93.390787536000005</v>
      </c>
      <c r="H29" s="9" t="str">
        <f>IF($B29="N/A","N/A",IF(G29&gt;15,"No",IF(G29&lt;-15,"No","Yes")))</f>
        <v>N/A</v>
      </c>
      <c r="I29" s="10">
        <v>-0.53800000000000003</v>
      </c>
      <c r="J29" s="10">
        <v>-1.19</v>
      </c>
      <c r="K29" s="9" t="str">
        <f t="shared" si="1"/>
        <v>Yes</v>
      </c>
    </row>
    <row r="30" spans="1:11" x14ac:dyDescent="0.2">
      <c r="A30" s="3" t="s">
        <v>56</v>
      </c>
      <c r="B30" s="34" t="s">
        <v>217</v>
      </c>
      <c r="C30" s="9">
        <v>71.314865713000003</v>
      </c>
      <c r="D30" s="9" t="str">
        <f>IF($B30="N/A","N/A",IF(C30&gt;15,"No",IF(C30&lt;-15,"No","Yes")))</f>
        <v>N/A</v>
      </c>
      <c r="E30" s="9">
        <v>73.885243029999998</v>
      </c>
      <c r="F30" s="9" t="str">
        <f>IF($B30="N/A","N/A",IF(E30&gt;15,"No",IF(E30&lt;-15,"No","Yes")))</f>
        <v>N/A</v>
      </c>
      <c r="G30" s="9">
        <v>74.420248095000005</v>
      </c>
      <c r="H30" s="9" t="str">
        <f>IF($B30="N/A","N/A",IF(G30&gt;15,"No",IF(G30&lt;-15,"No","Yes")))</f>
        <v>N/A</v>
      </c>
      <c r="I30" s="10">
        <v>3.6040000000000001</v>
      </c>
      <c r="J30" s="10">
        <v>0.72409999999999997</v>
      </c>
      <c r="K30" s="9" t="str">
        <f t="shared" si="1"/>
        <v>Yes</v>
      </c>
    </row>
    <row r="31" spans="1:11" x14ac:dyDescent="0.2">
      <c r="A31" s="3" t="s">
        <v>57</v>
      </c>
      <c r="B31" s="34" t="s">
        <v>217</v>
      </c>
      <c r="C31" s="9">
        <v>24.699922360999999</v>
      </c>
      <c r="D31" s="9" t="str">
        <f>IF($B31="N/A","N/A",IF(C31&gt;15,"No",IF(C31&lt;-15,"No","Yes")))</f>
        <v>N/A</v>
      </c>
      <c r="E31" s="9">
        <v>21.790325196000001</v>
      </c>
      <c r="F31" s="9" t="str">
        <f>IF($B31="N/A","N/A",IF(E31&gt;15,"No",IF(E31&lt;-15,"No","Yes")))</f>
        <v>N/A</v>
      </c>
      <c r="G31" s="9">
        <v>20.867711747000001</v>
      </c>
      <c r="H31" s="9" t="str">
        <f>IF($B31="N/A","N/A",IF(G31&gt;15,"No",IF(G31&lt;-15,"No","Yes")))</f>
        <v>N/A</v>
      </c>
      <c r="I31" s="10">
        <v>-11.8</v>
      </c>
      <c r="J31" s="10">
        <v>-4.2300000000000004</v>
      </c>
      <c r="K31" s="9" t="str">
        <f t="shared" si="1"/>
        <v>Yes</v>
      </c>
    </row>
    <row r="32" spans="1:11" ht="12" customHeight="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1605</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2" t="s">
        <v>12</v>
      </c>
      <c r="B6" s="77" t="s">
        <v>217</v>
      </c>
      <c r="C6" s="35" t="s">
        <v>217</v>
      </c>
      <c r="D6" s="9" t="str">
        <f t="shared" ref="D6:F18" si="0">IF($B6="N/A","N/A",IF(C6&lt;0,"No","Yes"))</f>
        <v>N/A</v>
      </c>
      <c r="E6" s="35">
        <v>0</v>
      </c>
      <c r="F6" s="9" t="str">
        <f t="shared" si="0"/>
        <v>N/A</v>
      </c>
      <c r="G6" s="35">
        <v>0</v>
      </c>
      <c r="H6" s="9" t="str">
        <f t="shared" ref="H6:H18" si="1">IF($B6="N/A","N/A",IF(G6&lt;0,"No","Yes"))</f>
        <v>N/A</v>
      </c>
      <c r="I6" s="10" t="s">
        <v>217</v>
      </c>
      <c r="J6" s="10" t="s">
        <v>1743</v>
      </c>
      <c r="K6" s="9" t="str">
        <f t="shared" ref="K6:K18" si="2">IF(J6="Div by 0", "N/A", IF(J6="N/A","N/A", IF(J6&gt;30, "No", IF(J6&lt;-30, "No", "Yes"))))</f>
        <v>N/A</v>
      </c>
    </row>
    <row r="7" spans="1:11" x14ac:dyDescent="0.2">
      <c r="A7" s="25" t="s">
        <v>445</v>
      </c>
      <c r="B7" s="77" t="s">
        <v>217</v>
      </c>
      <c r="C7" s="9" t="s">
        <v>217</v>
      </c>
      <c r="D7" s="9" t="str">
        <f t="shared" si="0"/>
        <v>N/A</v>
      </c>
      <c r="E7" s="9" t="s">
        <v>1743</v>
      </c>
      <c r="F7" s="9" t="str">
        <f t="shared" si="0"/>
        <v>N/A</v>
      </c>
      <c r="G7" s="9" t="s">
        <v>1743</v>
      </c>
      <c r="H7" s="9" t="str">
        <f t="shared" si="1"/>
        <v>N/A</v>
      </c>
      <c r="I7" s="10" t="s">
        <v>217</v>
      </c>
      <c r="J7" s="10" t="s">
        <v>1743</v>
      </c>
      <c r="K7" s="9" t="str">
        <f t="shared" si="2"/>
        <v>N/A</v>
      </c>
    </row>
    <row r="8" spans="1:11" x14ac:dyDescent="0.2">
      <c r="A8" s="25" t="s">
        <v>446</v>
      </c>
      <c r="B8" s="77" t="s">
        <v>217</v>
      </c>
      <c r="C8" s="9" t="s">
        <v>217</v>
      </c>
      <c r="D8" s="9" t="str">
        <f t="shared" si="0"/>
        <v>N/A</v>
      </c>
      <c r="E8" s="9" t="s">
        <v>1743</v>
      </c>
      <c r="F8" s="9" t="str">
        <f t="shared" si="0"/>
        <v>N/A</v>
      </c>
      <c r="G8" s="9" t="s">
        <v>1743</v>
      </c>
      <c r="H8" s="9" t="str">
        <f t="shared" si="1"/>
        <v>N/A</v>
      </c>
      <c r="I8" s="10" t="s">
        <v>217</v>
      </c>
      <c r="J8" s="10" t="s">
        <v>1743</v>
      </c>
      <c r="K8" s="9" t="str">
        <f t="shared" si="2"/>
        <v>N/A</v>
      </c>
    </row>
    <row r="9" spans="1:11" x14ac:dyDescent="0.2">
      <c r="A9" s="25" t="s">
        <v>447</v>
      </c>
      <c r="B9" s="77" t="s">
        <v>217</v>
      </c>
      <c r="C9" s="9" t="s">
        <v>217</v>
      </c>
      <c r="D9" s="9" t="str">
        <f t="shared" si="0"/>
        <v>N/A</v>
      </c>
      <c r="E9" s="9" t="s">
        <v>1743</v>
      </c>
      <c r="F9" s="9" t="str">
        <f t="shared" si="0"/>
        <v>N/A</v>
      </c>
      <c r="G9" s="9" t="s">
        <v>1743</v>
      </c>
      <c r="H9" s="9" t="str">
        <f t="shared" si="1"/>
        <v>N/A</v>
      </c>
      <c r="I9" s="10" t="s">
        <v>217</v>
      </c>
      <c r="J9" s="10" t="s">
        <v>1743</v>
      </c>
      <c r="K9" s="9" t="str">
        <f t="shared" si="2"/>
        <v>N/A</v>
      </c>
    </row>
    <row r="10" spans="1:11" x14ac:dyDescent="0.2">
      <c r="A10" s="25" t="s">
        <v>448</v>
      </c>
      <c r="B10" s="77" t="s">
        <v>217</v>
      </c>
      <c r="C10" s="9" t="s">
        <v>217</v>
      </c>
      <c r="D10" s="9" t="str">
        <f t="shared" si="0"/>
        <v>N/A</v>
      </c>
      <c r="E10" s="9" t="s">
        <v>1743</v>
      </c>
      <c r="F10" s="9" t="str">
        <f t="shared" si="0"/>
        <v>N/A</v>
      </c>
      <c r="G10" s="9" t="s">
        <v>1743</v>
      </c>
      <c r="H10" s="9" t="str">
        <f t="shared" si="1"/>
        <v>N/A</v>
      </c>
      <c r="I10" s="10" t="s">
        <v>217</v>
      </c>
      <c r="J10" s="10" t="s">
        <v>1743</v>
      </c>
      <c r="K10" s="9" t="str">
        <f t="shared" si="2"/>
        <v>N/A</v>
      </c>
    </row>
    <row r="11" spans="1:11" x14ac:dyDescent="0.2">
      <c r="A11" s="2" t="s">
        <v>211</v>
      </c>
      <c r="B11" s="77" t="s">
        <v>217</v>
      </c>
      <c r="C11" s="9" t="s">
        <v>217</v>
      </c>
      <c r="D11" s="9" t="str">
        <f t="shared" si="0"/>
        <v>N/A</v>
      </c>
      <c r="E11" s="9" t="s">
        <v>1743</v>
      </c>
      <c r="F11" s="9" t="str">
        <f t="shared" si="0"/>
        <v>N/A</v>
      </c>
      <c r="G11" s="9" t="s">
        <v>1743</v>
      </c>
      <c r="H11" s="9" t="str">
        <f t="shared" si="1"/>
        <v>N/A</v>
      </c>
      <c r="I11" s="10" t="s">
        <v>217</v>
      </c>
      <c r="J11" s="10" t="s">
        <v>1743</v>
      </c>
      <c r="K11" s="9" t="str">
        <f t="shared" si="2"/>
        <v>N/A</v>
      </c>
    </row>
    <row r="12" spans="1:11" x14ac:dyDescent="0.2">
      <c r="A12" s="2" t="s">
        <v>932</v>
      </c>
      <c r="B12" s="77" t="s">
        <v>217</v>
      </c>
      <c r="C12" s="9" t="s">
        <v>217</v>
      </c>
      <c r="D12" s="9" t="str">
        <f t="shared" si="0"/>
        <v>N/A</v>
      </c>
      <c r="E12" s="9" t="s">
        <v>1743</v>
      </c>
      <c r="F12" s="9" t="str">
        <f t="shared" si="0"/>
        <v>N/A</v>
      </c>
      <c r="G12" s="9" t="s">
        <v>1743</v>
      </c>
      <c r="H12" s="9" t="str">
        <f t="shared" si="1"/>
        <v>N/A</v>
      </c>
      <c r="I12" s="10" t="s">
        <v>217</v>
      </c>
      <c r="J12" s="10" t="s">
        <v>1743</v>
      </c>
      <c r="K12" s="9" t="str">
        <f t="shared" si="2"/>
        <v>N/A</v>
      </c>
    </row>
    <row r="13" spans="1:11" x14ac:dyDescent="0.2">
      <c r="A13" s="2" t="s">
        <v>51</v>
      </c>
      <c r="B13" s="77" t="s">
        <v>217</v>
      </c>
      <c r="C13" s="9" t="s">
        <v>217</v>
      </c>
      <c r="D13" s="9" t="str">
        <f t="shared" si="0"/>
        <v>N/A</v>
      </c>
      <c r="E13" s="9" t="s">
        <v>1743</v>
      </c>
      <c r="F13" s="9" t="str">
        <f t="shared" si="0"/>
        <v>N/A</v>
      </c>
      <c r="G13" s="9" t="s">
        <v>1743</v>
      </c>
      <c r="H13" s="9" t="str">
        <f t="shared" si="1"/>
        <v>N/A</v>
      </c>
      <c r="I13" s="10" t="s">
        <v>217</v>
      </c>
      <c r="J13" s="10" t="s">
        <v>1743</v>
      </c>
      <c r="K13" s="9" t="str">
        <f t="shared" si="2"/>
        <v>N/A</v>
      </c>
    </row>
    <row r="14" spans="1:11" x14ac:dyDescent="0.2">
      <c r="A14" s="2" t="s">
        <v>52</v>
      </c>
      <c r="B14" s="77" t="s">
        <v>217</v>
      </c>
      <c r="C14" s="9" t="s">
        <v>217</v>
      </c>
      <c r="D14" s="9" t="str">
        <f t="shared" si="0"/>
        <v>N/A</v>
      </c>
      <c r="E14" s="9" t="s">
        <v>1743</v>
      </c>
      <c r="F14" s="9" t="str">
        <f t="shared" si="0"/>
        <v>N/A</v>
      </c>
      <c r="G14" s="9" t="s">
        <v>1743</v>
      </c>
      <c r="H14" s="9" t="str">
        <f t="shared" si="1"/>
        <v>N/A</v>
      </c>
      <c r="I14" s="10" t="s">
        <v>217</v>
      </c>
      <c r="J14" s="10" t="s">
        <v>1743</v>
      </c>
      <c r="K14" s="9" t="str">
        <f t="shared" si="2"/>
        <v>N/A</v>
      </c>
    </row>
    <row r="15" spans="1:11" x14ac:dyDescent="0.2">
      <c r="A15" s="2" t="s">
        <v>168</v>
      </c>
      <c r="B15" s="77" t="s">
        <v>217</v>
      </c>
      <c r="C15" s="9" t="s">
        <v>217</v>
      </c>
      <c r="D15" s="9" t="str">
        <f t="shared" si="0"/>
        <v>N/A</v>
      </c>
      <c r="E15" s="9" t="s">
        <v>1743</v>
      </c>
      <c r="F15" s="9" t="str">
        <f t="shared" si="0"/>
        <v>N/A</v>
      </c>
      <c r="G15" s="9" t="s">
        <v>1743</v>
      </c>
      <c r="H15" s="9" t="str">
        <f t="shared" si="1"/>
        <v>N/A</v>
      </c>
      <c r="I15" s="10" t="s">
        <v>217</v>
      </c>
      <c r="J15" s="10" t="s">
        <v>1743</v>
      </c>
      <c r="K15" s="9" t="str">
        <f t="shared" si="2"/>
        <v>N/A</v>
      </c>
    </row>
    <row r="16" spans="1:11" x14ac:dyDescent="0.2">
      <c r="A16" s="2" t="s">
        <v>169</v>
      </c>
      <c r="B16" s="77" t="s">
        <v>217</v>
      </c>
      <c r="C16" s="9" t="s">
        <v>217</v>
      </c>
      <c r="D16" s="9" t="str">
        <f t="shared" si="0"/>
        <v>N/A</v>
      </c>
      <c r="E16" s="9" t="s">
        <v>1743</v>
      </c>
      <c r="F16" s="9" t="str">
        <f t="shared" si="0"/>
        <v>N/A</v>
      </c>
      <c r="G16" s="9" t="s">
        <v>1743</v>
      </c>
      <c r="H16" s="9" t="str">
        <f t="shared" si="1"/>
        <v>N/A</v>
      </c>
      <c r="I16" s="10" t="s">
        <v>217</v>
      </c>
      <c r="J16" s="10" t="s">
        <v>1743</v>
      </c>
      <c r="K16" s="9" t="str">
        <f t="shared" si="2"/>
        <v>N/A</v>
      </c>
    </row>
    <row r="17" spans="1:11" x14ac:dyDescent="0.2">
      <c r="A17" s="2" t="s">
        <v>21</v>
      </c>
      <c r="B17" s="77" t="s">
        <v>217</v>
      </c>
      <c r="C17" s="9" t="s">
        <v>217</v>
      </c>
      <c r="D17" s="9" t="str">
        <f t="shared" si="0"/>
        <v>N/A</v>
      </c>
      <c r="E17" s="9" t="s">
        <v>1743</v>
      </c>
      <c r="F17" s="9" t="str">
        <f t="shared" si="0"/>
        <v>N/A</v>
      </c>
      <c r="G17" s="9" t="s">
        <v>1743</v>
      </c>
      <c r="H17" s="9" t="str">
        <f t="shared" si="1"/>
        <v>N/A</v>
      </c>
      <c r="I17" s="10" t="s">
        <v>217</v>
      </c>
      <c r="J17" s="10" t="s">
        <v>1743</v>
      </c>
      <c r="K17" s="9" t="str">
        <f t="shared" si="2"/>
        <v>N/A</v>
      </c>
    </row>
    <row r="18" spans="1:11" x14ac:dyDescent="0.2">
      <c r="A18" s="2" t="s">
        <v>53</v>
      </c>
      <c r="B18" s="77" t="s">
        <v>217</v>
      </c>
      <c r="C18" s="9" t="s">
        <v>217</v>
      </c>
      <c r="D18" s="9" t="str">
        <f t="shared" si="0"/>
        <v>N/A</v>
      </c>
      <c r="E18" s="9" t="s">
        <v>1743</v>
      </c>
      <c r="F18" s="9" t="str">
        <f t="shared" si="0"/>
        <v>N/A</v>
      </c>
      <c r="G18" s="9" t="s">
        <v>1743</v>
      </c>
      <c r="H18" s="9" t="str">
        <f t="shared" si="1"/>
        <v>N/A</v>
      </c>
      <c r="I18" s="10" t="s">
        <v>217</v>
      </c>
      <c r="J18" s="10" t="s">
        <v>1743</v>
      </c>
      <c r="K18" s="9" t="str">
        <f t="shared" si="2"/>
        <v>N/A</v>
      </c>
    </row>
    <row r="19" spans="1:11" x14ac:dyDescent="0.2">
      <c r="A19" s="3" t="s">
        <v>678</v>
      </c>
      <c r="B19" s="77" t="s">
        <v>217</v>
      </c>
      <c r="C19" s="9" t="s">
        <v>217</v>
      </c>
      <c r="D19" s="9" t="str">
        <f t="shared" ref="D19:D21" si="3">IF($B19="N/A","N/A",IF(C19&lt;0,"No","Yes"))</f>
        <v>N/A</v>
      </c>
      <c r="E19" s="9" t="s">
        <v>1743</v>
      </c>
      <c r="F19" s="9" t="str">
        <f t="shared" ref="F19:F21" si="4">IF($B19="N/A","N/A",IF(E19&lt;0,"No","Yes"))</f>
        <v>N/A</v>
      </c>
      <c r="G19" s="9" t="s">
        <v>1743</v>
      </c>
      <c r="H19" s="9" t="str">
        <f t="shared" ref="H19:H21" si="5">IF($B19="N/A","N/A",IF(G19&lt;0,"No","Yes"))</f>
        <v>N/A</v>
      </c>
      <c r="I19" s="10" t="s">
        <v>217</v>
      </c>
      <c r="J19" s="10" t="s">
        <v>1743</v>
      </c>
      <c r="K19" s="9" t="str">
        <f>IF(J19="Div by 0", "N/A", IF(J19="N/A","N/A", IF(J19&gt;30, "No", IF(J19&lt;-30, "No", "Yes"))))</f>
        <v>N/A</v>
      </c>
    </row>
    <row r="20" spans="1:11" x14ac:dyDescent="0.2">
      <c r="A20" s="3" t="s">
        <v>679</v>
      </c>
      <c r="B20" s="77" t="s">
        <v>217</v>
      </c>
      <c r="C20" s="9" t="s">
        <v>217</v>
      </c>
      <c r="D20" s="9" t="str">
        <f t="shared" si="3"/>
        <v>N/A</v>
      </c>
      <c r="E20" s="9" t="s">
        <v>1743</v>
      </c>
      <c r="F20" s="9" t="str">
        <f t="shared" si="4"/>
        <v>N/A</v>
      </c>
      <c r="G20" s="9" t="s">
        <v>1743</v>
      </c>
      <c r="H20" s="9" t="str">
        <f t="shared" si="5"/>
        <v>N/A</v>
      </c>
      <c r="I20" s="10" t="s">
        <v>217</v>
      </c>
      <c r="J20" s="10" t="s">
        <v>1743</v>
      </c>
      <c r="K20" s="9" t="str">
        <f>IF(J20="Div by 0", "N/A", IF(J20="N/A","N/A", IF(J20&gt;30, "No", IF(J20&lt;-30, "No", "Yes"))))</f>
        <v>N/A</v>
      </c>
    </row>
    <row r="21" spans="1:11" x14ac:dyDescent="0.2">
      <c r="A21" s="3" t="s">
        <v>680</v>
      </c>
      <c r="B21" s="77" t="s">
        <v>217</v>
      </c>
      <c r="C21" s="9" t="s">
        <v>217</v>
      </c>
      <c r="D21" s="9" t="str">
        <f t="shared" si="3"/>
        <v>N/A</v>
      </c>
      <c r="E21" s="9" t="s">
        <v>1743</v>
      </c>
      <c r="F21" s="9" t="str">
        <f t="shared" si="4"/>
        <v>N/A</v>
      </c>
      <c r="G21" s="9" t="s">
        <v>1743</v>
      </c>
      <c r="H21" s="9" t="str">
        <f t="shared" si="5"/>
        <v>N/A</v>
      </c>
      <c r="I21" s="10" t="s">
        <v>217</v>
      </c>
      <c r="J21" s="10" t="s">
        <v>1743</v>
      </c>
      <c r="K21" s="9" t="str">
        <f>IF(J21="Div by 0", "N/A", IF(J21="N/A","N/A", IF(J21&gt;30, "No", IF(J21&lt;-30, "No", "Yes"))))</f>
        <v>N/A</v>
      </c>
    </row>
    <row r="22" spans="1:11" ht="14.25" customHeight="1" x14ac:dyDescent="0.2">
      <c r="A22" s="3" t="s">
        <v>1724</v>
      </c>
      <c r="B22" s="77" t="s">
        <v>217</v>
      </c>
      <c r="C22" s="9" t="s">
        <v>217</v>
      </c>
      <c r="D22" s="9" t="str">
        <f t="shared" ref="D22:D31" si="6">IF($B22="N/A","N/A",IF(C22&lt;0,"No","Yes"))</f>
        <v>N/A</v>
      </c>
      <c r="E22" s="9" t="s">
        <v>1743</v>
      </c>
      <c r="F22" s="9" t="str">
        <f t="shared" ref="F22:F31" si="7">IF($B22="N/A","N/A",IF(E22&lt;0,"No","Yes"))</f>
        <v>N/A</v>
      </c>
      <c r="G22" s="9" t="s">
        <v>1743</v>
      </c>
      <c r="I22" s="10" t="s">
        <v>217</v>
      </c>
      <c r="J22" s="10" t="s">
        <v>1743</v>
      </c>
      <c r="K22" s="9" t="str">
        <f t="shared" ref="K22:K31" si="8">IF(J22="Div by 0", "N/A", IF(J22="N/A","N/A", IF(J22&gt;30, "No", IF(J22&lt;-30, "No", "Yes"))))</f>
        <v>N/A</v>
      </c>
    </row>
    <row r="23" spans="1:11" x14ac:dyDescent="0.2">
      <c r="A23" s="3" t="s">
        <v>935</v>
      </c>
      <c r="B23" s="77" t="s">
        <v>217</v>
      </c>
      <c r="C23" s="9" t="s">
        <v>217</v>
      </c>
      <c r="D23" s="9" t="str">
        <f t="shared" si="6"/>
        <v>N/A</v>
      </c>
      <c r="E23" s="9" t="s">
        <v>1743</v>
      </c>
      <c r="F23" s="9" t="str">
        <f t="shared" si="7"/>
        <v>N/A</v>
      </c>
      <c r="G23" s="9" t="s">
        <v>1743</v>
      </c>
      <c r="H23" s="9" t="str">
        <f t="shared" ref="H23:H31" si="9">IF($B23="N/A","N/A",IF(G23&lt;0,"No","Yes"))</f>
        <v>N/A</v>
      </c>
      <c r="I23" s="10" t="s">
        <v>217</v>
      </c>
      <c r="J23" s="10" t="s">
        <v>1743</v>
      </c>
      <c r="K23" s="9" t="str">
        <f t="shared" si="8"/>
        <v>N/A</v>
      </c>
    </row>
    <row r="24" spans="1:11" ht="25.5" x14ac:dyDescent="0.2">
      <c r="A24" s="3" t="s">
        <v>936</v>
      </c>
      <c r="B24" s="77" t="s">
        <v>217</v>
      </c>
      <c r="C24" s="9" t="s">
        <v>217</v>
      </c>
      <c r="D24" s="9" t="str">
        <f t="shared" si="6"/>
        <v>N/A</v>
      </c>
      <c r="E24" s="9" t="s">
        <v>1743</v>
      </c>
      <c r="F24" s="9" t="str">
        <f t="shared" si="7"/>
        <v>N/A</v>
      </c>
      <c r="G24" s="9" t="s">
        <v>1743</v>
      </c>
      <c r="H24" s="9" t="str">
        <f t="shared" si="9"/>
        <v>N/A</v>
      </c>
      <c r="I24" s="10" t="s">
        <v>217</v>
      </c>
      <c r="J24" s="10" t="s">
        <v>1743</v>
      </c>
      <c r="K24" s="9" t="str">
        <f t="shared" si="8"/>
        <v>N/A</v>
      </c>
    </row>
    <row r="25" spans="1:11" x14ac:dyDescent="0.2">
      <c r="A25" s="2" t="s">
        <v>170</v>
      </c>
      <c r="B25" s="77" t="s">
        <v>217</v>
      </c>
      <c r="C25" s="9" t="s">
        <v>217</v>
      </c>
      <c r="D25" s="9" t="str">
        <f t="shared" si="6"/>
        <v>N/A</v>
      </c>
      <c r="E25" s="9" t="s">
        <v>1743</v>
      </c>
      <c r="F25" s="9" t="str">
        <f t="shared" si="7"/>
        <v>N/A</v>
      </c>
      <c r="G25" s="9" t="s">
        <v>1743</v>
      </c>
      <c r="H25" s="9" t="str">
        <f t="shared" si="9"/>
        <v>N/A</v>
      </c>
      <c r="I25" s="10" t="s">
        <v>217</v>
      </c>
      <c r="J25" s="10" t="s">
        <v>1743</v>
      </c>
      <c r="K25" s="9" t="str">
        <f t="shared" si="8"/>
        <v>N/A</v>
      </c>
    </row>
    <row r="26" spans="1:11" x14ac:dyDescent="0.2">
      <c r="A26" s="2" t="s">
        <v>171</v>
      </c>
      <c r="B26" s="77" t="s">
        <v>217</v>
      </c>
      <c r="C26" s="9" t="s">
        <v>217</v>
      </c>
      <c r="D26" s="9" t="str">
        <f t="shared" si="6"/>
        <v>N/A</v>
      </c>
      <c r="E26" s="9" t="s">
        <v>1743</v>
      </c>
      <c r="F26" s="9" t="str">
        <f t="shared" si="7"/>
        <v>N/A</v>
      </c>
      <c r="G26" s="9" t="s">
        <v>1743</v>
      </c>
      <c r="H26" s="9" t="str">
        <f t="shared" si="9"/>
        <v>N/A</v>
      </c>
      <c r="I26" s="10" t="s">
        <v>217</v>
      </c>
      <c r="J26" s="10" t="s">
        <v>1743</v>
      </c>
      <c r="K26" s="9" t="str">
        <f t="shared" si="8"/>
        <v>N/A</v>
      </c>
    </row>
    <row r="27" spans="1:11" x14ac:dyDescent="0.2">
      <c r="A27" s="2" t="s">
        <v>172</v>
      </c>
      <c r="B27" s="77" t="s">
        <v>217</v>
      </c>
      <c r="C27" s="9" t="s">
        <v>217</v>
      </c>
      <c r="D27" s="9" t="str">
        <f t="shared" si="6"/>
        <v>N/A</v>
      </c>
      <c r="E27" s="9" t="s">
        <v>1743</v>
      </c>
      <c r="F27" s="9" t="str">
        <f t="shared" si="7"/>
        <v>N/A</v>
      </c>
      <c r="G27" s="9" t="s">
        <v>1743</v>
      </c>
      <c r="H27" s="9" t="str">
        <f t="shared" si="9"/>
        <v>N/A</v>
      </c>
      <c r="I27" s="10" t="s">
        <v>217</v>
      </c>
      <c r="J27" s="10" t="s">
        <v>1743</v>
      </c>
      <c r="K27" s="9" t="str">
        <f t="shared" si="8"/>
        <v>N/A</v>
      </c>
    </row>
    <row r="28" spans="1:11" x14ac:dyDescent="0.2">
      <c r="A28" s="2" t="s">
        <v>54</v>
      </c>
      <c r="B28" s="77" t="s">
        <v>217</v>
      </c>
      <c r="C28" s="9" t="s">
        <v>217</v>
      </c>
      <c r="D28" s="9" t="str">
        <f t="shared" si="6"/>
        <v>N/A</v>
      </c>
      <c r="E28" s="9" t="s">
        <v>1743</v>
      </c>
      <c r="F28" s="9" t="str">
        <f t="shared" si="7"/>
        <v>N/A</v>
      </c>
      <c r="G28" s="9" t="s">
        <v>1743</v>
      </c>
      <c r="H28" s="9" t="str">
        <f t="shared" si="9"/>
        <v>N/A</v>
      </c>
      <c r="I28" s="10" t="s">
        <v>217</v>
      </c>
      <c r="J28" s="10" t="s">
        <v>1743</v>
      </c>
      <c r="K28" s="9" t="str">
        <f t="shared" si="8"/>
        <v>N/A</v>
      </c>
    </row>
    <row r="29" spans="1:11" x14ac:dyDescent="0.2">
      <c r="A29" s="2" t="s">
        <v>55</v>
      </c>
      <c r="B29" s="77" t="s">
        <v>217</v>
      </c>
      <c r="C29" s="9" t="s">
        <v>217</v>
      </c>
      <c r="D29" s="9" t="str">
        <f t="shared" si="6"/>
        <v>N/A</v>
      </c>
      <c r="E29" s="9" t="s">
        <v>1743</v>
      </c>
      <c r="F29" s="9" t="str">
        <f t="shared" si="7"/>
        <v>N/A</v>
      </c>
      <c r="G29" s="9" t="s">
        <v>1743</v>
      </c>
      <c r="H29" s="9" t="str">
        <f t="shared" si="9"/>
        <v>N/A</v>
      </c>
      <c r="I29" s="10" t="s">
        <v>217</v>
      </c>
      <c r="J29" s="10" t="s">
        <v>1743</v>
      </c>
      <c r="K29" s="9" t="str">
        <f t="shared" si="8"/>
        <v>N/A</v>
      </c>
    </row>
    <row r="30" spans="1:11" x14ac:dyDescent="0.2">
      <c r="A30" s="2" t="s">
        <v>56</v>
      </c>
      <c r="B30" s="77" t="s">
        <v>217</v>
      </c>
      <c r="C30" s="9" t="s">
        <v>217</v>
      </c>
      <c r="D30" s="9" t="str">
        <f t="shared" si="6"/>
        <v>N/A</v>
      </c>
      <c r="E30" s="9" t="s">
        <v>1743</v>
      </c>
      <c r="F30" s="9" t="str">
        <f t="shared" si="7"/>
        <v>N/A</v>
      </c>
      <c r="G30" s="9" t="s">
        <v>1743</v>
      </c>
      <c r="H30" s="9" t="str">
        <f t="shared" si="9"/>
        <v>N/A</v>
      </c>
      <c r="I30" s="10" t="s">
        <v>217</v>
      </c>
      <c r="J30" s="10" t="s">
        <v>1743</v>
      </c>
      <c r="K30" s="9" t="str">
        <f t="shared" si="8"/>
        <v>N/A</v>
      </c>
    </row>
    <row r="31" spans="1:11" x14ac:dyDescent="0.2">
      <c r="A31" s="2" t="s">
        <v>57</v>
      </c>
      <c r="B31" s="77" t="s">
        <v>217</v>
      </c>
      <c r="C31" s="9" t="s">
        <v>217</v>
      </c>
      <c r="D31" s="9" t="str">
        <f t="shared" si="6"/>
        <v>N/A</v>
      </c>
      <c r="E31" s="9" t="s">
        <v>1743</v>
      </c>
      <c r="F31" s="9" t="str">
        <f t="shared" si="7"/>
        <v>N/A</v>
      </c>
      <c r="G31" s="9" t="s">
        <v>1743</v>
      </c>
      <c r="H31" s="9" t="str">
        <f t="shared" si="9"/>
        <v>N/A</v>
      </c>
      <c r="I31" s="10" t="s">
        <v>217</v>
      </c>
      <c r="J31" s="10" t="s">
        <v>1743</v>
      </c>
      <c r="K31" s="9" t="str">
        <f t="shared" si="8"/>
        <v>N/A</v>
      </c>
    </row>
    <row r="32" spans="1:11" ht="12" customHeight="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F18"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s="18" customFormat="1" x14ac:dyDescent="0.2">
      <c r="A2" s="164" t="s">
        <v>1606</v>
      </c>
      <c r="B2" s="165"/>
      <c r="C2" s="165"/>
      <c r="D2" s="165"/>
      <c r="E2" s="165"/>
      <c r="F2" s="165"/>
      <c r="G2" s="165"/>
      <c r="H2" s="165"/>
      <c r="I2" s="165"/>
      <c r="J2" s="165"/>
      <c r="K2" s="165"/>
      <c r="L2" s="166"/>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38" t="s">
        <v>11</v>
      </c>
      <c r="B5" s="22" t="s">
        <v>216</v>
      </c>
      <c r="C5" s="22" t="s">
        <v>1671</v>
      </c>
      <c r="D5" s="22" t="s">
        <v>1677</v>
      </c>
      <c r="E5" s="22" t="s">
        <v>651</v>
      </c>
      <c r="F5" s="22" t="s">
        <v>1673</v>
      </c>
      <c r="G5" s="22" t="s">
        <v>652</v>
      </c>
      <c r="H5" s="22" t="s">
        <v>1674</v>
      </c>
      <c r="I5" s="39" t="s">
        <v>1675</v>
      </c>
      <c r="J5" s="39" t="s">
        <v>1676</v>
      </c>
      <c r="K5" s="40" t="s">
        <v>737</v>
      </c>
      <c r="L5" s="41" t="s">
        <v>736</v>
      </c>
    </row>
    <row r="6" spans="1:12" s="27" customFormat="1" ht="12.75" customHeight="1" x14ac:dyDescent="0.2">
      <c r="A6" s="2" t="s">
        <v>349</v>
      </c>
      <c r="B6" s="43" t="s">
        <v>217</v>
      </c>
      <c r="C6" s="26">
        <v>7</v>
      </c>
      <c r="D6" s="43" t="s">
        <v>217</v>
      </c>
      <c r="E6" s="26">
        <v>7</v>
      </c>
      <c r="F6" s="43" t="s">
        <v>217</v>
      </c>
      <c r="G6" s="26">
        <v>7</v>
      </c>
      <c r="H6" s="43" t="s">
        <v>217</v>
      </c>
      <c r="I6" s="12" t="s">
        <v>217</v>
      </c>
      <c r="J6" s="12" t="s">
        <v>217</v>
      </c>
      <c r="K6" s="43" t="s">
        <v>217</v>
      </c>
      <c r="L6" s="43" t="s">
        <v>217</v>
      </c>
    </row>
    <row r="7" spans="1:12" x14ac:dyDescent="0.2">
      <c r="A7" s="3" t="s">
        <v>17</v>
      </c>
      <c r="B7" s="29" t="s">
        <v>217</v>
      </c>
      <c r="C7" s="30">
        <v>740415</v>
      </c>
      <c r="D7" s="74" t="str">
        <f>IF($B7="N/A","N/A",IF(C7&gt;10,"No",IF(C7&lt;-10,"No","Yes")))</f>
        <v>N/A</v>
      </c>
      <c r="E7" s="30">
        <v>750166</v>
      </c>
      <c r="F7" s="74" t="str">
        <f>IF($B7="N/A","N/A",IF(E7&gt;10,"No",IF(E7&lt;-10,"No","Yes")))</f>
        <v>N/A</v>
      </c>
      <c r="G7" s="30">
        <v>775933</v>
      </c>
      <c r="H7" s="74" t="str">
        <f>IF($B7="N/A","N/A",IF(G7&gt;10,"No",IF(G7&lt;-10,"No","Yes")))</f>
        <v>N/A</v>
      </c>
      <c r="I7" s="75">
        <v>1.3169999999999999</v>
      </c>
      <c r="J7" s="75">
        <v>3.4350000000000001</v>
      </c>
      <c r="K7" s="76" t="s">
        <v>732</v>
      </c>
      <c r="L7" s="31" t="str">
        <f>IF(J7="Div by 0", "N/A", IF(K7="N/A","N/A", IF(J7&gt;VALUE(MID(K7,1,2)), "No", IF(J7&lt;-1*VALUE(MID(K7,1,2)), "No", "Yes"))))</f>
        <v>Yes</v>
      </c>
    </row>
    <row r="8" spans="1:12" x14ac:dyDescent="0.2">
      <c r="A8" s="3" t="s">
        <v>58</v>
      </c>
      <c r="B8" s="34" t="s">
        <v>217</v>
      </c>
      <c r="C8" s="46">
        <v>3096430669</v>
      </c>
      <c r="D8" s="43" t="str">
        <f>IF($B8="N/A","N/A",IF(C8&gt;10,"No",IF(C8&lt;-10,"No","Yes")))</f>
        <v>N/A</v>
      </c>
      <c r="E8" s="46">
        <v>3336028501</v>
      </c>
      <c r="F8" s="43" t="str">
        <f>IF($B8="N/A","N/A",IF(E8&gt;10,"No",IF(E8&lt;-10,"No","Yes")))</f>
        <v>N/A</v>
      </c>
      <c r="G8" s="46">
        <v>3490308840</v>
      </c>
      <c r="H8" s="43" t="str">
        <f>IF($B8="N/A","N/A",IF(G8&gt;10,"No",IF(G8&lt;-10,"No","Yes")))</f>
        <v>N/A</v>
      </c>
      <c r="I8" s="12">
        <v>7.7380000000000004</v>
      </c>
      <c r="J8" s="12">
        <v>4.625</v>
      </c>
      <c r="K8" s="44" t="s">
        <v>732</v>
      </c>
      <c r="L8" s="9" t="str">
        <f>IF(J8="Div by 0", "N/A", IF(K8="N/A","N/A", IF(J8&gt;VALUE(MID(K8,1,2)), "No", IF(J8&lt;-1*VALUE(MID(K8,1,2)), "No", "Yes"))))</f>
        <v>Yes</v>
      </c>
    </row>
    <row r="9" spans="1:12" x14ac:dyDescent="0.2">
      <c r="A9" s="58" t="s">
        <v>937</v>
      </c>
      <c r="B9" s="9" t="s">
        <v>217</v>
      </c>
      <c r="C9" s="8">
        <v>16.702119756999998</v>
      </c>
      <c r="D9" s="43" t="str">
        <f>IF($B9="N/A","N/A",IF(C9&gt;10,"No",IF(C9&lt;-10,"No","Yes")))</f>
        <v>N/A</v>
      </c>
      <c r="E9" s="8">
        <v>13.987704055</v>
      </c>
      <c r="F9" s="43" t="str">
        <f>IF($B9="N/A","N/A",IF(E9&gt;10,"No",IF(E9&lt;-10,"No","Yes")))</f>
        <v>N/A</v>
      </c>
      <c r="G9" s="8">
        <v>13.718194741</v>
      </c>
      <c r="H9" s="43" t="str">
        <f>IF($B9="N/A","N/A",IF(G9&gt;10,"No",IF(G9&lt;-10,"No","Yes")))</f>
        <v>N/A</v>
      </c>
      <c r="I9" s="12">
        <v>-16.3</v>
      </c>
      <c r="J9" s="12">
        <v>-1.93</v>
      </c>
      <c r="K9" s="9" t="s">
        <v>217</v>
      </c>
      <c r="L9" s="9" t="str">
        <f>IF(J9="Div by 0", "N/A", IF(K9="N/A","N/A", IF(J9&gt;VALUE(MID(K9,1,2)), "No", IF(J9&lt;-1*VALUE(MID(K9,1,2)), "No", "Yes"))))</f>
        <v>N/A</v>
      </c>
    </row>
    <row r="10" spans="1:12" x14ac:dyDescent="0.2">
      <c r="A10" s="58" t="s">
        <v>938</v>
      </c>
      <c r="B10" s="9" t="s">
        <v>217</v>
      </c>
      <c r="C10" s="8">
        <v>83.039781743999995</v>
      </c>
      <c r="D10" s="43" t="str">
        <f t="shared" ref="D10:D19" si="0">IF($B10="N/A","N/A",IF(C10&gt;10,"No",IF(C10&lt;-10,"No","Yes")))</f>
        <v>N/A</v>
      </c>
      <c r="E10" s="8">
        <v>85.749287491000004</v>
      </c>
      <c r="F10" s="43" t="str">
        <f t="shared" ref="F10:F19" si="1">IF($B10="N/A","N/A",IF(E10&gt;10,"No",IF(E10&lt;-10,"No","Yes")))</f>
        <v>N/A</v>
      </c>
      <c r="G10" s="8">
        <v>85.297184164000001</v>
      </c>
      <c r="H10" s="43" t="str">
        <f t="shared" ref="H10:H19" si="2">IF($B10="N/A","N/A",IF(G10&gt;10,"No",IF(G10&lt;-10,"No","Yes")))</f>
        <v>N/A</v>
      </c>
      <c r="I10" s="12">
        <v>3.2629999999999999</v>
      </c>
      <c r="J10" s="12">
        <v>-0.52700000000000002</v>
      </c>
      <c r="K10" s="9" t="s">
        <v>217</v>
      </c>
      <c r="L10" s="9" t="str">
        <f t="shared" ref="L10:L26" si="3">IF(J10="Div by 0", "N/A", IF(K10="N/A","N/A", IF(J10&gt;VALUE(MID(K10,1,2)), "No", IF(J10&lt;-1*VALUE(MID(K10,1,2)), "No", "Yes"))))</f>
        <v>N/A</v>
      </c>
    </row>
    <row r="11" spans="1:12" x14ac:dyDescent="0.2">
      <c r="A11" s="58" t="s">
        <v>939</v>
      </c>
      <c r="B11" s="9" t="s">
        <v>217</v>
      </c>
      <c r="C11" s="8">
        <v>0</v>
      </c>
      <c r="D11" s="43" t="str">
        <f t="shared" si="0"/>
        <v>N/A</v>
      </c>
      <c r="E11" s="8">
        <v>0</v>
      </c>
      <c r="F11" s="43" t="str">
        <f t="shared" si="1"/>
        <v>N/A</v>
      </c>
      <c r="G11" s="8">
        <v>0</v>
      </c>
      <c r="H11" s="43" t="str">
        <f t="shared" si="2"/>
        <v>N/A</v>
      </c>
      <c r="I11" s="12" t="s">
        <v>1743</v>
      </c>
      <c r="J11" s="12" t="s">
        <v>1743</v>
      </c>
      <c r="K11" s="9" t="s">
        <v>217</v>
      </c>
      <c r="L11" s="9" t="str">
        <f t="shared" si="3"/>
        <v>N/A</v>
      </c>
    </row>
    <row r="12" spans="1:12" x14ac:dyDescent="0.2">
      <c r="A12" s="58" t="s">
        <v>940</v>
      </c>
      <c r="B12" s="9" t="s">
        <v>217</v>
      </c>
      <c r="C12" s="8">
        <v>2.0258909000000001E-3</v>
      </c>
      <c r="D12" s="43" t="str">
        <f t="shared" si="0"/>
        <v>N/A</v>
      </c>
      <c r="E12" s="8">
        <v>3.8658109999999998E-3</v>
      </c>
      <c r="F12" s="43" t="str">
        <f t="shared" si="1"/>
        <v>N/A</v>
      </c>
      <c r="G12" s="8">
        <v>1.06967999E-2</v>
      </c>
      <c r="H12" s="43" t="str">
        <f t="shared" si="2"/>
        <v>N/A</v>
      </c>
      <c r="I12" s="12">
        <v>90.82</v>
      </c>
      <c r="J12" s="12">
        <v>176.7</v>
      </c>
      <c r="K12" s="9" t="s">
        <v>217</v>
      </c>
      <c r="L12" s="9" t="str">
        <f t="shared" si="3"/>
        <v>N/A</v>
      </c>
    </row>
    <row r="13" spans="1:12" x14ac:dyDescent="0.2">
      <c r="A13" s="58" t="s">
        <v>941</v>
      </c>
      <c r="B13" s="11" t="s">
        <v>217</v>
      </c>
      <c r="C13" s="8">
        <v>0</v>
      </c>
      <c r="D13" s="43" t="str">
        <f t="shared" si="0"/>
        <v>N/A</v>
      </c>
      <c r="E13" s="8">
        <v>0</v>
      </c>
      <c r="F13" s="43" t="str">
        <f t="shared" si="1"/>
        <v>N/A</v>
      </c>
      <c r="G13" s="8">
        <v>0</v>
      </c>
      <c r="H13" s="43" t="str">
        <f t="shared" si="2"/>
        <v>N/A</v>
      </c>
      <c r="I13" s="12" t="s">
        <v>1743</v>
      </c>
      <c r="J13" s="12" t="s">
        <v>1743</v>
      </c>
      <c r="K13" s="9" t="s">
        <v>217</v>
      </c>
      <c r="L13" s="9" t="str">
        <f t="shared" si="3"/>
        <v>N/A</v>
      </c>
    </row>
    <row r="14" spans="1:12" ht="12.75" customHeight="1" x14ac:dyDescent="0.2">
      <c r="A14" s="58" t="s">
        <v>942</v>
      </c>
      <c r="B14" s="11" t="s">
        <v>217</v>
      </c>
      <c r="C14" s="8">
        <v>0</v>
      </c>
      <c r="D14" s="43" t="str">
        <f t="shared" si="0"/>
        <v>N/A</v>
      </c>
      <c r="E14" s="8">
        <v>0</v>
      </c>
      <c r="F14" s="43" t="str">
        <f t="shared" si="1"/>
        <v>N/A</v>
      </c>
      <c r="G14" s="8">
        <v>0</v>
      </c>
      <c r="H14" s="43" t="str">
        <f t="shared" si="2"/>
        <v>N/A</v>
      </c>
      <c r="I14" s="12" t="s">
        <v>1743</v>
      </c>
      <c r="J14" s="12" t="s">
        <v>1743</v>
      </c>
      <c r="K14" s="9" t="s">
        <v>217</v>
      </c>
      <c r="L14" s="9" t="str">
        <f t="shared" si="3"/>
        <v>N/A</v>
      </c>
    </row>
    <row r="15" spans="1:12" x14ac:dyDescent="0.2">
      <c r="A15" s="58" t="s">
        <v>943</v>
      </c>
      <c r="B15" s="11" t="s">
        <v>217</v>
      </c>
      <c r="C15" s="8">
        <v>0.25607260790000003</v>
      </c>
      <c r="D15" s="43" t="str">
        <f t="shared" si="0"/>
        <v>N/A</v>
      </c>
      <c r="E15" s="8">
        <v>0.25914264310000001</v>
      </c>
      <c r="F15" s="43" t="str">
        <f t="shared" si="1"/>
        <v>N/A</v>
      </c>
      <c r="G15" s="8">
        <v>0.973924295</v>
      </c>
      <c r="H15" s="43" t="str">
        <f t="shared" si="2"/>
        <v>N/A</v>
      </c>
      <c r="I15" s="12">
        <v>1.1990000000000001</v>
      </c>
      <c r="J15" s="12">
        <v>275.8</v>
      </c>
      <c r="K15" s="9" t="s">
        <v>217</v>
      </c>
      <c r="L15" s="9" t="str">
        <f t="shared" si="3"/>
        <v>N/A</v>
      </c>
    </row>
    <row r="16" spans="1:12" ht="12.75" customHeight="1" x14ac:dyDescent="0.2">
      <c r="A16" s="58" t="s">
        <v>944</v>
      </c>
      <c r="B16" s="11" t="s">
        <v>217</v>
      </c>
      <c r="C16" s="8">
        <v>0</v>
      </c>
      <c r="D16" s="43" t="str">
        <f t="shared" si="0"/>
        <v>N/A</v>
      </c>
      <c r="E16" s="8">
        <v>0</v>
      </c>
      <c r="F16" s="43" t="str">
        <f t="shared" si="1"/>
        <v>N/A</v>
      </c>
      <c r="G16" s="8">
        <v>0</v>
      </c>
      <c r="H16" s="43" t="str">
        <f t="shared" si="2"/>
        <v>N/A</v>
      </c>
      <c r="I16" s="12" t="s">
        <v>1743</v>
      </c>
      <c r="J16" s="12" t="s">
        <v>1743</v>
      </c>
      <c r="K16" s="9" t="s">
        <v>217</v>
      </c>
      <c r="L16" s="9" t="str">
        <f t="shared" si="3"/>
        <v>N/A</v>
      </c>
    </row>
    <row r="17" spans="1:12" ht="12.75" customHeight="1" x14ac:dyDescent="0.2">
      <c r="A17" s="4" t="s">
        <v>945</v>
      </c>
      <c r="B17" s="11" t="s">
        <v>217</v>
      </c>
      <c r="C17" s="8" t="s">
        <v>217</v>
      </c>
      <c r="D17" s="43" t="str">
        <f t="shared" si="0"/>
        <v>N/A</v>
      </c>
      <c r="E17" s="8" t="s">
        <v>217</v>
      </c>
      <c r="F17" s="43" t="str">
        <f t="shared" si="1"/>
        <v>N/A</v>
      </c>
      <c r="G17" s="8">
        <v>86.271108459000004</v>
      </c>
      <c r="H17" s="43" t="str">
        <f t="shared" si="2"/>
        <v>N/A</v>
      </c>
      <c r="I17" s="12" t="s">
        <v>217</v>
      </c>
      <c r="J17" s="12" t="s">
        <v>217</v>
      </c>
      <c r="K17" s="9" t="s">
        <v>217</v>
      </c>
      <c r="L17" s="9" t="str">
        <f t="shared" si="3"/>
        <v>N/A</v>
      </c>
    </row>
    <row r="18" spans="1:12" ht="12.75" customHeight="1" x14ac:dyDescent="0.2">
      <c r="A18" s="4" t="s">
        <v>946</v>
      </c>
      <c r="B18" s="11" t="s">
        <v>217</v>
      </c>
      <c r="C18" s="8" t="s">
        <v>217</v>
      </c>
      <c r="D18" s="43" t="str">
        <f t="shared" si="0"/>
        <v>N/A</v>
      </c>
      <c r="E18" s="8" t="s">
        <v>217</v>
      </c>
      <c r="F18" s="43" t="str">
        <f t="shared" si="1"/>
        <v>N/A</v>
      </c>
      <c r="G18" s="8">
        <v>1.06967999E-2</v>
      </c>
      <c r="H18" s="43" t="str">
        <f t="shared" si="2"/>
        <v>N/A</v>
      </c>
      <c r="I18" s="12" t="s">
        <v>217</v>
      </c>
      <c r="J18" s="12" t="s">
        <v>217</v>
      </c>
      <c r="K18" s="9" t="s">
        <v>217</v>
      </c>
      <c r="L18" s="9" t="str">
        <f t="shared" si="3"/>
        <v>N/A</v>
      </c>
    </row>
    <row r="19" spans="1:12" ht="12.75" customHeight="1" x14ac:dyDescent="0.2">
      <c r="A19" s="16" t="s">
        <v>132</v>
      </c>
      <c r="B19" s="1" t="s">
        <v>217</v>
      </c>
      <c r="C19" s="35">
        <v>215</v>
      </c>
      <c r="D19" s="43" t="str">
        <f t="shared" si="0"/>
        <v>N/A</v>
      </c>
      <c r="E19" s="35">
        <v>1349</v>
      </c>
      <c r="F19" s="43" t="str">
        <f t="shared" si="1"/>
        <v>N/A</v>
      </c>
      <c r="G19" s="35">
        <v>5054</v>
      </c>
      <c r="H19" s="43" t="str">
        <f t="shared" si="2"/>
        <v>N/A</v>
      </c>
      <c r="I19" s="12">
        <v>527.4</v>
      </c>
      <c r="J19" s="12">
        <v>274.60000000000002</v>
      </c>
      <c r="K19" s="35" t="s">
        <v>217</v>
      </c>
      <c r="L19" s="9" t="str">
        <f t="shared" si="3"/>
        <v>N/A</v>
      </c>
    </row>
    <row r="20" spans="1:12" ht="12.75" customHeight="1" x14ac:dyDescent="0.2">
      <c r="A20" s="16" t="s">
        <v>133</v>
      </c>
      <c r="B20" s="47" t="s">
        <v>280</v>
      </c>
      <c r="C20" s="8">
        <v>2.90377694E-2</v>
      </c>
      <c r="D20" s="43" t="str">
        <f>IF($B20="N/A","N/A",IF(C20&gt;=2,"No",IF(C20&lt;0,"No","Yes")))</f>
        <v>Yes</v>
      </c>
      <c r="E20" s="8">
        <v>0.179826865</v>
      </c>
      <c r="F20" s="43" t="str">
        <f>IF($B20="N/A","N/A",IF(E20&gt;=2,"No",IF(E20&lt;0,"No","Yes")))</f>
        <v>Yes</v>
      </c>
      <c r="G20" s="8">
        <v>0.65134489699999998</v>
      </c>
      <c r="H20" s="43" t="str">
        <f>IF($B20="N/A","N/A",IF(G20&gt;=2,"No",IF(G20&lt;0,"No","Yes")))</f>
        <v>Yes</v>
      </c>
      <c r="I20" s="12">
        <v>519.29999999999995</v>
      </c>
      <c r="J20" s="12">
        <v>262.2</v>
      </c>
      <c r="K20" s="9" t="s">
        <v>217</v>
      </c>
      <c r="L20" s="9" t="str">
        <f t="shared" si="3"/>
        <v>N/A</v>
      </c>
    </row>
    <row r="21" spans="1:12" ht="25.5" x14ac:dyDescent="0.2">
      <c r="A21" s="2" t="s">
        <v>134</v>
      </c>
      <c r="B21" s="47" t="s">
        <v>217</v>
      </c>
      <c r="C21" s="46">
        <v>540908</v>
      </c>
      <c r="D21" s="43" t="str">
        <f t="shared" ref="D21:D26" si="4">IF($B21="N/A","N/A",IF(C21&gt;10,"No",IF(C21&lt;-10,"No","Yes")))</f>
        <v>N/A</v>
      </c>
      <c r="E21" s="46">
        <v>5453063</v>
      </c>
      <c r="F21" s="43" t="str">
        <f t="shared" ref="F21:F26" si="5">IF($B21="N/A","N/A",IF(E21&gt;10,"No",IF(E21&lt;-10,"No","Yes")))</f>
        <v>N/A</v>
      </c>
      <c r="G21" s="46">
        <v>15745182</v>
      </c>
      <c r="H21" s="43" t="str">
        <f t="shared" ref="H21:H26" si="6">IF($B21="N/A","N/A",IF(G21&gt;10,"No",IF(G21&lt;-10,"No","Yes")))</f>
        <v>N/A</v>
      </c>
      <c r="I21" s="12">
        <v>908.1</v>
      </c>
      <c r="J21" s="12">
        <v>188.7</v>
      </c>
      <c r="K21" s="9" t="s">
        <v>217</v>
      </c>
      <c r="L21" s="9" t="str">
        <f t="shared" si="3"/>
        <v>N/A</v>
      </c>
    </row>
    <row r="22" spans="1:12" ht="13.5" customHeight="1" x14ac:dyDescent="0.2">
      <c r="A22" s="2" t="s">
        <v>1725</v>
      </c>
      <c r="B22" s="47" t="s">
        <v>217</v>
      </c>
      <c r="C22" s="46">
        <v>2515.8511628000001</v>
      </c>
      <c r="D22" s="43" t="str">
        <f t="shared" si="4"/>
        <v>N/A</v>
      </c>
      <c r="E22" s="46">
        <v>4042.3002224000002</v>
      </c>
      <c r="F22" s="43" t="str">
        <f t="shared" si="5"/>
        <v>N/A</v>
      </c>
      <c r="G22" s="46">
        <v>3115.3901860000001</v>
      </c>
      <c r="H22" s="43" t="str">
        <f t="shared" si="6"/>
        <v>N/A</v>
      </c>
      <c r="I22" s="12">
        <v>60.67</v>
      </c>
      <c r="J22" s="12">
        <v>-22.9</v>
      </c>
      <c r="K22" s="9" t="s">
        <v>217</v>
      </c>
      <c r="L22" s="9" t="str">
        <f t="shared" si="3"/>
        <v>N/A</v>
      </c>
    </row>
    <row r="23" spans="1:12" ht="12.75" customHeight="1" x14ac:dyDescent="0.2">
      <c r="A23" s="16" t="s">
        <v>135</v>
      </c>
      <c r="B23" s="34" t="s">
        <v>217</v>
      </c>
      <c r="C23" s="1">
        <v>215</v>
      </c>
      <c r="D23" s="43" t="str">
        <f t="shared" si="4"/>
        <v>N/A</v>
      </c>
      <c r="E23" s="1">
        <v>1349</v>
      </c>
      <c r="F23" s="43" t="str">
        <f t="shared" si="5"/>
        <v>N/A</v>
      </c>
      <c r="G23" s="1">
        <v>5044</v>
      </c>
      <c r="H23" s="43" t="str">
        <f t="shared" si="6"/>
        <v>N/A</v>
      </c>
      <c r="I23" s="12">
        <v>527.4</v>
      </c>
      <c r="J23" s="12">
        <v>273.89999999999998</v>
      </c>
      <c r="K23" s="35" t="s">
        <v>217</v>
      </c>
      <c r="L23" s="9" t="str">
        <f t="shared" si="3"/>
        <v>N/A</v>
      </c>
    </row>
    <row r="24" spans="1:12" ht="12.75" customHeight="1" x14ac:dyDescent="0.2">
      <c r="A24" s="16" t="s">
        <v>136</v>
      </c>
      <c r="B24" s="34" t="s">
        <v>217</v>
      </c>
      <c r="C24" s="13">
        <v>2.90377694E-2</v>
      </c>
      <c r="D24" s="43" t="str">
        <f t="shared" si="4"/>
        <v>N/A</v>
      </c>
      <c r="E24" s="13">
        <v>0.179826865</v>
      </c>
      <c r="F24" s="43" t="str">
        <f t="shared" si="5"/>
        <v>N/A</v>
      </c>
      <c r="G24" s="13">
        <v>0.65005612599999996</v>
      </c>
      <c r="H24" s="43" t="str">
        <f t="shared" si="6"/>
        <v>N/A</v>
      </c>
      <c r="I24" s="12">
        <v>519.29999999999995</v>
      </c>
      <c r="J24" s="12">
        <v>261.5</v>
      </c>
      <c r="K24" s="9" t="s">
        <v>217</v>
      </c>
      <c r="L24" s="9" t="str">
        <f t="shared" si="3"/>
        <v>N/A</v>
      </c>
    </row>
    <row r="25" spans="1:12" ht="25.5" x14ac:dyDescent="0.2">
      <c r="A25" s="2" t="s">
        <v>137</v>
      </c>
      <c r="B25" s="34" t="s">
        <v>217</v>
      </c>
      <c r="C25" s="14">
        <v>540908</v>
      </c>
      <c r="D25" s="43" t="str">
        <f t="shared" si="4"/>
        <v>N/A</v>
      </c>
      <c r="E25" s="14">
        <v>5453063</v>
      </c>
      <c r="F25" s="43" t="str">
        <f t="shared" si="5"/>
        <v>N/A</v>
      </c>
      <c r="G25" s="14">
        <v>15745182</v>
      </c>
      <c r="H25" s="43" t="str">
        <f t="shared" si="6"/>
        <v>N/A</v>
      </c>
      <c r="I25" s="12">
        <v>908.1</v>
      </c>
      <c r="J25" s="12">
        <v>188.7</v>
      </c>
      <c r="K25" s="9" t="s">
        <v>217</v>
      </c>
      <c r="L25" s="9" t="str">
        <f t="shared" si="3"/>
        <v>N/A</v>
      </c>
    </row>
    <row r="26" spans="1:12" ht="25.5" x14ac:dyDescent="0.2">
      <c r="A26" s="2" t="s">
        <v>947</v>
      </c>
      <c r="B26" s="34" t="s">
        <v>217</v>
      </c>
      <c r="C26" s="14">
        <v>2515.8511628000001</v>
      </c>
      <c r="D26" s="43" t="str">
        <f t="shared" si="4"/>
        <v>N/A</v>
      </c>
      <c r="E26" s="14">
        <v>4042.3002224000002</v>
      </c>
      <c r="F26" s="43" t="str">
        <f t="shared" si="5"/>
        <v>N/A</v>
      </c>
      <c r="G26" s="14">
        <v>3121.5666138000001</v>
      </c>
      <c r="H26" s="43" t="str">
        <f t="shared" si="6"/>
        <v>N/A</v>
      </c>
      <c r="I26" s="12">
        <v>60.67</v>
      </c>
      <c r="J26" s="12">
        <v>-22.8</v>
      </c>
      <c r="K26" s="9" t="s">
        <v>217</v>
      </c>
      <c r="L26" s="9" t="str">
        <f t="shared" si="3"/>
        <v>N/A</v>
      </c>
    </row>
    <row r="27" spans="1:12" x14ac:dyDescent="0.2">
      <c r="A27" s="16" t="s">
        <v>138</v>
      </c>
      <c r="B27" s="1" t="s">
        <v>217</v>
      </c>
      <c r="C27" s="35">
        <v>0</v>
      </c>
      <c r="D27" s="43" t="str">
        <f>IF($B27="N/A","N/A",IF(C27&gt;10,"No",IF(C27&lt;-10,"No","Yes")))</f>
        <v>N/A</v>
      </c>
      <c r="E27" s="35">
        <v>0</v>
      </c>
      <c r="F27" s="43" t="str">
        <f>IF($B27="N/A","N/A",IF(E27&gt;10,"No",IF(E27&lt;-10,"No","Yes")))</f>
        <v>N/A</v>
      </c>
      <c r="G27" s="35">
        <v>0</v>
      </c>
      <c r="H27" s="43" t="str">
        <f>IF($B27="N/A","N/A",IF(G27&gt;10,"No",IF(G27&lt;-10,"No","Yes")))</f>
        <v>N/A</v>
      </c>
      <c r="I27" s="12" t="s">
        <v>1743</v>
      </c>
      <c r="J27" s="12" t="s">
        <v>1743</v>
      </c>
      <c r="K27" s="35" t="s">
        <v>217</v>
      </c>
      <c r="L27" s="9" t="str">
        <f>IF(J27="Div by 0", "N/A", IF(K27="N/A","N/A", IF(J27&gt;VALUE(MID(K27,1,2)), "No", IF(J27&lt;-1*VALUE(MID(K27,1,2)), "No", "Yes"))))</f>
        <v>N/A</v>
      </c>
    </row>
    <row r="28" spans="1:12" x14ac:dyDescent="0.2">
      <c r="A28" s="2" t="s">
        <v>139</v>
      </c>
      <c r="B28" s="47" t="s">
        <v>217</v>
      </c>
      <c r="C28" s="8">
        <v>0</v>
      </c>
      <c r="D28" s="43" t="str">
        <f>IF($B28="N/A","N/A",IF(C28&gt;10,"No",IF(C28&lt;-10,"No","Yes")))</f>
        <v>N/A</v>
      </c>
      <c r="E28" s="8">
        <v>0</v>
      </c>
      <c r="F28" s="43" t="str">
        <f>IF($B28="N/A","N/A",IF(E28&gt;10,"No",IF(E28&lt;-10,"No","Yes")))</f>
        <v>N/A</v>
      </c>
      <c r="G28" s="8">
        <v>0</v>
      </c>
      <c r="H28" s="43" t="str">
        <f>IF($B28="N/A","N/A",IF(G28&gt;10,"No",IF(G28&lt;-10,"No","Yes")))</f>
        <v>N/A</v>
      </c>
      <c r="I28" s="12" t="s">
        <v>1743</v>
      </c>
      <c r="J28" s="12" t="s">
        <v>1743</v>
      </c>
      <c r="K28" s="9" t="s">
        <v>217</v>
      </c>
      <c r="L28" s="9" t="str">
        <f>IF(J28="Div by 0", "N/A", IF(K28="N/A","N/A", IF(J28&gt;VALUE(MID(K28,1,2)), "No", IF(J28&lt;-1*VALUE(MID(K28,1,2)), "No", "Yes"))))</f>
        <v>N/A</v>
      </c>
    </row>
    <row r="29" spans="1:12" x14ac:dyDescent="0.2">
      <c r="A29" s="16" t="s">
        <v>140</v>
      </c>
      <c r="B29" s="35" t="s">
        <v>217</v>
      </c>
      <c r="C29" s="35">
        <v>0</v>
      </c>
      <c r="D29" s="43" t="str">
        <f>IF($B29="N/A","N/A",IF(C29&gt;10,"No",IF(C29&lt;-10,"No","Yes")))</f>
        <v>N/A</v>
      </c>
      <c r="E29" s="35">
        <v>0</v>
      </c>
      <c r="F29" s="43" t="str">
        <f>IF($B29="N/A","N/A",IF(E29&gt;10,"No",IF(E29&lt;-10,"No","Yes")))</f>
        <v>N/A</v>
      </c>
      <c r="G29" s="35">
        <v>0</v>
      </c>
      <c r="H29" s="43" t="str">
        <f>IF($B29="N/A","N/A",IF(G29&gt;10,"No",IF(G29&lt;-10,"No","Yes")))</f>
        <v>N/A</v>
      </c>
      <c r="I29" s="12" t="s">
        <v>1743</v>
      </c>
      <c r="J29" s="12" t="s">
        <v>1743</v>
      </c>
      <c r="K29" s="35" t="s">
        <v>217</v>
      </c>
      <c r="L29" s="9" t="str">
        <f>IF(J29="Div by 0", "N/A", IF(K29="N/A","N/A", IF(J29&gt;VALUE(MID(K29,1,2)), "No", IF(J29&lt;-1*VALUE(MID(K29,1,2)), "No", "Yes"))))</f>
        <v>N/A</v>
      </c>
    </row>
    <row r="30" spans="1:12" x14ac:dyDescent="0.2">
      <c r="A30" s="2" t="s">
        <v>141</v>
      </c>
      <c r="B30" s="34" t="s">
        <v>217</v>
      </c>
      <c r="C30" s="8">
        <v>0</v>
      </c>
      <c r="D30" s="43" t="str">
        <f>IF($B30="N/A","N/A",IF(C30&gt;10,"No",IF(C30&lt;-10,"No","Yes")))</f>
        <v>N/A</v>
      </c>
      <c r="E30" s="8">
        <v>0</v>
      </c>
      <c r="F30" s="43" t="str">
        <f>IF($B30="N/A","N/A",IF(E30&gt;10,"No",IF(E30&lt;-10,"No","Yes")))</f>
        <v>N/A</v>
      </c>
      <c r="G30" s="8">
        <v>0</v>
      </c>
      <c r="H30" s="43" t="str">
        <f>IF($B30="N/A","N/A",IF(G30&gt;10,"No",IF(G30&lt;-10,"No","Yes")))</f>
        <v>N/A</v>
      </c>
      <c r="I30" s="12" t="s">
        <v>1743</v>
      </c>
      <c r="J30" s="12" t="s">
        <v>1743</v>
      </c>
      <c r="K30" s="9" t="s">
        <v>217</v>
      </c>
      <c r="L30" s="9" t="str">
        <f>IF(J30="Div by 0", "N/A", IF(K30="N/A","N/A", IF(J30&gt;VALUE(MID(K30,1,2)), "No", IF(J30&lt;-1*VALUE(MID(K30,1,2)), "No", "Yes"))))</f>
        <v>N/A</v>
      </c>
    </row>
    <row r="31" spans="1:12" ht="12.75" customHeight="1" x14ac:dyDescent="0.2">
      <c r="A31" s="16" t="s">
        <v>142</v>
      </c>
      <c r="B31" s="1" t="s">
        <v>217</v>
      </c>
      <c r="C31" s="1">
        <v>0</v>
      </c>
      <c r="D31" s="43" t="str">
        <f>IF($B31="N/A","N/A",IF(C31&gt;10,"No",IF(C31&lt;-10,"No","Yes")))</f>
        <v>N/A</v>
      </c>
      <c r="E31" s="1">
        <v>0</v>
      </c>
      <c r="F31" s="43" t="str">
        <f>IF($B31="N/A","N/A",IF(E31&gt;10,"No",IF(E31&lt;-10,"No","Yes")))</f>
        <v>N/A</v>
      </c>
      <c r="G31" s="1">
        <v>0</v>
      </c>
      <c r="H31" s="43" t="str">
        <f>IF($B31="N/A","N/A",IF(G31&gt;10,"No",IF(G31&lt;-10,"No","Yes")))</f>
        <v>N/A</v>
      </c>
      <c r="I31" s="12" t="s">
        <v>1743</v>
      </c>
      <c r="J31" s="12" t="s">
        <v>1743</v>
      </c>
      <c r="K31" s="1" t="s">
        <v>217</v>
      </c>
      <c r="L31" s="9" t="str">
        <f>IF(J31="Div by 0", "N/A", IF(K31="N/A","N/A", IF(J31&gt;VALUE(MID(K31,1,2)), "No", IF(J31&lt;-1*VALUE(MID(K31,1,2)), "No", "Yes"))))</f>
        <v>N/A</v>
      </c>
    </row>
    <row r="32" spans="1:12" s="18" customFormat="1" ht="12" customHeight="1" x14ac:dyDescent="0.2">
      <c r="A32" s="173" t="s">
        <v>1649</v>
      </c>
      <c r="B32" s="174"/>
      <c r="C32" s="174"/>
      <c r="D32" s="174"/>
      <c r="E32" s="174"/>
      <c r="F32" s="174"/>
      <c r="G32" s="174"/>
      <c r="H32" s="174"/>
      <c r="I32" s="174"/>
      <c r="J32" s="174"/>
      <c r="K32" s="174"/>
      <c r="L32" s="175"/>
    </row>
    <row r="33" spans="1:12" s="18" customFormat="1" ht="12.75" customHeight="1" x14ac:dyDescent="0.2">
      <c r="A33" s="167" t="s">
        <v>1647</v>
      </c>
      <c r="B33" s="168"/>
      <c r="C33" s="168"/>
      <c r="D33" s="168"/>
      <c r="E33" s="168"/>
      <c r="F33" s="168"/>
      <c r="G33" s="168"/>
      <c r="H33" s="168"/>
      <c r="I33" s="168"/>
      <c r="J33" s="168"/>
      <c r="K33" s="168"/>
      <c r="L33" s="169"/>
    </row>
    <row r="34" spans="1:12" x14ac:dyDescent="0.2">
      <c r="A34" s="55"/>
      <c r="B34" s="53"/>
      <c r="C34" s="8"/>
      <c r="D34" s="8"/>
    </row>
    <row r="35" spans="1:12" x14ac:dyDescent="0.2">
      <c r="A35" s="53"/>
      <c r="B35" s="47"/>
      <c r="C35" s="8"/>
      <c r="D35" s="8"/>
    </row>
    <row r="36" spans="1:12" x14ac:dyDescent="0.2">
      <c r="A36" s="2"/>
      <c r="B36" s="47"/>
      <c r="C36" s="8"/>
      <c r="D36" s="8"/>
    </row>
    <row r="37" spans="1:12" x14ac:dyDescent="0.2">
      <c r="A37" s="2"/>
      <c r="B37" s="53"/>
      <c r="C37" s="8"/>
      <c r="D37" s="8"/>
    </row>
    <row r="38" spans="1:12" x14ac:dyDescent="0.2">
      <c r="A38" s="53"/>
      <c r="B38" s="47"/>
      <c r="C38" s="8"/>
      <c r="D38" s="8"/>
    </row>
    <row r="39" spans="1:12" x14ac:dyDescent="0.2">
      <c r="A39" s="55"/>
      <c r="B39" s="47"/>
      <c r="C39" s="8"/>
      <c r="D39" s="8"/>
    </row>
    <row r="40" spans="1:12" x14ac:dyDescent="0.2">
      <c r="A40" s="55"/>
      <c r="B40" s="47"/>
    </row>
    <row r="41" spans="1:12" x14ac:dyDescent="0.2">
      <c r="A41" s="55"/>
      <c r="B41" s="47"/>
    </row>
    <row r="42" spans="1:12" x14ac:dyDescent="0.2">
      <c r="A42" s="55"/>
      <c r="B42" s="47"/>
    </row>
    <row r="43" spans="1:12" x14ac:dyDescent="0.2">
      <c r="A43" s="55"/>
      <c r="B43" s="47"/>
    </row>
    <row r="44" spans="1:12" x14ac:dyDescent="0.2">
      <c r="A44" s="55"/>
      <c r="B44" s="47"/>
    </row>
    <row r="45" spans="1:12" x14ac:dyDescent="0.2">
      <c r="A45" s="55"/>
      <c r="B45" s="47"/>
    </row>
    <row r="46" spans="1:12" x14ac:dyDescent="0.2">
      <c r="A46" s="55"/>
      <c r="B46" s="53"/>
    </row>
    <row r="47" spans="1:12" x14ac:dyDescent="0.2">
      <c r="A47" s="53"/>
      <c r="B47" s="53"/>
    </row>
    <row r="48" spans="1:12" x14ac:dyDescent="0.2">
      <c r="A48" s="53"/>
      <c r="B48" s="53"/>
    </row>
    <row r="49" spans="1:2" x14ac:dyDescent="0.2">
      <c r="A49" s="53"/>
      <c r="B49" s="53"/>
    </row>
    <row r="50" spans="1:2" x14ac:dyDescent="0.2">
      <c r="A50" s="53"/>
      <c r="B50" s="53"/>
    </row>
    <row r="51" spans="1:2" x14ac:dyDescent="0.2">
      <c r="A51" s="53"/>
      <c r="B51" s="53"/>
    </row>
    <row r="52" spans="1:2" x14ac:dyDescent="0.2">
      <c r="A52" s="53"/>
      <c r="B52" s="53"/>
    </row>
    <row r="53" spans="1:2" x14ac:dyDescent="0.2">
      <c r="A53" s="53"/>
      <c r="B53" s="53"/>
    </row>
    <row r="54" spans="1:2" x14ac:dyDescent="0.2">
      <c r="A54" s="53"/>
    </row>
  </sheetData>
  <mergeCells count="5">
    <mergeCell ref="A4:K4"/>
    <mergeCell ref="A33:L33"/>
    <mergeCell ref="A32:L32"/>
    <mergeCell ref="A1:L1"/>
    <mergeCell ref="A2:L2"/>
  </mergeCells>
  <printOptions headings="1"/>
  <pageMargins left="0.75" right="0.75" top="1" bottom="0.75" header="0.5" footer="0.5"/>
  <pageSetup scale="58"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1"/>
  <sheetViews>
    <sheetView zoomScaleNormal="100" zoomScaleSheetLayoutView="90" workbookViewId="0">
      <pane xSplit="2" ySplit="5" topLeftCell="H6"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24.75" customHeight="1" x14ac:dyDescent="0.2">
      <c r="A2" s="176" t="s">
        <v>1607</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65" t="s">
        <v>0</v>
      </c>
      <c r="B6" s="35" t="s">
        <v>217</v>
      </c>
      <c r="C6" s="35">
        <v>740200</v>
      </c>
      <c r="D6" s="43" t="str">
        <f>IF($B6="N/A","N/A",IF(C6&gt;10,"No",IF(C6&lt;-10,"No","Yes")))</f>
        <v>N/A</v>
      </c>
      <c r="E6" s="35">
        <v>748817</v>
      </c>
      <c r="F6" s="43" t="str">
        <f>IF($B6="N/A","N/A",IF(E6&gt;10,"No",IF(E6&lt;-10,"No","Yes")))</f>
        <v>N/A</v>
      </c>
      <c r="G6" s="35">
        <v>770879</v>
      </c>
      <c r="H6" s="43" t="str">
        <f>IF($B6="N/A","N/A",IF(G6&gt;10,"No",IF(G6&lt;-10,"No","Yes")))</f>
        <v>N/A</v>
      </c>
      <c r="I6" s="12">
        <v>1.1639999999999999</v>
      </c>
      <c r="J6" s="12">
        <v>2.9460000000000002</v>
      </c>
      <c r="K6" s="49" t="s">
        <v>732</v>
      </c>
      <c r="L6" s="9" t="str">
        <f>IF(J6="Div by 0", "N/A", IF(K6="N/A","N/A", IF(J6&gt;VALUE(MID(K6,1,2)), "No", IF(J6&lt;-1*VALUE(MID(K6,1,2)), "No", "Yes"))))</f>
        <v>Yes</v>
      </c>
    </row>
    <row r="7" spans="1:12" x14ac:dyDescent="0.2">
      <c r="A7" s="16" t="s">
        <v>59</v>
      </c>
      <c r="B7" s="35" t="s">
        <v>217</v>
      </c>
      <c r="C7" s="35">
        <v>609854.93999999994</v>
      </c>
      <c r="D7" s="43" t="str">
        <f>IF($B7="N/A","N/A",IF(C7&gt;10,"No",IF(C7&lt;-10,"No","Yes")))</f>
        <v>N/A</v>
      </c>
      <c r="E7" s="35">
        <v>621820.98</v>
      </c>
      <c r="F7" s="43" t="str">
        <f>IF($B7="N/A","N/A",IF(E7&gt;10,"No",IF(E7&lt;-10,"No","Yes")))</f>
        <v>N/A</v>
      </c>
      <c r="G7" s="35">
        <v>638279.38</v>
      </c>
      <c r="H7" s="43" t="str">
        <f>IF($B7="N/A","N/A",IF(G7&gt;10,"No",IF(G7&lt;-10,"No","Yes")))</f>
        <v>N/A</v>
      </c>
      <c r="I7" s="12">
        <v>1.962</v>
      </c>
      <c r="J7" s="12">
        <v>2.6469999999999998</v>
      </c>
      <c r="K7" s="49" t="s">
        <v>733</v>
      </c>
      <c r="L7" s="9" t="str">
        <f>IF(J7="Div by 0", "N/A", IF(K7="N/A","N/A", IF(J7&gt;VALUE(MID(K7,1,2)), "No", IF(J7&lt;-1*VALUE(MID(K7,1,2)), "No", "Yes"))))</f>
        <v>Yes</v>
      </c>
    </row>
    <row r="8" spans="1:12" x14ac:dyDescent="0.2">
      <c r="A8" s="66" t="s">
        <v>143</v>
      </c>
      <c r="B8" s="35" t="s">
        <v>217</v>
      </c>
      <c r="C8" s="35">
        <v>0</v>
      </c>
      <c r="D8" s="43" t="str">
        <f>IF($B8="N/A","N/A",IF(C8&gt;10,"No",IF(C8&lt;-10,"No","Yes")))</f>
        <v>N/A</v>
      </c>
      <c r="E8" s="35">
        <v>0</v>
      </c>
      <c r="F8" s="43" t="str">
        <f>IF($B8="N/A","N/A",IF(E8&gt;10,"No",IF(E8&lt;-10,"No","Yes")))</f>
        <v>N/A</v>
      </c>
      <c r="G8" s="35">
        <v>0</v>
      </c>
      <c r="H8" s="43" t="str">
        <f>IF($B8="N/A","N/A",IF(G8&gt;10,"No",IF(G8&lt;-10,"No","Yes")))</f>
        <v>N/A</v>
      </c>
      <c r="I8" s="12" t="s">
        <v>1743</v>
      </c>
      <c r="J8" s="12" t="s">
        <v>1743</v>
      </c>
      <c r="K8" s="35" t="s">
        <v>217</v>
      </c>
      <c r="L8" s="9" t="str">
        <f>IF(J8="Div by 0", "N/A", IF(K8="N/A","N/A", IF(J8&gt;VALUE(MID(K8,1,2)), "No", IF(J8&lt;-1*VALUE(MID(K8,1,2)), "No", "Yes"))))</f>
        <v>N/A</v>
      </c>
    </row>
    <row r="9" spans="1:12" x14ac:dyDescent="0.2">
      <c r="A9" s="16" t="s">
        <v>681</v>
      </c>
      <c r="B9" s="35" t="s">
        <v>217</v>
      </c>
      <c r="C9" s="35" t="s">
        <v>1743</v>
      </c>
      <c r="D9" s="43" t="str">
        <f t="shared" ref="D9:D11" si="0">IF($B9="N/A","N/A",IF(C9&gt;10,"No",IF(C9&lt;-10,"No","Yes")))</f>
        <v>N/A</v>
      </c>
      <c r="E9" s="35" t="s">
        <v>1743</v>
      </c>
      <c r="F9" s="43" t="str">
        <f t="shared" ref="F9:F11" si="1">IF($B9="N/A","N/A",IF(E9&gt;10,"No",IF(E9&lt;-10,"No","Yes")))</f>
        <v>N/A</v>
      </c>
      <c r="G9" s="35" t="s">
        <v>1743</v>
      </c>
      <c r="H9" s="43" t="str">
        <f t="shared" ref="H9:H11" si="2">IF($B9="N/A","N/A",IF(G9&gt;10,"No",IF(G9&lt;-10,"No","Yes")))</f>
        <v>N/A</v>
      </c>
      <c r="I9" s="12" t="s">
        <v>1743</v>
      </c>
      <c r="J9" s="12" t="s">
        <v>1743</v>
      </c>
      <c r="K9" s="35" t="s">
        <v>217</v>
      </c>
      <c r="L9" s="9" t="str">
        <f t="shared" ref="L9:L11" si="3">IF(J9="Div by 0", "N/A", IF(K9="N/A","N/A", IF(J9&gt;VALUE(MID(K9,1,2)), "No", IF(J9&lt;-1*VALUE(MID(K9,1,2)), "No", "Yes"))))</f>
        <v>N/A</v>
      </c>
    </row>
    <row r="10" spans="1:12" x14ac:dyDescent="0.2">
      <c r="A10" s="16" t="s">
        <v>424</v>
      </c>
      <c r="B10" s="35" t="s">
        <v>217</v>
      </c>
      <c r="C10" s="35" t="s">
        <v>1743</v>
      </c>
      <c r="D10" s="43" t="str">
        <f t="shared" si="0"/>
        <v>N/A</v>
      </c>
      <c r="E10" s="35" t="s">
        <v>1743</v>
      </c>
      <c r="F10" s="43" t="str">
        <f t="shared" si="1"/>
        <v>N/A</v>
      </c>
      <c r="G10" s="35" t="s">
        <v>1743</v>
      </c>
      <c r="H10" s="43" t="str">
        <f t="shared" si="2"/>
        <v>N/A</v>
      </c>
      <c r="I10" s="12" t="s">
        <v>1743</v>
      </c>
      <c r="J10" s="12" t="s">
        <v>1743</v>
      </c>
      <c r="K10" s="35" t="s">
        <v>217</v>
      </c>
      <c r="L10" s="9" t="str">
        <f t="shared" si="3"/>
        <v>N/A</v>
      </c>
    </row>
    <row r="11" spans="1:12" x14ac:dyDescent="0.2">
      <c r="A11" s="16" t="s">
        <v>173</v>
      </c>
      <c r="B11" s="35" t="s">
        <v>217</v>
      </c>
      <c r="C11" s="8">
        <v>0</v>
      </c>
      <c r="D11" s="43" t="str">
        <f t="shared" si="0"/>
        <v>N/A</v>
      </c>
      <c r="E11" s="8">
        <v>0</v>
      </c>
      <c r="F11" s="43" t="str">
        <f t="shared" si="1"/>
        <v>N/A</v>
      </c>
      <c r="G11" s="8">
        <v>0</v>
      </c>
      <c r="H11" s="43" t="str">
        <f t="shared" si="2"/>
        <v>N/A</v>
      </c>
      <c r="I11" s="12" t="s">
        <v>1743</v>
      </c>
      <c r="J11" s="12" t="s">
        <v>1743</v>
      </c>
      <c r="K11" s="35" t="s">
        <v>217</v>
      </c>
      <c r="L11" s="9" t="str">
        <f t="shared" si="3"/>
        <v>N/A</v>
      </c>
    </row>
    <row r="12" spans="1:12" x14ac:dyDescent="0.2">
      <c r="A12" s="16" t="s">
        <v>144</v>
      </c>
      <c r="B12" s="35" t="s">
        <v>217</v>
      </c>
      <c r="C12" s="35">
        <v>0</v>
      </c>
      <c r="D12" s="43" t="str">
        <f>IF($B12="N/A","N/A",IF(C12&gt;10,"No",IF(C12&lt;-10,"No","Yes")))</f>
        <v>N/A</v>
      </c>
      <c r="E12" s="35">
        <v>0</v>
      </c>
      <c r="F12" s="43" t="str">
        <f>IF($B12="N/A","N/A",IF(E12&gt;10,"No",IF(E12&lt;-10,"No","Yes")))</f>
        <v>N/A</v>
      </c>
      <c r="G12" s="35">
        <v>0</v>
      </c>
      <c r="H12" s="43" t="str">
        <f>IF($B12="N/A","N/A",IF(G12&gt;10,"No",IF(G12&lt;-10,"No","Yes")))</f>
        <v>N/A</v>
      </c>
      <c r="I12" s="12" t="s">
        <v>1743</v>
      </c>
      <c r="J12" s="12" t="s">
        <v>1743</v>
      </c>
      <c r="K12" s="35" t="s">
        <v>217</v>
      </c>
      <c r="L12" s="9" t="str">
        <f>IF(J12="Div by 0", "N/A", IF(K12="N/A","N/A", IF(J12&gt;VALUE(MID(K12,1,2)), "No", IF(J12&lt;-1*VALUE(MID(K12,1,2)), "No", "Yes"))))</f>
        <v>N/A</v>
      </c>
    </row>
    <row r="13" spans="1:12" s="104" customFormat="1" ht="12.75" customHeight="1" x14ac:dyDescent="0.2">
      <c r="A13" s="2" t="s">
        <v>1656</v>
      </c>
      <c r="B13" s="47" t="s">
        <v>281</v>
      </c>
      <c r="C13" s="13">
        <v>97.052012969000003</v>
      </c>
      <c r="D13" s="11" t="str">
        <f>IF($B13="N/A","N/A",IF(C13&gt;=95,"Yes","No"))</f>
        <v>Yes</v>
      </c>
      <c r="E13" s="13">
        <v>98.004318811999994</v>
      </c>
      <c r="F13" s="11" t="str">
        <f>IF($B13="N/A","N/A",IF(E13&gt;=95,"Yes","No"))</f>
        <v>Yes</v>
      </c>
      <c r="G13" s="13">
        <v>97.871001804000002</v>
      </c>
      <c r="H13" s="11" t="str">
        <f>IF($B13="N/A","N/A",IF(G13&gt;=95,"Yes","No"))</f>
        <v>Yes</v>
      </c>
      <c r="I13" s="56">
        <v>0.98119999999999996</v>
      </c>
      <c r="J13" s="56">
        <v>-0.13600000000000001</v>
      </c>
      <c r="K13" s="47" t="s">
        <v>733</v>
      </c>
      <c r="L13" s="11" t="str">
        <f t="shared" ref="L13:L25" si="4">IF(J13="Div by 0", "N/A", IF(K13="N/A","N/A", IF(J13&gt;VALUE(MID(K13,1,2)), "No", IF(J13&lt;-1*VALUE(MID(K13,1,2)), "No", "Yes"))))</f>
        <v>Yes</v>
      </c>
    </row>
    <row r="14" spans="1:12" s="104" customFormat="1" ht="12.75" customHeight="1" x14ac:dyDescent="0.2">
      <c r="A14" s="2" t="s">
        <v>1657</v>
      </c>
      <c r="B14" s="127" t="s">
        <v>1658</v>
      </c>
      <c r="C14" s="68">
        <v>96.987841123999999</v>
      </c>
      <c r="D14" s="11" t="str">
        <f>IF($B14="N/A","N/A",IF(C14&gt;95,"Yes","No"))</f>
        <v>Yes</v>
      </c>
      <c r="E14" s="68">
        <v>97.754458032000002</v>
      </c>
      <c r="F14" s="11" t="str">
        <f>IF($B14="N/A","N/A",IF(E14&gt;95,"Yes","No"))</f>
        <v>Yes</v>
      </c>
      <c r="G14" s="68">
        <v>97.810032442999997</v>
      </c>
      <c r="H14" s="11" t="str">
        <f>IF($B14="N/A","N/A",IF(G14&gt;95,"Yes","No"))</f>
        <v>Yes</v>
      </c>
      <c r="I14" s="128">
        <v>0.79039999999999999</v>
      </c>
      <c r="J14" s="128">
        <v>5.6899999999999999E-2</v>
      </c>
      <c r="K14" s="127" t="s">
        <v>733</v>
      </c>
      <c r="L14" s="11" t="str">
        <f t="shared" si="4"/>
        <v>Yes</v>
      </c>
    </row>
    <row r="15" spans="1:12" s="104" customFormat="1" ht="12.75" customHeight="1" x14ac:dyDescent="0.2">
      <c r="A15" s="2" t="s">
        <v>1659</v>
      </c>
      <c r="B15" s="127" t="s">
        <v>217</v>
      </c>
      <c r="C15" s="68">
        <v>8.9165090999999991E-3</v>
      </c>
      <c r="D15" s="129" t="str">
        <f t="shared" ref="D15:D19" si="5">IF($B15="N/A","N/A",IF(C15&gt;10,"No",IF(C15&lt;-10,"No","Yes")))</f>
        <v>N/A</v>
      </c>
      <c r="E15" s="68">
        <v>1.9096788699999999E-2</v>
      </c>
      <c r="F15" s="129" t="str">
        <f t="shared" ref="F15:F19" si="6">IF($B15="N/A","N/A",IF(E15&gt;10,"No",IF(E15&lt;-10,"No","Yes")))</f>
        <v>N/A</v>
      </c>
      <c r="G15" s="68">
        <v>1.9198862600000002E-2</v>
      </c>
      <c r="H15" s="129" t="str">
        <f t="shared" ref="H15:H19" si="7">IF($B15="N/A","N/A",IF(G15&gt;10,"No",IF(G15&lt;-10,"No","Yes")))</f>
        <v>N/A</v>
      </c>
      <c r="I15" s="128">
        <v>114.2</v>
      </c>
      <c r="J15" s="128">
        <v>0.53449999999999998</v>
      </c>
      <c r="K15" s="127" t="s">
        <v>217</v>
      </c>
      <c r="L15" s="11" t="str">
        <f t="shared" si="4"/>
        <v>N/A</v>
      </c>
    </row>
    <row r="16" spans="1:12" s="104" customFormat="1" ht="12.75" customHeight="1" x14ac:dyDescent="0.2">
      <c r="A16" s="2" t="s">
        <v>1660</v>
      </c>
      <c r="B16" s="127" t="s">
        <v>217</v>
      </c>
      <c r="C16" s="68">
        <v>1.4860848E-3</v>
      </c>
      <c r="D16" s="129" t="str">
        <f t="shared" si="5"/>
        <v>N/A</v>
      </c>
      <c r="E16" s="68">
        <v>1.0683518E-3</v>
      </c>
      <c r="F16" s="129" t="str">
        <f t="shared" si="6"/>
        <v>N/A</v>
      </c>
      <c r="G16" s="68">
        <v>7.7833229999999995E-4</v>
      </c>
      <c r="H16" s="129" t="str">
        <f t="shared" si="7"/>
        <v>N/A</v>
      </c>
      <c r="I16" s="128">
        <v>-28.1</v>
      </c>
      <c r="J16" s="128">
        <v>-27.1</v>
      </c>
      <c r="K16" s="127" t="s">
        <v>217</v>
      </c>
      <c r="L16" s="11" t="str">
        <f t="shared" si="4"/>
        <v>N/A</v>
      </c>
    </row>
    <row r="17" spans="1:14" s="104" customFormat="1" ht="12.75" customHeight="1" x14ac:dyDescent="0.2">
      <c r="A17" s="2" t="s">
        <v>1661</v>
      </c>
      <c r="B17" s="127" t="s">
        <v>217</v>
      </c>
      <c r="C17" s="68">
        <v>0</v>
      </c>
      <c r="D17" s="129" t="str">
        <f t="shared" si="5"/>
        <v>N/A</v>
      </c>
      <c r="E17" s="68">
        <v>0</v>
      </c>
      <c r="F17" s="129" t="str">
        <f t="shared" si="6"/>
        <v>N/A</v>
      </c>
      <c r="G17" s="68">
        <v>0</v>
      </c>
      <c r="H17" s="129" t="str">
        <f t="shared" si="7"/>
        <v>N/A</v>
      </c>
      <c r="I17" s="128" t="s">
        <v>1743</v>
      </c>
      <c r="J17" s="128" t="s">
        <v>1743</v>
      </c>
      <c r="K17" s="127" t="s">
        <v>217</v>
      </c>
      <c r="L17" s="11" t="str">
        <f t="shared" si="4"/>
        <v>N/A</v>
      </c>
    </row>
    <row r="18" spans="1:14" s="104" customFormat="1" ht="25.5" x14ac:dyDescent="0.2">
      <c r="A18" s="2" t="s">
        <v>1662</v>
      </c>
      <c r="B18" s="47" t="s">
        <v>217</v>
      </c>
      <c r="C18" s="13">
        <v>5.09321805E-2</v>
      </c>
      <c r="D18" s="11" t="str">
        <f t="shared" si="5"/>
        <v>N/A</v>
      </c>
      <c r="E18" s="13">
        <v>0.2251551447</v>
      </c>
      <c r="F18" s="11" t="str">
        <f t="shared" si="6"/>
        <v>N/A</v>
      </c>
      <c r="G18" s="13">
        <v>3.6451894499999998E-2</v>
      </c>
      <c r="H18" s="11" t="str">
        <f t="shared" si="7"/>
        <v>N/A</v>
      </c>
      <c r="I18" s="56">
        <v>342.1</v>
      </c>
      <c r="J18" s="56">
        <v>-83.8</v>
      </c>
      <c r="K18" s="47" t="s">
        <v>217</v>
      </c>
      <c r="L18" s="11" t="str">
        <f t="shared" si="4"/>
        <v>N/A</v>
      </c>
    </row>
    <row r="19" spans="1:14" s="104" customFormat="1" ht="27.75" customHeight="1" x14ac:dyDescent="0.2">
      <c r="A19" s="2" t="s">
        <v>1663</v>
      </c>
      <c r="B19" s="47" t="s">
        <v>217</v>
      </c>
      <c r="C19" s="13">
        <v>2.8370711000000001E-3</v>
      </c>
      <c r="D19" s="11" t="str">
        <f t="shared" si="5"/>
        <v>N/A</v>
      </c>
      <c r="E19" s="13">
        <v>4.5404952000000004E-3</v>
      </c>
      <c r="F19" s="11" t="str">
        <f t="shared" si="6"/>
        <v>N/A</v>
      </c>
      <c r="G19" s="13">
        <v>4.5402715999999996E-3</v>
      </c>
      <c r="H19" s="11" t="str">
        <f t="shared" si="7"/>
        <v>N/A</v>
      </c>
      <c r="I19" s="56">
        <v>60.04</v>
      </c>
      <c r="J19" s="56">
        <v>-5.0000000000000001E-3</v>
      </c>
      <c r="K19" s="47" t="s">
        <v>217</v>
      </c>
      <c r="L19" s="11" t="str">
        <f t="shared" si="4"/>
        <v>N/A</v>
      </c>
    </row>
    <row r="20" spans="1:14" s="104" customFormat="1" x14ac:dyDescent="0.2">
      <c r="A20" s="2" t="s">
        <v>1664</v>
      </c>
      <c r="B20" s="47" t="s">
        <v>217</v>
      </c>
      <c r="C20" s="1">
        <v>22296</v>
      </c>
      <c r="D20" s="11" t="str">
        <f>IF($B20="N/A","N/A",IF(C20&gt;0,"No",IF(C20&lt;0,"No","Yes")))</f>
        <v>N/A</v>
      </c>
      <c r="E20" s="1">
        <v>16815</v>
      </c>
      <c r="F20" s="11" t="str">
        <f>IF($B20="N/A","N/A",IF(E20&gt;0,"No",IF(E20&lt;0,"No","Yes")))</f>
        <v>N/A</v>
      </c>
      <c r="G20" s="1">
        <v>16882</v>
      </c>
      <c r="H20" s="11" t="str">
        <f>IF($B20="N/A","N/A",IF(G20&gt;0,"No",IF(G20&lt;0,"No","Yes")))</f>
        <v>N/A</v>
      </c>
      <c r="I20" s="56">
        <v>-24.6</v>
      </c>
      <c r="J20" s="56">
        <v>0.39850000000000002</v>
      </c>
      <c r="K20" s="47" t="s">
        <v>217</v>
      </c>
      <c r="L20" s="11" t="str">
        <f t="shared" si="4"/>
        <v>N/A</v>
      </c>
    </row>
    <row r="21" spans="1:14" s="104" customFormat="1" x14ac:dyDescent="0.2">
      <c r="A21" s="2" t="s">
        <v>1665</v>
      </c>
      <c r="B21" s="47" t="s">
        <v>282</v>
      </c>
      <c r="C21" s="13">
        <v>3.012158876</v>
      </c>
      <c r="D21" s="11" t="str">
        <f>IF($B21="N/A","N/A",IF(C21&gt;=5,"No",IF(C21&lt;0,"No","Yes")))</f>
        <v>Yes</v>
      </c>
      <c r="E21" s="13">
        <v>2.2455419682</v>
      </c>
      <c r="F21" s="11" t="str">
        <f>IF($B21="N/A","N/A",IF(E21&gt;=5,"No",IF(E21&lt;0,"No","Yes")))</f>
        <v>Yes</v>
      </c>
      <c r="G21" s="13">
        <v>2.1899675565000001</v>
      </c>
      <c r="H21" s="11" t="str">
        <f>IF($B21="N/A","N/A",IF(G21&gt;=5,"No",IF(G21&lt;0,"No","Yes")))</f>
        <v>Yes</v>
      </c>
      <c r="I21" s="56">
        <v>-25.5</v>
      </c>
      <c r="J21" s="56">
        <v>-2.4700000000000002</v>
      </c>
      <c r="K21" s="11" t="s">
        <v>217</v>
      </c>
      <c r="L21" s="11" t="str">
        <f t="shared" si="4"/>
        <v>N/A</v>
      </c>
    </row>
    <row r="22" spans="1:14" s="104" customFormat="1" ht="12.75" customHeight="1" x14ac:dyDescent="0.2">
      <c r="A22" s="4" t="s">
        <v>1666</v>
      </c>
      <c r="B22" s="127" t="s">
        <v>217</v>
      </c>
      <c r="C22" s="68">
        <v>96.833512737999996</v>
      </c>
      <c r="D22" s="129" t="str">
        <f t="shared" ref="D22:D25" si="8">IF($B22="N/A","N/A",IF(C22&gt;10,"No",IF(C22&lt;-10,"No","Yes")))</f>
        <v>N/A</v>
      </c>
      <c r="E22" s="68">
        <v>96.015462385000006</v>
      </c>
      <c r="F22" s="129" t="str">
        <f t="shared" ref="F22:F25" si="9">IF($B22="N/A","N/A",IF(E22&gt;10,"No",IF(E22&lt;-10,"No","Yes")))</f>
        <v>N/A</v>
      </c>
      <c r="G22" s="68">
        <v>97.826086957000001</v>
      </c>
      <c r="H22" s="129" t="str">
        <f t="shared" ref="H22:H25" si="10">IF($B22="N/A","N/A",IF(G22&gt;10,"No",IF(G22&lt;-10,"No","Yes")))</f>
        <v>N/A</v>
      </c>
      <c r="I22" s="56">
        <v>-0.84499999999999997</v>
      </c>
      <c r="J22" s="56">
        <v>1.8859999999999999</v>
      </c>
      <c r="K22" s="127" t="s">
        <v>217</v>
      </c>
      <c r="L22" s="11" t="str">
        <f t="shared" si="4"/>
        <v>N/A</v>
      </c>
    </row>
    <row r="23" spans="1:14" s="104" customFormat="1" ht="12.75" customHeight="1" x14ac:dyDescent="0.2">
      <c r="A23" s="4" t="s">
        <v>1667</v>
      </c>
      <c r="B23" s="127" t="s">
        <v>217</v>
      </c>
      <c r="C23" s="68">
        <v>53.646393971999998</v>
      </c>
      <c r="D23" s="129" t="str">
        <f t="shared" si="8"/>
        <v>N/A</v>
      </c>
      <c r="E23" s="68">
        <v>59.619387451999998</v>
      </c>
      <c r="F23" s="129" t="str">
        <f t="shared" si="9"/>
        <v>N/A</v>
      </c>
      <c r="G23" s="68">
        <v>58.435019547000003</v>
      </c>
      <c r="H23" s="129" t="str">
        <f t="shared" si="10"/>
        <v>N/A</v>
      </c>
      <c r="I23" s="56">
        <v>11.13</v>
      </c>
      <c r="J23" s="56">
        <v>-1.99</v>
      </c>
      <c r="K23" s="127" t="s">
        <v>217</v>
      </c>
      <c r="L23" s="11" t="str">
        <f t="shared" si="4"/>
        <v>N/A</v>
      </c>
    </row>
    <row r="24" spans="1:14" s="104" customFormat="1" ht="12.75" customHeight="1" x14ac:dyDescent="0.2">
      <c r="A24" s="4" t="s">
        <v>1668</v>
      </c>
      <c r="B24" s="127" t="s">
        <v>217</v>
      </c>
      <c r="C24" s="68">
        <v>3.1261212773999998</v>
      </c>
      <c r="D24" s="129" t="str">
        <f t="shared" si="8"/>
        <v>N/A</v>
      </c>
      <c r="E24" s="68">
        <v>3.9310139756</v>
      </c>
      <c r="F24" s="129" t="str">
        <f t="shared" si="9"/>
        <v>N/A</v>
      </c>
      <c r="G24" s="68">
        <v>1.9310508233999999</v>
      </c>
      <c r="H24" s="129" t="str">
        <f t="shared" si="10"/>
        <v>N/A</v>
      </c>
      <c r="I24" s="56">
        <v>25.75</v>
      </c>
      <c r="J24" s="56">
        <v>-50.9</v>
      </c>
      <c r="K24" s="127" t="s">
        <v>217</v>
      </c>
      <c r="L24" s="11" t="str">
        <f t="shared" si="4"/>
        <v>N/A</v>
      </c>
    </row>
    <row r="25" spans="1:14" s="104" customFormat="1" ht="12.75" customHeight="1" x14ac:dyDescent="0.2">
      <c r="A25" s="4" t="s">
        <v>1669</v>
      </c>
      <c r="B25" s="127" t="s">
        <v>217</v>
      </c>
      <c r="C25" s="68">
        <v>0.23771080010000001</v>
      </c>
      <c r="D25" s="129" t="str">
        <f t="shared" si="8"/>
        <v>N/A</v>
      </c>
      <c r="E25" s="68">
        <v>9.5153137099999993E-2</v>
      </c>
      <c r="F25" s="129" t="str">
        <f t="shared" si="9"/>
        <v>N/A</v>
      </c>
      <c r="G25" s="68">
        <v>8.88520317E-2</v>
      </c>
      <c r="H25" s="129" t="str">
        <f t="shared" si="10"/>
        <v>N/A</v>
      </c>
      <c r="I25" s="56">
        <v>-60</v>
      </c>
      <c r="J25" s="56">
        <v>-6.62</v>
      </c>
      <c r="K25" s="127" t="s">
        <v>217</v>
      </c>
      <c r="L25" s="11" t="str">
        <f t="shared" si="4"/>
        <v>N/A</v>
      </c>
    </row>
    <row r="26" spans="1:14" x14ac:dyDescent="0.2">
      <c r="A26" s="2" t="s">
        <v>1670</v>
      </c>
      <c r="B26" s="47" t="s">
        <v>221</v>
      </c>
      <c r="C26" s="1">
        <v>264</v>
      </c>
      <c r="D26" s="43" t="str">
        <f>IF($B26="N/A","N/A",IF(C26&gt;0,"No",IF(C26&lt;0,"No","Yes")))</f>
        <v>No</v>
      </c>
      <c r="E26" s="1">
        <v>487</v>
      </c>
      <c r="F26" s="43" t="str">
        <f>IF($B26="N/A","N/A",IF(E26&gt;0,"No",IF(E26&lt;0,"No","Yes")))</f>
        <v>No</v>
      </c>
      <c r="G26" s="1">
        <v>666</v>
      </c>
      <c r="H26" s="43" t="str">
        <f>IF($B26="N/A","N/A",IF(G26&gt;0,"No",IF(G26&lt;0,"No","Yes")))</f>
        <v>No</v>
      </c>
      <c r="I26" s="12">
        <v>84.47</v>
      </c>
      <c r="J26" s="12">
        <v>36.76</v>
      </c>
      <c r="K26" s="44" t="s">
        <v>217</v>
      </c>
      <c r="L26" s="9" t="str">
        <f t="shared" ref="L26:L74" si="11">IF(J26="Div by 0", "N/A", IF(K26="N/A","N/A", IF(J26&gt;VALUE(MID(K26,1,2)), "No", IF(J26&lt;-1*VALUE(MID(K26,1,2)), "No", "Yes"))))</f>
        <v>N/A</v>
      </c>
    </row>
    <row r="27" spans="1:14" x14ac:dyDescent="0.2">
      <c r="A27" s="6" t="s">
        <v>149</v>
      </c>
      <c r="B27" s="47" t="s">
        <v>283</v>
      </c>
      <c r="C27" s="8">
        <v>7.2683058600000003E-2</v>
      </c>
      <c r="D27" s="43" t="str">
        <f>IF($B27="N/A","N/A",IF(C27&gt;=10,"No",IF(C27&lt;0,"No","Yes")))</f>
        <v>Yes</v>
      </c>
      <c r="E27" s="8">
        <v>0.13300980079999999</v>
      </c>
      <c r="F27" s="43" t="str">
        <f>IF($B27="N/A","N/A",IF(E27&gt;=10,"No",IF(E27&lt;0,"No","Yes")))</f>
        <v>Yes</v>
      </c>
      <c r="G27" s="8">
        <v>0.17278976339999999</v>
      </c>
      <c r="H27" s="43" t="str">
        <f>IF($B27="N/A","N/A",IF(G27&gt;=10,"No",IF(G27&lt;0,"No","Yes")))</f>
        <v>Yes</v>
      </c>
      <c r="I27" s="12">
        <v>83</v>
      </c>
      <c r="J27" s="12">
        <v>29.91</v>
      </c>
      <c r="K27" s="44" t="s">
        <v>217</v>
      </c>
      <c r="L27" s="9" t="str">
        <f t="shared" si="11"/>
        <v>N/A</v>
      </c>
    </row>
    <row r="28" spans="1:14" x14ac:dyDescent="0.2">
      <c r="A28" s="2" t="s">
        <v>425</v>
      </c>
      <c r="B28" s="34" t="s">
        <v>217</v>
      </c>
      <c r="C28" s="13">
        <v>49.070631970000001</v>
      </c>
      <c r="D28" s="70" t="str">
        <f t="shared" ref="D28:D31" si="12">IF($B28="N/A","N/A",IF(C28&gt;10,"No",IF(C28&lt;-10,"No","Yes")))</f>
        <v>N/A</v>
      </c>
      <c r="E28" s="13">
        <v>75.301204819000006</v>
      </c>
      <c r="F28" s="43" t="str">
        <f t="shared" ref="F28:F31" si="13">IF($B28="N/A","N/A",IF(E28&gt;10,"No",IF(E28&lt;-10,"No","Yes")))</f>
        <v>N/A</v>
      </c>
      <c r="G28" s="13">
        <v>82.357357356999998</v>
      </c>
      <c r="H28" s="43" t="str">
        <f t="shared" ref="H28:H31" si="14">IF($B28="N/A","N/A",IF(G28&gt;10,"No",IF(G28&lt;-10,"No","Yes")))</f>
        <v>N/A</v>
      </c>
      <c r="I28" s="12">
        <v>53.45</v>
      </c>
      <c r="J28" s="12">
        <v>9.3710000000000004</v>
      </c>
      <c r="K28" s="44" t="s">
        <v>217</v>
      </c>
      <c r="L28" s="9" t="str">
        <f t="shared" si="11"/>
        <v>N/A</v>
      </c>
    </row>
    <row r="29" spans="1:14" x14ac:dyDescent="0.2">
      <c r="A29" s="2" t="s">
        <v>426</v>
      </c>
      <c r="B29" s="34" t="s">
        <v>217</v>
      </c>
      <c r="C29" s="13">
        <v>23.605947955000001</v>
      </c>
      <c r="D29" s="70" t="str">
        <f t="shared" si="12"/>
        <v>N/A</v>
      </c>
      <c r="E29" s="13">
        <v>45.080321284999997</v>
      </c>
      <c r="F29" s="43" t="str">
        <f t="shared" si="13"/>
        <v>N/A</v>
      </c>
      <c r="G29" s="13">
        <v>20.420420419999999</v>
      </c>
      <c r="H29" s="43" t="str">
        <f t="shared" si="14"/>
        <v>N/A</v>
      </c>
      <c r="I29" s="12">
        <v>90.97</v>
      </c>
      <c r="J29" s="12">
        <v>-54.7</v>
      </c>
      <c r="K29" s="44" t="s">
        <v>217</v>
      </c>
      <c r="L29" s="9" t="str">
        <f t="shared" si="11"/>
        <v>N/A</v>
      </c>
    </row>
    <row r="30" spans="1:14" x14ac:dyDescent="0.2">
      <c r="A30" s="2" t="s">
        <v>422</v>
      </c>
      <c r="B30" s="34" t="s">
        <v>217</v>
      </c>
      <c r="C30" s="13">
        <v>0</v>
      </c>
      <c r="D30" s="70" t="str">
        <f t="shared" si="12"/>
        <v>N/A</v>
      </c>
      <c r="E30" s="13">
        <v>0</v>
      </c>
      <c r="F30" s="43" t="str">
        <f t="shared" si="13"/>
        <v>N/A</v>
      </c>
      <c r="G30" s="13">
        <v>0</v>
      </c>
      <c r="H30" s="43" t="str">
        <f t="shared" si="14"/>
        <v>N/A</v>
      </c>
      <c r="I30" s="12" t="s">
        <v>1743</v>
      </c>
      <c r="J30" s="12" t="s">
        <v>1743</v>
      </c>
      <c r="K30" s="44" t="s">
        <v>217</v>
      </c>
      <c r="L30" s="9" t="str">
        <f t="shared" si="11"/>
        <v>N/A</v>
      </c>
    </row>
    <row r="31" spans="1:14" x14ac:dyDescent="0.2">
      <c r="A31" s="2" t="s">
        <v>423</v>
      </c>
      <c r="B31" s="34" t="s">
        <v>217</v>
      </c>
      <c r="C31" s="13">
        <v>16.171003717000001</v>
      </c>
      <c r="D31" s="70" t="str">
        <f t="shared" si="12"/>
        <v>N/A</v>
      </c>
      <c r="E31" s="13">
        <v>2.4096385541999998</v>
      </c>
      <c r="F31" s="43" t="str">
        <f t="shared" si="13"/>
        <v>N/A</v>
      </c>
      <c r="G31" s="13">
        <v>4.2792792792999998</v>
      </c>
      <c r="H31" s="43" t="str">
        <f t="shared" si="14"/>
        <v>N/A</v>
      </c>
      <c r="I31" s="12">
        <v>-85.1</v>
      </c>
      <c r="J31" s="12">
        <v>77.59</v>
      </c>
      <c r="K31" s="44" t="s">
        <v>217</v>
      </c>
      <c r="L31" s="9" t="str">
        <f t="shared" si="11"/>
        <v>N/A</v>
      </c>
    </row>
    <row r="32" spans="1:14" x14ac:dyDescent="0.2">
      <c r="A32" s="2" t="s">
        <v>948</v>
      </c>
      <c r="B32" s="34" t="s">
        <v>217</v>
      </c>
      <c r="C32" s="68">
        <v>22.292083220999999</v>
      </c>
      <c r="D32" s="70" t="str">
        <f>IF($B32="N/A","N/A",IF(C32&gt;10,"No",IF(C32&lt;-10,"No","Yes")))</f>
        <v>N/A</v>
      </c>
      <c r="E32" s="68">
        <v>22.124097076000002</v>
      </c>
      <c r="F32" s="70" t="str">
        <f>IF($B32="N/A","N/A",IF(E32&gt;10,"No",IF(E32&lt;-10,"No","Yes")))</f>
        <v>N/A</v>
      </c>
      <c r="G32" s="68">
        <v>22.047428973999999</v>
      </c>
      <c r="H32" s="70" t="str">
        <f>IF($B32="N/A","N/A",IF(G32&gt;10,"No",IF(G32&lt;-10,"No","Yes")))</f>
        <v>N/A</v>
      </c>
      <c r="I32" s="12">
        <v>-0.754</v>
      </c>
      <c r="J32" s="12">
        <v>-0.34699999999999998</v>
      </c>
      <c r="K32" s="69" t="s">
        <v>733</v>
      </c>
      <c r="L32" s="9" t="str">
        <f t="shared" si="11"/>
        <v>Yes</v>
      </c>
      <c r="M32" s="54"/>
      <c r="N32" s="54"/>
    </row>
    <row r="33" spans="1:14" s="54" customFormat="1" ht="25.5" x14ac:dyDescent="0.2">
      <c r="A33" s="2" t="s">
        <v>949</v>
      </c>
      <c r="B33" s="34" t="s">
        <v>217</v>
      </c>
      <c r="C33" s="68">
        <v>0</v>
      </c>
      <c r="D33" s="70" t="str">
        <f>IF($B33="N/A","N/A",IF(C33&gt;10,"No",IF(C33&lt;-10,"No","Yes")))</f>
        <v>N/A</v>
      </c>
      <c r="E33" s="68">
        <v>0</v>
      </c>
      <c r="F33" s="70" t="str">
        <f>IF($B33="N/A","N/A",IF(E33&gt;10,"No",IF(E33&lt;-10,"No","Yes")))</f>
        <v>N/A</v>
      </c>
      <c r="G33" s="68">
        <v>0</v>
      </c>
      <c r="H33" s="70" t="str">
        <f>IF($B33="N/A","N/A",IF(G33&gt;10,"No",IF(G33&lt;-10,"No","Yes")))</f>
        <v>N/A</v>
      </c>
      <c r="I33" s="12" t="s">
        <v>1743</v>
      </c>
      <c r="J33" s="12" t="s">
        <v>1743</v>
      </c>
      <c r="K33" s="69" t="s">
        <v>733</v>
      </c>
      <c r="L33" s="9" t="str">
        <f t="shared" si="11"/>
        <v>N/A</v>
      </c>
      <c r="M33" s="42"/>
      <c r="N33" s="42"/>
    </row>
    <row r="34" spans="1:14" x14ac:dyDescent="0.2">
      <c r="A34" s="2" t="s">
        <v>20</v>
      </c>
      <c r="B34" s="47" t="s">
        <v>284</v>
      </c>
      <c r="C34" s="13">
        <v>99.550797082000003</v>
      </c>
      <c r="D34" s="43" t="str">
        <f>IF($B34="N/A","N/A",IF(C34&gt;=98,"Yes","No"))</f>
        <v>Yes</v>
      </c>
      <c r="E34" s="13">
        <v>99.525518250999994</v>
      </c>
      <c r="F34" s="43" t="str">
        <f>IF($B34="N/A","N/A",IF(E34&gt;=98,"Yes","No"))</f>
        <v>Yes</v>
      </c>
      <c r="G34" s="13">
        <v>99.523012042000005</v>
      </c>
      <c r="H34" s="43" t="str">
        <f>IF($B34="N/A","N/A",IF(G34&gt;=98,"Yes","No"))</f>
        <v>Yes</v>
      </c>
      <c r="I34" s="12">
        <v>-2.5000000000000001E-2</v>
      </c>
      <c r="J34" s="12">
        <v>-3.0000000000000001E-3</v>
      </c>
      <c r="K34" s="44" t="s">
        <v>733</v>
      </c>
      <c r="L34" s="9" t="str">
        <f t="shared" si="11"/>
        <v>Yes</v>
      </c>
    </row>
    <row r="35" spans="1:14" x14ac:dyDescent="0.2">
      <c r="A35" s="2" t="s">
        <v>18</v>
      </c>
      <c r="B35" s="47" t="s">
        <v>281</v>
      </c>
      <c r="C35" s="13">
        <v>98.788840854</v>
      </c>
      <c r="D35" s="43" t="str">
        <f>IF($B35="N/A","N/A",IF(C35&gt;=95,"Yes","No"))</f>
        <v>Yes</v>
      </c>
      <c r="E35" s="13">
        <v>99.165483690000002</v>
      </c>
      <c r="F35" s="43" t="str">
        <f>IF($B35="N/A","N/A",IF(E35&gt;=95,"Yes","No"))</f>
        <v>Yes</v>
      </c>
      <c r="G35" s="13">
        <v>99.067557944000001</v>
      </c>
      <c r="H35" s="43" t="str">
        <f>IF($B35="N/A","N/A",IF(G35&gt;=95,"Yes","No"))</f>
        <v>Yes</v>
      </c>
      <c r="I35" s="12">
        <v>0.38129999999999997</v>
      </c>
      <c r="J35" s="12">
        <v>-9.9000000000000005E-2</v>
      </c>
      <c r="K35" s="44" t="s">
        <v>733</v>
      </c>
      <c r="L35" s="9" t="str">
        <f t="shared" si="11"/>
        <v>Yes</v>
      </c>
    </row>
    <row r="36" spans="1:14" x14ac:dyDescent="0.2">
      <c r="A36" s="2" t="s">
        <v>23</v>
      </c>
      <c r="B36" s="34" t="s">
        <v>217</v>
      </c>
      <c r="C36" s="13">
        <v>35.004593352999997</v>
      </c>
      <c r="D36" s="43" t="str">
        <f t="shared" ref="D36:D41" si="15">IF($B36="N/A","N/A",IF(C36&gt;10,"No",IF(C36&lt;-10,"No","Yes")))</f>
        <v>N/A</v>
      </c>
      <c r="E36" s="13">
        <v>35.304754031999998</v>
      </c>
      <c r="F36" s="43" t="str">
        <f t="shared" ref="F36:F41" si="16">IF($B36="N/A","N/A",IF(E36&gt;10,"No",IF(E36&lt;-10,"No","Yes")))</f>
        <v>N/A</v>
      </c>
      <c r="G36" s="13">
        <v>35.296589996999998</v>
      </c>
      <c r="H36" s="43" t="str">
        <f t="shared" ref="H36:H41" si="17">IF($B36="N/A","N/A",IF(G36&gt;10,"No",IF(G36&lt;-10,"No","Yes")))</f>
        <v>N/A</v>
      </c>
      <c r="I36" s="12">
        <v>0.85750000000000004</v>
      </c>
      <c r="J36" s="12">
        <v>-2.3E-2</v>
      </c>
      <c r="K36" s="44" t="s">
        <v>733</v>
      </c>
      <c r="L36" s="9" t="str">
        <f t="shared" si="11"/>
        <v>Yes</v>
      </c>
    </row>
    <row r="37" spans="1:14" x14ac:dyDescent="0.2">
      <c r="A37" s="2" t="s">
        <v>24</v>
      </c>
      <c r="B37" s="34" t="s">
        <v>217</v>
      </c>
      <c r="C37" s="13">
        <v>56.040529587000002</v>
      </c>
      <c r="D37" s="43" t="str">
        <f t="shared" si="15"/>
        <v>N/A</v>
      </c>
      <c r="E37" s="13">
        <v>56.541985558999997</v>
      </c>
      <c r="F37" s="43" t="str">
        <f t="shared" si="16"/>
        <v>N/A</v>
      </c>
      <c r="G37" s="13">
        <v>56.183395838000003</v>
      </c>
      <c r="H37" s="43" t="str">
        <f t="shared" si="17"/>
        <v>N/A</v>
      </c>
      <c r="I37" s="12">
        <v>0.89480000000000004</v>
      </c>
      <c r="J37" s="12">
        <v>-0.63400000000000001</v>
      </c>
      <c r="K37" s="44" t="s">
        <v>733</v>
      </c>
      <c r="L37" s="9" t="str">
        <f t="shared" si="11"/>
        <v>Yes</v>
      </c>
    </row>
    <row r="38" spans="1:14" x14ac:dyDescent="0.2">
      <c r="A38" s="2" t="s">
        <v>25</v>
      </c>
      <c r="B38" s="34" t="s">
        <v>217</v>
      </c>
      <c r="C38" s="13">
        <v>0.3917860038</v>
      </c>
      <c r="D38" s="43" t="str">
        <f t="shared" si="15"/>
        <v>N/A</v>
      </c>
      <c r="E38" s="13">
        <v>0.42346795009999999</v>
      </c>
      <c r="F38" s="43" t="str">
        <f t="shared" si="16"/>
        <v>N/A</v>
      </c>
      <c r="G38" s="13">
        <v>0.43340135089999998</v>
      </c>
      <c r="H38" s="43" t="str">
        <f t="shared" si="17"/>
        <v>N/A</v>
      </c>
      <c r="I38" s="12">
        <v>8.0869999999999997</v>
      </c>
      <c r="J38" s="12">
        <v>2.3460000000000001</v>
      </c>
      <c r="K38" s="44" t="s">
        <v>733</v>
      </c>
      <c r="L38" s="9" t="str">
        <f t="shared" si="11"/>
        <v>Yes</v>
      </c>
    </row>
    <row r="39" spans="1:14" x14ac:dyDescent="0.2">
      <c r="A39" s="2" t="s">
        <v>26</v>
      </c>
      <c r="B39" s="47" t="s">
        <v>217</v>
      </c>
      <c r="C39" s="13">
        <v>0.42258848960000001</v>
      </c>
      <c r="D39" s="11" t="str">
        <f t="shared" si="15"/>
        <v>N/A</v>
      </c>
      <c r="E39" s="13">
        <v>0.4377571556</v>
      </c>
      <c r="F39" s="11" t="str">
        <f t="shared" si="16"/>
        <v>N/A</v>
      </c>
      <c r="G39" s="13">
        <v>0.44442772470000003</v>
      </c>
      <c r="H39" s="11" t="str">
        <f t="shared" si="17"/>
        <v>N/A</v>
      </c>
      <c r="I39" s="12">
        <v>3.589</v>
      </c>
      <c r="J39" s="12">
        <v>1.524</v>
      </c>
      <c r="K39" s="47" t="s">
        <v>217</v>
      </c>
      <c r="L39" s="9" t="str">
        <f t="shared" si="11"/>
        <v>N/A</v>
      </c>
    </row>
    <row r="40" spans="1:14" x14ac:dyDescent="0.2">
      <c r="A40" s="2" t="s">
        <v>60</v>
      </c>
      <c r="B40" s="47" t="s">
        <v>217</v>
      </c>
      <c r="C40" s="13">
        <v>3.30991624E-2</v>
      </c>
      <c r="D40" s="11" t="str">
        <f t="shared" si="15"/>
        <v>N/A</v>
      </c>
      <c r="E40" s="13">
        <v>3.48549779E-2</v>
      </c>
      <c r="F40" s="11" t="str">
        <f t="shared" si="16"/>
        <v>N/A</v>
      </c>
      <c r="G40" s="13">
        <v>3.1652178900000001E-2</v>
      </c>
      <c r="H40" s="11" t="str">
        <f t="shared" si="17"/>
        <v>N/A</v>
      </c>
      <c r="I40" s="12">
        <v>5.3049999999999997</v>
      </c>
      <c r="J40" s="12">
        <v>-9.19</v>
      </c>
      <c r="K40" s="47" t="s">
        <v>217</v>
      </c>
      <c r="L40" s="9" t="str">
        <f t="shared" si="11"/>
        <v>N/A</v>
      </c>
    </row>
    <row r="41" spans="1:14" x14ac:dyDescent="0.2">
      <c r="A41" s="2" t="s">
        <v>61</v>
      </c>
      <c r="B41" s="47" t="s">
        <v>217</v>
      </c>
      <c r="C41" s="13">
        <v>0</v>
      </c>
      <c r="D41" s="11" t="str">
        <f t="shared" si="15"/>
        <v>N/A</v>
      </c>
      <c r="E41" s="13">
        <v>0</v>
      </c>
      <c r="F41" s="11" t="str">
        <f t="shared" si="16"/>
        <v>N/A</v>
      </c>
      <c r="G41" s="13">
        <v>0</v>
      </c>
      <c r="H41" s="11" t="str">
        <f t="shared" si="17"/>
        <v>N/A</v>
      </c>
      <c r="I41" s="12" t="s">
        <v>1743</v>
      </c>
      <c r="J41" s="12" t="s">
        <v>1743</v>
      </c>
      <c r="K41" s="47" t="s">
        <v>217</v>
      </c>
      <c r="L41" s="9" t="str">
        <f t="shared" si="11"/>
        <v>N/A</v>
      </c>
    </row>
    <row r="42" spans="1:14" x14ac:dyDescent="0.2">
      <c r="A42" s="2" t="s">
        <v>62</v>
      </c>
      <c r="B42" s="47" t="s">
        <v>282</v>
      </c>
      <c r="C42" s="13">
        <v>8.1074034044999994</v>
      </c>
      <c r="D42" s="11" t="str">
        <f>IF($B42="N/A","N/A",IF(C42&gt;=5,"No",IF(C42&lt;0,"No","Yes")))</f>
        <v>No</v>
      </c>
      <c r="E42" s="13">
        <v>7.2571803258000003</v>
      </c>
      <c r="F42" s="11" t="str">
        <f>IF($B42="N/A","N/A",IF(E42&gt;=5,"No",IF(E42&lt;0,"No","Yes")))</f>
        <v>No</v>
      </c>
      <c r="G42" s="13">
        <v>7.6105329111</v>
      </c>
      <c r="H42" s="11" t="str">
        <f>IF($B42="N/A","N/A",IF(G42&gt;=5,"No",IF(G42&lt;0,"No","Yes")))</f>
        <v>No</v>
      </c>
      <c r="I42" s="12">
        <v>-10.5</v>
      </c>
      <c r="J42" s="12">
        <v>4.8689999999999998</v>
      </c>
      <c r="K42" s="44" t="s">
        <v>733</v>
      </c>
      <c r="L42" s="9" t="str">
        <f t="shared" si="11"/>
        <v>Yes</v>
      </c>
    </row>
    <row r="43" spans="1:14" x14ac:dyDescent="0.2">
      <c r="A43" s="2" t="s">
        <v>63</v>
      </c>
      <c r="B43" s="47" t="s">
        <v>217</v>
      </c>
      <c r="C43" s="13">
        <v>1.7279113752999999</v>
      </c>
      <c r="D43" s="11" t="str">
        <f>IF($B43="N/A","N/A",IF(C43&gt;10,"No",IF(C43&lt;-10,"No","Yes")))</f>
        <v>N/A</v>
      </c>
      <c r="E43" s="13">
        <v>1.9178250494</v>
      </c>
      <c r="F43" s="11" t="str">
        <f>IF($B43="N/A","N/A",IF(E43&gt;10,"No",IF(E43&lt;-10,"No","Yes")))</f>
        <v>N/A</v>
      </c>
      <c r="G43" s="13">
        <v>1.9804664544999999</v>
      </c>
      <c r="H43" s="11" t="str">
        <f>IF($B43="N/A","N/A",IF(G43&gt;10,"No",IF(G43&lt;-10,"No","Yes")))</f>
        <v>N/A</v>
      </c>
      <c r="I43" s="12">
        <v>10.99</v>
      </c>
      <c r="J43" s="12">
        <v>3.266</v>
      </c>
      <c r="K43" s="47" t="s">
        <v>733</v>
      </c>
      <c r="L43" s="9" t="str">
        <f t="shared" si="11"/>
        <v>Yes</v>
      </c>
    </row>
    <row r="44" spans="1:14" x14ac:dyDescent="0.2">
      <c r="A44" s="2" t="s">
        <v>64</v>
      </c>
      <c r="B44" s="47" t="s">
        <v>217</v>
      </c>
      <c r="C44" s="13">
        <v>100</v>
      </c>
      <c r="D44" s="11" t="str">
        <f>IF($B44="N/A","N/A",IF(C44&gt;10,"No",IF(C44&lt;-10,"No","Yes")))</f>
        <v>N/A</v>
      </c>
      <c r="E44" s="13">
        <v>100</v>
      </c>
      <c r="F44" s="11" t="str">
        <f>IF($B44="N/A","N/A",IF(E44&gt;10,"No",IF(E44&lt;-10,"No","Yes")))</f>
        <v>N/A</v>
      </c>
      <c r="G44" s="13">
        <v>100</v>
      </c>
      <c r="H44" s="11" t="str">
        <f>IF($B44="N/A","N/A",IF(G44&gt;10,"No",IF(G44&lt;-10,"No","Yes")))</f>
        <v>N/A</v>
      </c>
      <c r="I44" s="12">
        <v>0</v>
      </c>
      <c r="J44" s="12">
        <v>0</v>
      </c>
      <c r="K44" s="44" t="s">
        <v>733</v>
      </c>
      <c r="L44" s="9" t="str">
        <f t="shared" si="11"/>
        <v>Yes</v>
      </c>
    </row>
    <row r="45" spans="1:14" x14ac:dyDescent="0.2">
      <c r="A45" s="3" t="s">
        <v>19</v>
      </c>
      <c r="B45" s="34" t="s">
        <v>285</v>
      </c>
      <c r="C45" s="8">
        <v>4.8817887058</v>
      </c>
      <c r="D45" s="43" t="str">
        <f>IF($B45="N/A","N/A",IF(C45&gt;8,"No",IF(C45&lt;2,"No","Yes")))</f>
        <v>Yes</v>
      </c>
      <c r="E45" s="8">
        <v>4.6530727800999996</v>
      </c>
      <c r="F45" s="43" t="str">
        <f>IF($B45="N/A","N/A",IF(E45&gt;8,"No",IF(E45&lt;2,"No","Yes")))</f>
        <v>Yes</v>
      </c>
      <c r="G45" s="8">
        <v>4.1972864743000002</v>
      </c>
      <c r="H45" s="43" t="str">
        <f>IF($B45="N/A","N/A",IF(G45&gt;8,"No",IF(G45&lt;2,"No","Yes")))</f>
        <v>Yes</v>
      </c>
      <c r="I45" s="12">
        <v>-4.6900000000000004</v>
      </c>
      <c r="J45" s="12">
        <v>-9.8000000000000007</v>
      </c>
      <c r="K45" s="44" t="s">
        <v>733</v>
      </c>
      <c r="L45" s="9" t="str">
        <f t="shared" si="11"/>
        <v>Yes</v>
      </c>
    </row>
    <row r="46" spans="1:14" x14ac:dyDescent="0.2">
      <c r="A46" s="3" t="s">
        <v>174</v>
      </c>
      <c r="B46" s="34" t="s">
        <v>217</v>
      </c>
      <c r="C46" s="8">
        <v>18.586192920999999</v>
      </c>
      <c r="D46" s="11" t="str">
        <f t="shared" ref="D46:D53" si="18">IF($B46="N/A","N/A",IF(C46&gt;10,"No",IF(C46&lt;-10,"No","Yes")))</f>
        <v>N/A</v>
      </c>
      <c r="E46" s="8">
        <v>19.075021</v>
      </c>
      <c r="F46" s="11" t="str">
        <f t="shared" ref="F46:F53" si="19">IF($B46="N/A","N/A",IF(E46&gt;10,"No",IF(E46&lt;-10,"No","Yes")))</f>
        <v>N/A</v>
      </c>
      <c r="G46" s="8">
        <v>19.307439947999999</v>
      </c>
      <c r="H46" s="11" t="str">
        <f t="shared" ref="H46:H53" si="20">IF($B46="N/A","N/A",IF(G46&gt;10,"No",IF(G46&lt;-10,"No","Yes")))</f>
        <v>N/A</v>
      </c>
      <c r="I46" s="12">
        <v>2.63</v>
      </c>
      <c r="J46" s="12">
        <v>1.218</v>
      </c>
      <c r="K46" s="44" t="s">
        <v>733</v>
      </c>
      <c r="L46" s="9" t="str">
        <f>IF(J46="Div by 0", "N/A", IF(OR(J46="N/A",K46="N/A"),"N/A", IF(J46&gt;VALUE(MID(K46,1,2)), "No", IF(J46&lt;-1*VALUE(MID(K46,1,2)), "No", "Yes"))))</f>
        <v>Yes</v>
      </c>
    </row>
    <row r="47" spans="1:14" x14ac:dyDescent="0.2">
      <c r="A47" s="3" t="s">
        <v>175</v>
      </c>
      <c r="B47" s="34" t="s">
        <v>217</v>
      </c>
      <c r="C47" s="8">
        <v>29.605106727999999</v>
      </c>
      <c r="D47" s="11" t="str">
        <f t="shared" si="18"/>
        <v>N/A</v>
      </c>
      <c r="E47" s="8">
        <v>30.997426608000001</v>
      </c>
      <c r="F47" s="11" t="str">
        <f t="shared" si="19"/>
        <v>N/A</v>
      </c>
      <c r="G47" s="8">
        <v>31.577329256999999</v>
      </c>
      <c r="H47" s="11" t="str">
        <f t="shared" si="20"/>
        <v>N/A</v>
      </c>
      <c r="I47" s="12">
        <v>4.7030000000000003</v>
      </c>
      <c r="J47" s="12">
        <v>1.871</v>
      </c>
      <c r="K47" s="44" t="s">
        <v>733</v>
      </c>
      <c r="L47" s="9" t="str">
        <f>IF(J47="Div by 0", "N/A", IF(OR(J47="N/A",K47="N/A"),"N/A", IF(J47&gt;VALUE(MID(K47,1,2)), "No", IF(J47&lt;-1*VALUE(MID(K47,1,2)), "No", "Yes"))))</f>
        <v>Yes</v>
      </c>
    </row>
    <row r="48" spans="1:14" x14ac:dyDescent="0.2">
      <c r="A48" s="3" t="s">
        <v>176</v>
      </c>
      <c r="B48" s="34" t="s">
        <v>217</v>
      </c>
      <c r="C48" s="8">
        <v>3.1452310186000001</v>
      </c>
      <c r="D48" s="11" t="str">
        <f t="shared" si="18"/>
        <v>N/A</v>
      </c>
      <c r="E48" s="8">
        <v>3.2115990956</v>
      </c>
      <c r="F48" s="11" t="str">
        <f t="shared" si="19"/>
        <v>N/A</v>
      </c>
      <c r="G48" s="8">
        <v>3.2287816894999999</v>
      </c>
      <c r="H48" s="11" t="str">
        <f t="shared" si="20"/>
        <v>N/A</v>
      </c>
      <c r="I48" s="12">
        <v>2.11</v>
      </c>
      <c r="J48" s="12">
        <v>0.53500000000000003</v>
      </c>
      <c r="K48" s="44" t="s">
        <v>733</v>
      </c>
      <c r="L48" s="9" t="str">
        <f t="shared" ref="L48:L57" si="21">IF(J48="Div by 0", "N/A", IF(OR(J48="N/A",K48="N/A"),"N/A", IF(J48&gt;VALUE(MID(K48,1,2)), "No", IF(J48&lt;-1*VALUE(MID(K48,1,2)), "No", "Yes"))))</f>
        <v>Yes</v>
      </c>
    </row>
    <row r="49" spans="1:12" x14ac:dyDescent="0.2">
      <c r="A49" s="3" t="s">
        <v>177</v>
      </c>
      <c r="B49" s="34" t="s">
        <v>217</v>
      </c>
      <c r="C49" s="8">
        <v>20.247500675000001</v>
      </c>
      <c r="D49" s="11" t="str">
        <f t="shared" si="18"/>
        <v>N/A</v>
      </c>
      <c r="E49" s="8">
        <v>18.619235407000001</v>
      </c>
      <c r="F49" s="11" t="str">
        <f t="shared" si="19"/>
        <v>N/A</v>
      </c>
      <c r="G49" s="8">
        <v>18.386283710000001</v>
      </c>
      <c r="H49" s="11" t="str">
        <f t="shared" si="20"/>
        <v>N/A</v>
      </c>
      <c r="I49" s="12">
        <v>-8.0399999999999991</v>
      </c>
      <c r="J49" s="12">
        <v>-1.25</v>
      </c>
      <c r="K49" s="44" t="s">
        <v>733</v>
      </c>
      <c r="L49" s="9" t="str">
        <f t="shared" si="21"/>
        <v>Yes</v>
      </c>
    </row>
    <row r="50" spans="1:12" x14ac:dyDescent="0.2">
      <c r="A50" s="3" t="s">
        <v>178</v>
      </c>
      <c r="B50" s="34" t="s">
        <v>217</v>
      </c>
      <c r="C50" s="8">
        <v>11.418400432</v>
      </c>
      <c r="D50" s="11" t="str">
        <f t="shared" si="18"/>
        <v>N/A</v>
      </c>
      <c r="E50" s="8">
        <v>11.650109439</v>
      </c>
      <c r="F50" s="11" t="str">
        <f t="shared" si="19"/>
        <v>N/A</v>
      </c>
      <c r="G50" s="8">
        <v>11.758265564</v>
      </c>
      <c r="H50" s="11" t="str">
        <f t="shared" si="20"/>
        <v>N/A</v>
      </c>
      <c r="I50" s="12">
        <v>2.0289999999999999</v>
      </c>
      <c r="J50" s="12">
        <v>0.9284</v>
      </c>
      <c r="K50" s="44" t="s">
        <v>733</v>
      </c>
      <c r="L50" s="9" t="str">
        <f t="shared" si="21"/>
        <v>Yes</v>
      </c>
    </row>
    <row r="51" spans="1:12" x14ac:dyDescent="0.2">
      <c r="A51" s="3" t="s">
        <v>179</v>
      </c>
      <c r="B51" s="34" t="s">
        <v>217</v>
      </c>
      <c r="C51" s="8">
        <v>5.3189678464999997</v>
      </c>
      <c r="D51" s="11" t="str">
        <f t="shared" si="18"/>
        <v>N/A</v>
      </c>
      <c r="E51" s="8">
        <v>5.2297156715000002</v>
      </c>
      <c r="F51" s="11" t="str">
        <f t="shared" si="19"/>
        <v>N/A</v>
      </c>
      <c r="G51" s="8">
        <v>5.2027620417999998</v>
      </c>
      <c r="H51" s="11" t="str">
        <f t="shared" si="20"/>
        <v>N/A</v>
      </c>
      <c r="I51" s="12">
        <v>-1.68</v>
      </c>
      <c r="J51" s="12">
        <v>-0.51500000000000001</v>
      </c>
      <c r="K51" s="44" t="s">
        <v>733</v>
      </c>
      <c r="L51" s="9" t="str">
        <f t="shared" si="21"/>
        <v>Yes</v>
      </c>
    </row>
    <row r="52" spans="1:12" x14ac:dyDescent="0.2">
      <c r="A52" s="3" t="s">
        <v>180</v>
      </c>
      <c r="B52" s="34" t="s">
        <v>217</v>
      </c>
      <c r="C52" s="8">
        <v>4.2477708727000003</v>
      </c>
      <c r="D52" s="11" t="str">
        <f t="shared" si="18"/>
        <v>N/A</v>
      </c>
      <c r="E52" s="8">
        <v>4.1116854986</v>
      </c>
      <c r="F52" s="11" t="str">
        <f t="shared" si="19"/>
        <v>N/A</v>
      </c>
      <c r="G52" s="8">
        <v>3.9797426054999998</v>
      </c>
      <c r="H52" s="11" t="str">
        <f t="shared" si="20"/>
        <v>N/A</v>
      </c>
      <c r="I52" s="12">
        <v>-3.2</v>
      </c>
      <c r="J52" s="12">
        <v>-3.21</v>
      </c>
      <c r="K52" s="44" t="s">
        <v>733</v>
      </c>
      <c r="L52" s="9" t="str">
        <f t="shared" si="21"/>
        <v>Yes</v>
      </c>
    </row>
    <row r="53" spans="1:12" x14ac:dyDescent="0.2">
      <c r="A53" s="3" t="s">
        <v>950</v>
      </c>
      <c r="B53" s="34" t="s">
        <v>217</v>
      </c>
      <c r="C53" s="8">
        <v>2.5490407998000002</v>
      </c>
      <c r="D53" s="11" t="str">
        <f t="shared" si="18"/>
        <v>N/A</v>
      </c>
      <c r="E53" s="8">
        <v>2.4521345002000001</v>
      </c>
      <c r="F53" s="11" t="str">
        <f t="shared" si="19"/>
        <v>N/A</v>
      </c>
      <c r="G53" s="8">
        <v>2.3621087097000002</v>
      </c>
      <c r="H53" s="11" t="str">
        <f t="shared" si="20"/>
        <v>N/A</v>
      </c>
      <c r="I53" s="12">
        <v>-3.8</v>
      </c>
      <c r="J53" s="12">
        <v>-3.67</v>
      </c>
      <c r="K53" s="44" t="s">
        <v>733</v>
      </c>
      <c r="L53" s="9" t="str">
        <f t="shared" si="21"/>
        <v>Yes</v>
      </c>
    </row>
    <row r="54" spans="1:12" x14ac:dyDescent="0.2">
      <c r="A54" s="2" t="s">
        <v>212</v>
      </c>
      <c r="B54" s="34" t="s">
        <v>217</v>
      </c>
      <c r="C54" s="35" t="s">
        <v>217</v>
      </c>
      <c r="D54" s="9" t="str">
        <f t="shared" ref="D54:D57" si="22">IF($B54="N/A","N/A",IF(C54&lt;0,"No","Yes"))</f>
        <v>N/A</v>
      </c>
      <c r="E54" s="35">
        <v>406724</v>
      </c>
      <c r="F54" s="9" t="str">
        <f t="shared" ref="F54:F57" si="23">IF($B54="N/A","N/A",IF(E54&lt;0,"No","Yes"))</f>
        <v>N/A</v>
      </c>
      <c r="G54" s="35">
        <v>421370</v>
      </c>
      <c r="H54" s="9" t="str">
        <f t="shared" ref="H54:H57" si="24">IF($B54="N/A","N/A",IF(G54&lt;0,"No","Yes"))</f>
        <v>N/A</v>
      </c>
      <c r="I54" s="12" t="s">
        <v>217</v>
      </c>
      <c r="J54" s="12">
        <v>3.601</v>
      </c>
      <c r="K54" s="44" t="s">
        <v>733</v>
      </c>
      <c r="L54" s="9" t="str">
        <f t="shared" si="21"/>
        <v>Yes</v>
      </c>
    </row>
    <row r="55" spans="1:12" x14ac:dyDescent="0.2">
      <c r="A55" s="2" t="s">
        <v>213</v>
      </c>
      <c r="B55" s="34" t="s">
        <v>217</v>
      </c>
      <c r="C55" s="35" t="s">
        <v>217</v>
      </c>
      <c r="D55" s="9" t="str">
        <f t="shared" si="22"/>
        <v>N/A</v>
      </c>
      <c r="E55" s="35">
        <v>23885</v>
      </c>
      <c r="F55" s="9" t="str">
        <f t="shared" si="23"/>
        <v>N/A</v>
      </c>
      <c r="G55" s="35">
        <v>24730</v>
      </c>
      <c r="H55" s="9" t="str">
        <f t="shared" si="24"/>
        <v>N/A</v>
      </c>
      <c r="I55" s="12" t="s">
        <v>217</v>
      </c>
      <c r="J55" s="12">
        <v>3.5379999999999998</v>
      </c>
      <c r="K55" s="44" t="s">
        <v>733</v>
      </c>
      <c r="L55" s="9" t="str">
        <f t="shared" si="21"/>
        <v>Yes</v>
      </c>
    </row>
    <row r="56" spans="1:12" x14ac:dyDescent="0.2">
      <c r="A56" s="2" t="s">
        <v>214</v>
      </c>
      <c r="B56" s="34" t="s">
        <v>217</v>
      </c>
      <c r="C56" s="35" t="s">
        <v>217</v>
      </c>
      <c r="D56" s="9" t="str">
        <f t="shared" si="22"/>
        <v>N/A</v>
      </c>
      <c r="E56" s="35">
        <v>221105</v>
      </c>
      <c r="F56" s="9" t="str">
        <f t="shared" si="23"/>
        <v>N/A</v>
      </c>
      <c r="G56" s="35">
        <v>226720</v>
      </c>
      <c r="H56" s="9" t="str">
        <f t="shared" si="24"/>
        <v>N/A</v>
      </c>
      <c r="I56" s="12" t="s">
        <v>217</v>
      </c>
      <c r="J56" s="12">
        <v>2.54</v>
      </c>
      <c r="K56" s="44" t="s">
        <v>733</v>
      </c>
      <c r="L56" s="9" t="str">
        <f t="shared" si="21"/>
        <v>Yes</v>
      </c>
    </row>
    <row r="57" spans="1:12" x14ac:dyDescent="0.2">
      <c r="A57" s="2" t="s">
        <v>951</v>
      </c>
      <c r="B57" s="34" t="s">
        <v>217</v>
      </c>
      <c r="C57" s="35" t="s">
        <v>217</v>
      </c>
      <c r="D57" s="9" t="str">
        <f t="shared" si="22"/>
        <v>N/A</v>
      </c>
      <c r="E57" s="35">
        <v>72321</v>
      </c>
      <c r="F57" s="9" t="str">
        <f t="shared" si="23"/>
        <v>N/A</v>
      </c>
      <c r="G57" s="35">
        <v>73342</v>
      </c>
      <c r="H57" s="9" t="str">
        <f t="shared" si="24"/>
        <v>N/A</v>
      </c>
      <c r="I57" s="12" t="s">
        <v>217</v>
      </c>
      <c r="J57" s="12">
        <v>1.4119999999999999</v>
      </c>
      <c r="K57" s="44" t="s">
        <v>733</v>
      </c>
      <c r="L57" s="9" t="str">
        <f t="shared" si="21"/>
        <v>Yes</v>
      </c>
    </row>
    <row r="58" spans="1:12" x14ac:dyDescent="0.2">
      <c r="A58" s="2" t="s">
        <v>952</v>
      </c>
      <c r="B58" s="34" t="s">
        <v>217</v>
      </c>
      <c r="C58" s="8">
        <v>100</v>
      </c>
      <c r="D58" s="43" t="str">
        <f>IF($B58="N/A","N/A",IF(C58&gt;10,"No",IF(C58&lt;-10,"No","Yes")))</f>
        <v>N/A</v>
      </c>
      <c r="E58" s="8">
        <v>100</v>
      </c>
      <c r="F58" s="43" t="str">
        <f>IF($B58="N/A","N/A",IF(E58&gt;10,"No",IF(E58&lt;-10,"No","Yes")))</f>
        <v>N/A</v>
      </c>
      <c r="G58" s="8">
        <v>100</v>
      </c>
      <c r="H58" s="43" t="str">
        <f>IF($B58="N/A","N/A",IF(G58&gt;10,"No",IF(G58&lt;-10,"No","Yes")))</f>
        <v>N/A</v>
      </c>
      <c r="I58" s="12">
        <v>0</v>
      </c>
      <c r="J58" s="12">
        <v>0</v>
      </c>
      <c r="K58" s="34" t="s">
        <v>217</v>
      </c>
      <c r="L58" s="9" t="str">
        <f t="shared" si="11"/>
        <v>N/A</v>
      </c>
    </row>
    <row r="59" spans="1:12" x14ac:dyDescent="0.2">
      <c r="A59" s="2" t="s">
        <v>953</v>
      </c>
      <c r="B59" s="34" t="s">
        <v>217</v>
      </c>
      <c r="C59" s="8">
        <v>99.867468251999995</v>
      </c>
      <c r="D59" s="43" t="str">
        <f>IF($B59="N/A","N/A",IF(C59&gt;10,"No",IF(C59&lt;-10,"No","Yes")))</f>
        <v>N/A</v>
      </c>
      <c r="E59" s="8">
        <v>99.869260447000002</v>
      </c>
      <c r="F59" s="43" t="str">
        <f>IF($B59="N/A","N/A",IF(E59&gt;10,"No",IF(E59&lt;-10,"No","Yes")))</f>
        <v>N/A</v>
      </c>
      <c r="G59" s="8">
        <v>99.831750507999999</v>
      </c>
      <c r="H59" s="43" t="str">
        <f>IF($B59="N/A","N/A",IF(G59&gt;10,"No",IF(G59&lt;-10,"No","Yes")))</f>
        <v>N/A</v>
      </c>
      <c r="I59" s="12">
        <v>1.8E-3</v>
      </c>
      <c r="J59" s="12">
        <v>-3.7999999999999999E-2</v>
      </c>
      <c r="K59" s="34" t="s">
        <v>217</v>
      </c>
      <c r="L59" s="9" t="str">
        <f t="shared" si="11"/>
        <v>N/A</v>
      </c>
    </row>
    <row r="60" spans="1:12" x14ac:dyDescent="0.2">
      <c r="A60" s="2" t="s">
        <v>181</v>
      </c>
      <c r="B60" s="34" t="s">
        <v>217</v>
      </c>
      <c r="C60" s="8">
        <v>60.982977574000003</v>
      </c>
      <c r="D60" s="43" t="str">
        <f t="shared" ref="D60:D61" si="25">IF($B60="N/A","N/A",IF(C60&gt;10,"No",IF(C60&lt;-10,"No","Yes")))</f>
        <v>N/A</v>
      </c>
      <c r="E60" s="8">
        <v>59.852941373</v>
      </c>
      <c r="F60" s="43" t="str">
        <f t="shared" ref="F60:F61" si="26">IF($B60="N/A","N/A",IF(E60&gt;10,"No",IF(E60&lt;-10,"No","Yes")))</f>
        <v>N/A</v>
      </c>
      <c r="G60" s="8">
        <v>59.386492562000001</v>
      </c>
      <c r="H60" s="43" t="str">
        <f t="shared" ref="H60:H61" si="27">IF($B60="N/A","N/A",IF(G60&gt;10,"No",IF(G60&lt;-10,"No","Yes")))</f>
        <v>N/A</v>
      </c>
      <c r="I60" s="12">
        <v>-1.85</v>
      </c>
      <c r="J60" s="12">
        <v>-0.77900000000000003</v>
      </c>
      <c r="K60" s="44" t="s">
        <v>733</v>
      </c>
      <c r="L60" s="9" t="str">
        <f>IF(J60="Div by 0", "N/A", IF(OR(J60="N/A",K60="N/A"),"N/A", IF(J60&gt;VALUE(MID(K60,1,2)), "No", IF(J60&lt;-1*VALUE(MID(K60,1,2)), "No", "Yes"))))</f>
        <v>Yes</v>
      </c>
    </row>
    <row r="61" spans="1:12" x14ac:dyDescent="0.2">
      <c r="A61" s="6" t="s">
        <v>182</v>
      </c>
      <c r="B61" s="34" t="s">
        <v>217</v>
      </c>
      <c r="C61" s="8">
        <v>38.884490677999999</v>
      </c>
      <c r="D61" s="43" t="str">
        <f t="shared" si="25"/>
        <v>N/A</v>
      </c>
      <c r="E61" s="8">
        <v>40.016319074000002</v>
      </c>
      <c r="F61" s="43" t="str">
        <f t="shared" si="26"/>
        <v>N/A</v>
      </c>
      <c r="G61" s="8">
        <v>40.445257945999998</v>
      </c>
      <c r="H61" s="43" t="str">
        <f t="shared" si="27"/>
        <v>N/A</v>
      </c>
      <c r="I61" s="12">
        <v>2.911</v>
      </c>
      <c r="J61" s="12">
        <v>1.0720000000000001</v>
      </c>
      <c r="K61" s="44" t="s">
        <v>733</v>
      </c>
      <c r="L61" s="9" t="str">
        <f>IF(J61="Div by 0", "N/A", IF(OR(J61="N/A",K61="N/A"),"N/A", IF(J61&gt;VALUE(MID(K61,1,2)), "No", IF(J61&lt;-1*VALUE(MID(K61,1,2)), "No", "Yes"))))</f>
        <v>Yes</v>
      </c>
    </row>
    <row r="62" spans="1:12" x14ac:dyDescent="0.2">
      <c r="A62" s="7" t="s">
        <v>682</v>
      </c>
      <c r="B62" s="34" t="s">
        <v>286</v>
      </c>
      <c r="C62" s="8">
        <v>62.426101054</v>
      </c>
      <c r="D62" s="43" t="str">
        <f>IF($B62="N/A","N/A",IF(C62&gt;70,"No",IF(C62&lt;40,"No","Yes")))</f>
        <v>Yes</v>
      </c>
      <c r="E62" s="8">
        <v>62.948490753000002</v>
      </c>
      <c r="F62" s="43" t="str">
        <f>IF($B62="N/A","N/A",IF(E62&gt;70,"No",IF(E62&lt;40,"No","Yes")))</f>
        <v>Yes</v>
      </c>
      <c r="G62" s="8">
        <v>61.595918425999997</v>
      </c>
      <c r="H62" s="43" t="str">
        <f>IF($B62="N/A","N/A",IF(G62&gt;70,"No",IF(G62&lt;40,"No","Yes")))</f>
        <v>Yes</v>
      </c>
      <c r="I62" s="12">
        <v>0.83679999999999999</v>
      </c>
      <c r="J62" s="12">
        <v>-2.15</v>
      </c>
      <c r="K62" s="44" t="s">
        <v>733</v>
      </c>
      <c r="L62" s="9" t="str">
        <f t="shared" si="11"/>
        <v>Yes</v>
      </c>
    </row>
    <row r="63" spans="1:12" x14ac:dyDescent="0.2">
      <c r="A63" s="2" t="s">
        <v>683</v>
      </c>
      <c r="B63" s="34" t="s">
        <v>217</v>
      </c>
      <c r="C63" s="8">
        <v>79.217176365</v>
      </c>
      <c r="D63" s="43" t="str">
        <f>IF($B63="N/A","N/A",IF(C63&gt;10,"No",IF(C63&lt;-10,"No","Yes")))</f>
        <v>N/A</v>
      </c>
      <c r="E63" s="8">
        <v>80.143434642000003</v>
      </c>
      <c r="F63" s="43" t="str">
        <f>IF($B63="N/A","N/A",IF(E63&gt;10,"No",IF(E63&lt;-10,"No","Yes")))</f>
        <v>N/A</v>
      </c>
      <c r="G63" s="8">
        <v>77.903469079999994</v>
      </c>
      <c r="H63" s="43" t="str">
        <f>IF($B63="N/A","N/A",IF(G63&gt;10,"No",IF(G63&lt;-10,"No","Yes")))</f>
        <v>N/A</v>
      </c>
      <c r="I63" s="12">
        <v>1.169</v>
      </c>
      <c r="J63" s="12">
        <v>-2.79</v>
      </c>
      <c r="K63" s="34" t="s">
        <v>217</v>
      </c>
      <c r="L63" s="9" t="str">
        <f t="shared" si="11"/>
        <v>N/A</v>
      </c>
    </row>
    <row r="64" spans="1:12" x14ac:dyDescent="0.2">
      <c r="A64" s="2" t="s">
        <v>684</v>
      </c>
      <c r="B64" s="34" t="s">
        <v>217</v>
      </c>
      <c r="C64" s="8">
        <v>81.351106285</v>
      </c>
      <c r="D64" s="43" t="str">
        <f t="shared" ref="D64:D70" si="28">IF($B64="N/A","N/A",IF(C64&gt;10,"No",IF(C64&lt;-10,"No","Yes")))</f>
        <v>N/A</v>
      </c>
      <c r="E64" s="8">
        <v>81.906719439</v>
      </c>
      <c r="F64" s="43" t="str">
        <f t="shared" ref="F64:F70" si="29">IF($B64="N/A","N/A",IF(E64&gt;10,"No",IF(E64&lt;-10,"No","Yes")))</f>
        <v>N/A</v>
      </c>
      <c r="G64" s="8">
        <v>79.486089879000005</v>
      </c>
      <c r="H64" s="43" t="str">
        <f t="shared" ref="H64:H70" si="30">IF($B64="N/A","N/A",IF(G64&gt;10,"No",IF(G64&lt;-10,"No","Yes")))</f>
        <v>N/A</v>
      </c>
      <c r="I64" s="12">
        <v>0.68300000000000005</v>
      </c>
      <c r="J64" s="12">
        <v>-2.96</v>
      </c>
      <c r="K64" s="34" t="s">
        <v>217</v>
      </c>
      <c r="L64" s="9" t="str">
        <f t="shared" si="11"/>
        <v>N/A</v>
      </c>
    </row>
    <row r="65" spans="1:12" x14ac:dyDescent="0.2">
      <c r="A65" s="2" t="s">
        <v>427</v>
      </c>
      <c r="B65" s="34" t="s">
        <v>217</v>
      </c>
      <c r="C65" s="8">
        <v>53.931742454999998</v>
      </c>
      <c r="D65" s="43" t="str">
        <f t="shared" si="28"/>
        <v>N/A</v>
      </c>
      <c r="E65" s="8">
        <v>56.913962918999999</v>
      </c>
      <c r="F65" s="43" t="str">
        <f t="shared" si="29"/>
        <v>N/A</v>
      </c>
      <c r="G65" s="8">
        <v>56.945567652000001</v>
      </c>
      <c r="H65" s="43" t="str">
        <f t="shared" si="30"/>
        <v>N/A</v>
      </c>
      <c r="I65" s="12">
        <v>5.53</v>
      </c>
      <c r="J65" s="12">
        <v>5.5500000000000001E-2</v>
      </c>
      <c r="K65" s="34" t="s">
        <v>217</v>
      </c>
      <c r="L65" s="9" t="str">
        <f t="shared" si="11"/>
        <v>N/A</v>
      </c>
    </row>
    <row r="66" spans="1:12" x14ac:dyDescent="0.2">
      <c r="A66" s="2" t="s">
        <v>685</v>
      </c>
      <c r="B66" s="34" t="s">
        <v>217</v>
      </c>
      <c r="C66" s="8">
        <v>50.839895437000003</v>
      </c>
      <c r="D66" s="43" t="str">
        <f t="shared" si="28"/>
        <v>N/A</v>
      </c>
      <c r="E66" s="8">
        <v>42.477231330000002</v>
      </c>
      <c r="F66" s="43" t="str">
        <f t="shared" si="29"/>
        <v>N/A</v>
      </c>
      <c r="G66" s="8">
        <v>38.841381253999998</v>
      </c>
      <c r="H66" s="43" t="str">
        <f t="shared" si="30"/>
        <v>N/A</v>
      </c>
      <c r="I66" s="12">
        <v>-16.399999999999999</v>
      </c>
      <c r="J66" s="12">
        <v>-8.56</v>
      </c>
      <c r="K66" s="34" t="s">
        <v>217</v>
      </c>
      <c r="L66" s="9" t="str">
        <f t="shared" si="11"/>
        <v>N/A</v>
      </c>
    </row>
    <row r="67" spans="1:12" x14ac:dyDescent="0.2">
      <c r="A67" s="2" t="s">
        <v>183</v>
      </c>
      <c r="B67" s="67" t="s">
        <v>221</v>
      </c>
      <c r="C67" s="35">
        <v>0</v>
      </c>
      <c r="D67" s="43" t="str">
        <f>IF(OR($B67="N/A",$C67="N/A"),"N/A",IF(C67&gt;0,"No",IF(C67&lt;0,"No","Yes")))</f>
        <v>Yes</v>
      </c>
      <c r="E67" s="35">
        <v>0</v>
      </c>
      <c r="F67" s="43" t="str">
        <f>IF(OR($B67="N/A",$E67="N/A"),"N/A",IF(E67&gt;0,"No",IF(E67&lt;0,"No","Yes")))</f>
        <v>Yes</v>
      </c>
      <c r="G67" s="35">
        <v>0</v>
      </c>
      <c r="H67" s="43" t="str">
        <f>IF($B67="N/A","N/A",IF(G67&gt;0,"No",IF(G67&lt;0,"No","Yes")))</f>
        <v>Yes</v>
      </c>
      <c r="I67" s="12" t="s">
        <v>1743</v>
      </c>
      <c r="J67" s="12" t="s">
        <v>1743</v>
      </c>
      <c r="K67" s="34" t="s">
        <v>217</v>
      </c>
      <c r="L67" s="9" t="str">
        <f>IF(J67="Div by 0", "N/A", IF(K67="N/A","N/A", IF(J67&gt;VALUE(MID(K67,1,2)), "No", IF(J67&lt;-1*VALUE(MID(K67,1,2)), "No", "Yes"))))</f>
        <v>N/A</v>
      </c>
    </row>
    <row r="68" spans="1:12" x14ac:dyDescent="0.2">
      <c r="A68" s="3" t="s">
        <v>150</v>
      </c>
      <c r="B68" s="34" t="s">
        <v>217</v>
      </c>
      <c r="C68" s="8">
        <v>1.4029991894</v>
      </c>
      <c r="D68" s="43" t="str">
        <f t="shared" si="28"/>
        <v>N/A</v>
      </c>
      <c r="E68" s="8">
        <v>1.3000506132</v>
      </c>
      <c r="F68" s="43" t="str">
        <f t="shared" si="29"/>
        <v>N/A</v>
      </c>
      <c r="G68" s="8">
        <v>1.0491918965</v>
      </c>
      <c r="H68" s="43" t="str">
        <f t="shared" si="30"/>
        <v>N/A</v>
      </c>
      <c r="I68" s="12">
        <v>-7.34</v>
      </c>
      <c r="J68" s="12">
        <v>-19.3</v>
      </c>
      <c r="K68" s="34" t="s">
        <v>217</v>
      </c>
      <c r="L68" s="9" t="str">
        <f t="shared" si="11"/>
        <v>N/A</v>
      </c>
    </row>
    <row r="69" spans="1:12" x14ac:dyDescent="0.2">
      <c r="A69" s="3" t="s">
        <v>151</v>
      </c>
      <c r="B69" s="34" t="s">
        <v>217</v>
      </c>
      <c r="C69" s="8">
        <v>1.4820318832999999</v>
      </c>
      <c r="D69" s="43" t="str">
        <f t="shared" si="28"/>
        <v>N/A</v>
      </c>
      <c r="E69" s="8">
        <v>1.4524242906</v>
      </c>
      <c r="F69" s="43" t="str">
        <f t="shared" si="29"/>
        <v>N/A</v>
      </c>
      <c r="G69" s="8">
        <v>1.4281099886999999</v>
      </c>
      <c r="H69" s="43" t="str">
        <f t="shared" si="30"/>
        <v>N/A</v>
      </c>
      <c r="I69" s="12">
        <v>-2</v>
      </c>
      <c r="J69" s="12">
        <v>-1.67</v>
      </c>
      <c r="K69" s="34" t="s">
        <v>217</v>
      </c>
      <c r="L69" s="9" t="str">
        <f t="shared" si="11"/>
        <v>N/A</v>
      </c>
    </row>
    <row r="70" spans="1:12" x14ac:dyDescent="0.2">
      <c r="A70" s="3" t="s">
        <v>152</v>
      </c>
      <c r="B70" s="34" t="s">
        <v>217</v>
      </c>
      <c r="C70" s="8">
        <v>1.6174007024999999</v>
      </c>
      <c r="D70" s="43" t="str">
        <f t="shared" si="28"/>
        <v>N/A</v>
      </c>
      <c r="E70" s="8">
        <v>1.5640670551</v>
      </c>
      <c r="F70" s="43" t="str">
        <f t="shared" si="29"/>
        <v>N/A</v>
      </c>
      <c r="G70" s="8">
        <v>1.519045142</v>
      </c>
      <c r="H70" s="43" t="str">
        <f t="shared" si="30"/>
        <v>N/A</v>
      </c>
      <c r="I70" s="12">
        <v>-3.3</v>
      </c>
      <c r="J70" s="12">
        <v>-2.88</v>
      </c>
      <c r="K70" s="34" t="s">
        <v>217</v>
      </c>
      <c r="L70" s="9" t="str">
        <f t="shared" si="11"/>
        <v>N/A</v>
      </c>
    </row>
    <row r="71" spans="1:12" x14ac:dyDescent="0.2">
      <c r="A71" s="2" t="s">
        <v>954</v>
      </c>
      <c r="B71" s="47" t="s">
        <v>217</v>
      </c>
      <c r="C71" s="1">
        <v>3269</v>
      </c>
      <c r="D71" s="11" t="str">
        <f>IF($B71="N/A","N/A",IF(C71&gt;10,"No",IF(C71&lt;-10,"No","Yes")))</f>
        <v>N/A</v>
      </c>
      <c r="E71" s="1">
        <v>3363</v>
      </c>
      <c r="F71" s="11" t="str">
        <f>IF($B71="N/A","N/A",IF(E71&gt;10,"No",IF(E71&lt;-10,"No","Yes")))</f>
        <v>N/A</v>
      </c>
      <c r="G71" s="1">
        <v>5225</v>
      </c>
      <c r="H71" s="11" t="str">
        <f>IF($B71="N/A","N/A",IF(G71&gt;10,"No",IF(G71&lt;-10,"No","Yes")))</f>
        <v>N/A</v>
      </c>
      <c r="I71" s="12">
        <v>2.875</v>
      </c>
      <c r="J71" s="12">
        <v>55.37</v>
      </c>
      <c r="K71" s="34" t="s">
        <v>217</v>
      </c>
      <c r="L71" s="9" t="str">
        <f t="shared" si="11"/>
        <v>N/A</v>
      </c>
    </row>
    <row r="72" spans="1:12" x14ac:dyDescent="0.2">
      <c r="A72" s="3" t="s">
        <v>205</v>
      </c>
      <c r="B72" s="47" t="s">
        <v>221</v>
      </c>
      <c r="C72" s="1">
        <v>0</v>
      </c>
      <c r="D72" s="43" t="str">
        <f t="shared" ref="D72:D73" si="31">IF($B72="N/A","N/A",IF(C72&gt;0,"No",IF(C72&lt;0,"No","Yes")))</f>
        <v>Yes</v>
      </c>
      <c r="E72" s="1">
        <v>0</v>
      </c>
      <c r="F72" s="43" t="str">
        <f t="shared" ref="F72:F73" si="32">IF($B72="N/A","N/A",IF(E72&gt;0,"No",IF(E72&lt;0,"No","Yes")))</f>
        <v>Yes</v>
      </c>
      <c r="G72" s="1">
        <v>0</v>
      </c>
      <c r="H72" s="43" t="str">
        <f t="shared" ref="H72:H73" si="33">IF($B72="N/A","N/A",IF(G72&gt;0,"No",IF(G72&lt;0,"No","Yes")))</f>
        <v>Yes</v>
      </c>
      <c r="I72" s="12" t="s">
        <v>1743</v>
      </c>
      <c r="J72" s="12" t="s">
        <v>1743</v>
      </c>
      <c r="K72" s="34" t="s">
        <v>217</v>
      </c>
      <c r="L72" s="9" t="str">
        <f t="shared" si="11"/>
        <v>N/A</v>
      </c>
    </row>
    <row r="73" spans="1:12" x14ac:dyDescent="0.2">
      <c r="A73" s="3" t="s">
        <v>206</v>
      </c>
      <c r="B73" s="47" t="s">
        <v>221</v>
      </c>
      <c r="C73" s="1">
        <v>451</v>
      </c>
      <c r="D73" s="43" t="str">
        <f t="shared" si="31"/>
        <v>No</v>
      </c>
      <c r="E73" s="1">
        <v>397</v>
      </c>
      <c r="F73" s="43" t="str">
        <f t="shared" si="32"/>
        <v>No</v>
      </c>
      <c r="G73" s="1">
        <v>970</v>
      </c>
      <c r="H73" s="43" t="str">
        <f t="shared" si="33"/>
        <v>No</v>
      </c>
      <c r="I73" s="12">
        <v>-12</v>
      </c>
      <c r="J73" s="12">
        <v>144.30000000000001</v>
      </c>
      <c r="K73" s="34" t="s">
        <v>217</v>
      </c>
      <c r="L73" s="9" t="str">
        <f t="shared" si="11"/>
        <v>N/A</v>
      </c>
    </row>
    <row r="74" spans="1:12" x14ac:dyDescent="0.2">
      <c r="A74" s="3" t="s">
        <v>207</v>
      </c>
      <c r="B74" s="67" t="s">
        <v>217</v>
      </c>
      <c r="C74" s="13">
        <v>97.117516629999997</v>
      </c>
      <c r="D74" s="11" t="str">
        <f>IF($B74="N/A","N/A",IF(C74&gt;10,"No",IF(C74&lt;-10,"No","Yes")))</f>
        <v>N/A</v>
      </c>
      <c r="E74" s="13">
        <v>97.481108312000003</v>
      </c>
      <c r="F74" s="11" t="str">
        <f>IF($B74="N/A","N/A",IF(E74&gt;10,"No",IF(E74&lt;-10,"No","Yes")))</f>
        <v>N/A</v>
      </c>
      <c r="G74" s="13">
        <v>98.556701031000003</v>
      </c>
      <c r="H74" s="11" t="str">
        <f>IF($B74="N/A","N/A",IF(G74&gt;10,"No",IF(G74&lt;-10,"No","Yes")))</f>
        <v>N/A</v>
      </c>
      <c r="I74" s="12">
        <v>0.37440000000000001</v>
      </c>
      <c r="J74" s="12">
        <v>1.103</v>
      </c>
      <c r="K74" s="67" t="s">
        <v>217</v>
      </c>
      <c r="L74" s="9" t="str">
        <f t="shared" si="11"/>
        <v>N/A</v>
      </c>
    </row>
    <row r="75" spans="1:12" x14ac:dyDescent="0.2">
      <c r="A75" s="2" t="s">
        <v>65</v>
      </c>
      <c r="B75" s="47" t="s">
        <v>217</v>
      </c>
      <c r="C75" s="1">
        <v>153508</v>
      </c>
      <c r="D75" s="11" t="str">
        <f>IF($B75="N/A","N/A",IF(C75&gt;10,"No",IF(C75&lt;-10,"No","Yes")))</f>
        <v>N/A</v>
      </c>
      <c r="E75" s="1">
        <v>153931</v>
      </c>
      <c r="F75" s="11" t="str">
        <f>IF($B75="N/A","N/A",IF(E75&gt;10,"No",IF(E75&lt;-10,"No","Yes")))</f>
        <v>N/A</v>
      </c>
      <c r="G75" s="1">
        <v>157269</v>
      </c>
      <c r="H75" s="11" t="str">
        <f>IF($B75="N/A","N/A",IF(G75&gt;10,"No",IF(G75&lt;-10,"No","Yes")))</f>
        <v>N/A</v>
      </c>
      <c r="I75" s="12">
        <v>0.27560000000000001</v>
      </c>
      <c r="J75" s="12">
        <v>2.169</v>
      </c>
      <c r="K75" s="47" t="s">
        <v>733</v>
      </c>
      <c r="L75" s="9" t="str">
        <f t="shared" ref="L75:L107" si="34">IF(J75="Div by 0", "N/A", IF(K75="N/A","N/A", IF(J75&gt;VALUE(MID(K75,1,2)), "No", IF(J75&lt;-1*VALUE(MID(K75,1,2)), "No", "Yes"))))</f>
        <v>Yes</v>
      </c>
    </row>
    <row r="76" spans="1:12" x14ac:dyDescent="0.2">
      <c r="A76" s="4" t="s">
        <v>66</v>
      </c>
      <c r="B76" s="47" t="s">
        <v>217</v>
      </c>
      <c r="C76" s="1">
        <v>140384.93</v>
      </c>
      <c r="D76" s="11" t="str">
        <f>IF($B76="N/A","N/A",IF(C76&gt;10,"No",IF(C76&lt;-10,"No","Yes")))</f>
        <v>N/A</v>
      </c>
      <c r="E76" s="1">
        <v>141771.66</v>
      </c>
      <c r="F76" s="11" t="str">
        <f>IF($B76="N/A","N/A",IF(E76&gt;10,"No",IF(E76&lt;-10,"No","Yes")))</f>
        <v>N/A</v>
      </c>
      <c r="G76" s="1">
        <v>143522.07</v>
      </c>
      <c r="H76" s="11" t="str">
        <f>IF($B76="N/A","N/A",IF(G76&gt;10,"No",IF(G76&lt;-10,"No","Yes")))</f>
        <v>N/A</v>
      </c>
      <c r="I76" s="12">
        <v>0.98780000000000001</v>
      </c>
      <c r="J76" s="12">
        <v>1.2350000000000001</v>
      </c>
      <c r="K76" s="47" t="s">
        <v>734</v>
      </c>
      <c r="L76" s="9" t="str">
        <f t="shared" si="34"/>
        <v>Yes</v>
      </c>
    </row>
    <row r="77" spans="1:12" x14ac:dyDescent="0.2">
      <c r="A77" s="3" t="s">
        <v>67</v>
      </c>
      <c r="B77" s="34" t="s">
        <v>287</v>
      </c>
      <c r="C77" s="8">
        <v>98.037488431</v>
      </c>
      <c r="D77" s="43" t="str">
        <f>IF($B77="N/A","N/A",IF(C77&gt;=90,"Yes","No"))</f>
        <v>Yes</v>
      </c>
      <c r="E77" s="8">
        <v>98.381873358000007</v>
      </c>
      <c r="F77" s="43" t="str">
        <f>IF($B77="N/A","N/A",IF(E77&gt;=90,"Yes","No"))</f>
        <v>Yes</v>
      </c>
      <c r="G77" s="8">
        <v>98.247092533</v>
      </c>
      <c r="H77" s="43" t="str">
        <f>IF($B77="N/A","N/A",IF(G77&gt;=90,"Yes","No"))</f>
        <v>Yes</v>
      </c>
      <c r="I77" s="12">
        <v>0.3513</v>
      </c>
      <c r="J77" s="12">
        <v>-0.13700000000000001</v>
      </c>
      <c r="K77" s="44" t="s">
        <v>733</v>
      </c>
      <c r="L77" s="9" t="str">
        <f t="shared" si="34"/>
        <v>Yes</v>
      </c>
    </row>
    <row r="78" spans="1:12" x14ac:dyDescent="0.2">
      <c r="A78" s="2" t="s">
        <v>955</v>
      </c>
      <c r="B78" s="34" t="s">
        <v>287</v>
      </c>
      <c r="C78" s="8">
        <v>98.595808461999994</v>
      </c>
      <c r="D78" s="43" t="str">
        <f>IF($B78="N/A","N/A",IF(C78&gt;=90,"Yes","No"))</f>
        <v>Yes</v>
      </c>
      <c r="E78" s="8">
        <v>98.773821835000007</v>
      </c>
      <c r="F78" s="43" t="str">
        <f>IF($B78="N/A","N/A",IF(E78&gt;=90,"Yes","No"))</f>
        <v>Yes</v>
      </c>
      <c r="G78" s="8">
        <v>98.506517991999999</v>
      </c>
      <c r="H78" s="43" t="str">
        <f>IF($B78="N/A","N/A",IF(G78&gt;=90,"Yes","No"))</f>
        <v>Yes</v>
      </c>
      <c r="I78" s="12">
        <v>0.18049999999999999</v>
      </c>
      <c r="J78" s="12">
        <v>-0.27100000000000002</v>
      </c>
      <c r="K78" s="44" t="s">
        <v>733</v>
      </c>
      <c r="L78" s="9" t="str">
        <f t="shared" si="34"/>
        <v>Yes</v>
      </c>
    </row>
    <row r="79" spans="1:12" x14ac:dyDescent="0.2">
      <c r="A79" s="6" t="s">
        <v>956</v>
      </c>
      <c r="B79" s="47" t="s">
        <v>288</v>
      </c>
      <c r="C79" s="13">
        <v>45.009731615</v>
      </c>
      <c r="D79" s="43" t="str">
        <f>IF($B79="N/A","N/A",IF(C79&gt;55,"No",IF(C79&lt;30,"No","Yes")))</f>
        <v>Yes</v>
      </c>
      <c r="E79" s="13">
        <v>45.222443052000003</v>
      </c>
      <c r="F79" s="43" t="str">
        <f>IF($B79="N/A","N/A",IF(E79&gt;55,"No",IF(E79&lt;30,"No","Yes")))</f>
        <v>Yes</v>
      </c>
      <c r="G79" s="13">
        <v>46.192859783999999</v>
      </c>
      <c r="H79" s="43" t="str">
        <f>IF($B79="N/A","N/A",IF(G79&gt;55,"No",IF(G79&lt;30,"No","Yes")))</f>
        <v>Yes</v>
      </c>
      <c r="I79" s="12">
        <v>0.47260000000000002</v>
      </c>
      <c r="J79" s="12">
        <v>2.1459999999999999</v>
      </c>
      <c r="K79" s="47" t="s">
        <v>733</v>
      </c>
      <c r="L79" s="9" t="str">
        <f t="shared" si="34"/>
        <v>Yes</v>
      </c>
    </row>
    <row r="80" spans="1:12" ht="25.5" x14ac:dyDescent="0.2">
      <c r="A80" s="2" t="s">
        <v>957</v>
      </c>
      <c r="B80" s="47" t="s">
        <v>282</v>
      </c>
      <c r="C80" s="13">
        <v>2.1523308230999998</v>
      </c>
      <c r="D80" s="43" t="str">
        <f>IF($B80="N/A","N/A",IF(C80&gt;=5,"No",IF(C80&lt;0,"No","Yes")))</f>
        <v>Yes</v>
      </c>
      <c r="E80" s="13">
        <v>2.3731412126000002</v>
      </c>
      <c r="F80" s="43" t="str">
        <f>IF($B80="N/A","N/A",IF(E80&gt;=5,"No",IF(E80&lt;0,"No","Yes")))</f>
        <v>Yes</v>
      </c>
      <c r="G80" s="13">
        <v>0.73631802830000004</v>
      </c>
      <c r="H80" s="43" t="str">
        <f>IF($B80="N/A","N/A",IF(G80&gt;=5,"No",IF(G80&lt;0,"No","Yes")))</f>
        <v>Yes</v>
      </c>
      <c r="I80" s="12">
        <v>10.26</v>
      </c>
      <c r="J80" s="12">
        <v>-69</v>
      </c>
      <c r="K80" s="47" t="s">
        <v>217</v>
      </c>
      <c r="L80" s="9" t="str">
        <f t="shared" si="34"/>
        <v>N/A</v>
      </c>
    </row>
    <row r="81" spans="1:12" ht="25.5" x14ac:dyDescent="0.2">
      <c r="A81" s="2" t="s">
        <v>958</v>
      </c>
      <c r="B81" s="47" t="s">
        <v>217</v>
      </c>
      <c r="C81" s="13">
        <v>26.353675377999998</v>
      </c>
      <c r="D81" s="47" t="s">
        <v>217</v>
      </c>
      <c r="E81" s="13">
        <v>27.213491759</v>
      </c>
      <c r="F81" s="47" t="s">
        <v>217</v>
      </c>
      <c r="G81" s="13">
        <v>28.044942106000001</v>
      </c>
      <c r="H81" s="47" t="s">
        <v>217</v>
      </c>
      <c r="I81" s="12">
        <v>3.2629999999999999</v>
      </c>
      <c r="J81" s="12">
        <v>3.0550000000000002</v>
      </c>
      <c r="K81" s="47" t="s">
        <v>217</v>
      </c>
      <c r="L81" s="9" t="str">
        <f t="shared" si="34"/>
        <v>N/A</v>
      </c>
    </row>
    <row r="82" spans="1:12" ht="25.5" x14ac:dyDescent="0.2">
      <c r="A82" s="2" t="s">
        <v>959</v>
      </c>
      <c r="B82" s="47" t="s">
        <v>217</v>
      </c>
      <c r="C82" s="13">
        <v>34.626859838000001</v>
      </c>
      <c r="D82" s="47" t="s">
        <v>217</v>
      </c>
      <c r="E82" s="13">
        <v>33.767727098999998</v>
      </c>
      <c r="F82" s="47" t="s">
        <v>217</v>
      </c>
      <c r="G82" s="13">
        <v>33.872536863999997</v>
      </c>
      <c r="H82" s="47" t="s">
        <v>217</v>
      </c>
      <c r="I82" s="12">
        <v>-2.48</v>
      </c>
      <c r="J82" s="12">
        <v>0.31040000000000001</v>
      </c>
      <c r="K82" s="47" t="s">
        <v>217</v>
      </c>
      <c r="L82" s="9" t="str">
        <f t="shared" si="34"/>
        <v>N/A</v>
      </c>
    </row>
    <row r="83" spans="1:12" ht="25.5" x14ac:dyDescent="0.2">
      <c r="A83" s="2" t="s">
        <v>960</v>
      </c>
      <c r="B83" s="47" t="s">
        <v>217</v>
      </c>
      <c r="C83" s="13">
        <v>12.357662141</v>
      </c>
      <c r="D83" s="47" t="s">
        <v>217</v>
      </c>
      <c r="E83" s="13">
        <v>11.067946028</v>
      </c>
      <c r="F83" s="47" t="s">
        <v>217</v>
      </c>
      <c r="G83" s="13">
        <v>11.741029701</v>
      </c>
      <c r="H83" s="47" t="s">
        <v>217</v>
      </c>
      <c r="I83" s="12">
        <v>-10.4</v>
      </c>
      <c r="J83" s="12">
        <v>6.0810000000000004</v>
      </c>
      <c r="K83" s="47" t="s">
        <v>217</v>
      </c>
      <c r="L83" s="9" t="str">
        <f t="shared" si="34"/>
        <v>N/A</v>
      </c>
    </row>
    <row r="84" spans="1:12" ht="25.5" x14ac:dyDescent="0.2">
      <c r="A84" s="2" t="s">
        <v>961</v>
      </c>
      <c r="B84" s="47" t="s">
        <v>217</v>
      </c>
      <c r="C84" s="13">
        <v>0</v>
      </c>
      <c r="D84" s="47" t="s">
        <v>217</v>
      </c>
      <c r="E84" s="13">
        <v>0</v>
      </c>
      <c r="F84" s="47" t="s">
        <v>217</v>
      </c>
      <c r="G84" s="13">
        <v>0</v>
      </c>
      <c r="H84" s="47" t="s">
        <v>217</v>
      </c>
      <c r="I84" s="12" t="s">
        <v>1743</v>
      </c>
      <c r="J84" s="12" t="s">
        <v>1743</v>
      </c>
      <c r="K84" s="47" t="s">
        <v>217</v>
      </c>
      <c r="L84" s="9" t="str">
        <f t="shared" si="34"/>
        <v>N/A</v>
      </c>
    </row>
    <row r="85" spans="1:12" ht="25.5" x14ac:dyDescent="0.2">
      <c r="A85" s="2" t="s">
        <v>962</v>
      </c>
      <c r="B85" s="47" t="s">
        <v>217</v>
      </c>
      <c r="C85" s="13">
        <v>0</v>
      </c>
      <c r="D85" s="47" t="s">
        <v>217</v>
      </c>
      <c r="E85" s="13">
        <v>0</v>
      </c>
      <c r="F85" s="47" t="s">
        <v>217</v>
      </c>
      <c r="G85" s="13">
        <v>0</v>
      </c>
      <c r="H85" s="47" t="s">
        <v>217</v>
      </c>
      <c r="I85" s="12" t="s">
        <v>1743</v>
      </c>
      <c r="J85" s="12" t="s">
        <v>1743</v>
      </c>
      <c r="K85" s="47" t="s">
        <v>217</v>
      </c>
      <c r="L85" s="9" t="str">
        <f t="shared" si="34"/>
        <v>N/A</v>
      </c>
    </row>
    <row r="86" spans="1:12" x14ac:dyDescent="0.2">
      <c r="A86" s="2" t="s">
        <v>963</v>
      </c>
      <c r="B86" s="47" t="s">
        <v>217</v>
      </c>
      <c r="C86" s="13">
        <v>6.4498267190999998</v>
      </c>
      <c r="D86" s="47" t="s">
        <v>217</v>
      </c>
      <c r="E86" s="13">
        <v>7.2603958917</v>
      </c>
      <c r="F86" s="47" t="s">
        <v>217</v>
      </c>
      <c r="G86" s="13">
        <v>7.7300675912000001</v>
      </c>
      <c r="H86" s="47" t="s">
        <v>217</v>
      </c>
      <c r="I86" s="12">
        <v>12.57</v>
      </c>
      <c r="J86" s="12">
        <v>6.4690000000000003</v>
      </c>
      <c r="K86" s="47" t="s">
        <v>217</v>
      </c>
      <c r="L86" s="9" t="str">
        <f t="shared" si="34"/>
        <v>N/A</v>
      </c>
    </row>
    <row r="87" spans="1:12" x14ac:dyDescent="0.2">
      <c r="A87" s="2" t="s">
        <v>964</v>
      </c>
      <c r="B87" s="47" t="s">
        <v>217</v>
      </c>
      <c r="C87" s="13">
        <v>0</v>
      </c>
      <c r="D87" s="47" t="s">
        <v>217</v>
      </c>
      <c r="E87" s="13">
        <v>0</v>
      </c>
      <c r="F87" s="47" t="s">
        <v>217</v>
      </c>
      <c r="G87" s="13">
        <v>0</v>
      </c>
      <c r="H87" s="47" t="s">
        <v>217</v>
      </c>
      <c r="I87" s="12" t="s">
        <v>1743</v>
      </c>
      <c r="J87" s="12" t="s">
        <v>1743</v>
      </c>
      <c r="K87" s="47" t="s">
        <v>217</v>
      </c>
      <c r="L87" s="9" t="str">
        <f t="shared" si="34"/>
        <v>N/A</v>
      </c>
    </row>
    <row r="88" spans="1:12" ht="25.5" x14ac:dyDescent="0.2">
      <c r="A88" s="2" t="s">
        <v>965</v>
      </c>
      <c r="B88" s="47" t="s">
        <v>217</v>
      </c>
      <c r="C88" s="13">
        <v>18.059645100000001</v>
      </c>
      <c r="D88" s="47" t="s">
        <v>217</v>
      </c>
      <c r="E88" s="13">
        <v>18.317298009999998</v>
      </c>
      <c r="F88" s="47" t="s">
        <v>217</v>
      </c>
      <c r="G88" s="13">
        <v>17.875105711</v>
      </c>
      <c r="H88" s="47" t="s">
        <v>217</v>
      </c>
      <c r="I88" s="12">
        <v>1.427</v>
      </c>
      <c r="J88" s="12">
        <v>-2.41</v>
      </c>
      <c r="K88" s="47" t="s">
        <v>217</v>
      </c>
      <c r="L88" s="9" t="str">
        <f t="shared" si="34"/>
        <v>N/A</v>
      </c>
    </row>
    <row r="89" spans="1:12" ht="25.5" x14ac:dyDescent="0.2">
      <c r="A89" s="2" t="s">
        <v>966</v>
      </c>
      <c r="B89" s="47" t="s">
        <v>217</v>
      </c>
      <c r="C89" s="13">
        <v>0</v>
      </c>
      <c r="D89" s="47" t="s">
        <v>217</v>
      </c>
      <c r="E89" s="13">
        <v>0</v>
      </c>
      <c r="F89" s="47" t="s">
        <v>217</v>
      </c>
      <c r="G89" s="13">
        <v>0</v>
      </c>
      <c r="H89" s="47" t="s">
        <v>217</v>
      </c>
      <c r="I89" s="12" t="s">
        <v>1743</v>
      </c>
      <c r="J89" s="12" t="s">
        <v>1743</v>
      </c>
      <c r="K89" s="47" t="s">
        <v>217</v>
      </c>
      <c r="L89" s="9" t="str">
        <f t="shared" si="34"/>
        <v>N/A</v>
      </c>
    </row>
    <row r="90" spans="1:12" ht="25.5" x14ac:dyDescent="0.2">
      <c r="A90" s="2" t="s">
        <v>967</v>
      </c>
      <c r="B90" s="47" t="s">
        <v>217</v>
      </c>
      <c r="C90" s="13">
        <v>0</v>
      </c>
      <c r="D90" s="47" t="s">
        <v>217</v>
      </c>
      <c r="E90" s="13">
        <v>0</v>
      </c>
      <c r="F90" s="47" t="s">
        <v>217</v>
      </c>
      <c r="G90" s="13">
        <v>0</v>
      </c>
      <c r="H90" s="47" t="s">
        <v>217</v>
      </c>
      <c r="I90" s="12" t="s">
        <v>1743</v>
      </c>
      <c r="J90" s="12" t="s">
        <v>1743</v>
      </c>
      <c r="K90" s="47" t="s">
        <v>217</v>
      </c>
      <c r="L90" s="9" t="str">
        <f t="shared" si="34"/>
        <v>N/A</v>
      </c>
    </row>
    <row r="91" spans="1:12" x14ac:dyDescent="0.2">
      <c r="A91" s="2" t="s">
        <v>968</v>
      </c>
      <c r="B91" s="47" t="s">
        <v>217</v>
      </c>
      <c r="C91" s="13">
        <v>54.838835760999999</v>
      </c>
      <c r="D91" s="47" t="s">
        <v>217</v>
      </c>
      <c r="E91" s="13">
        <v>54.458166321</v>
      </c>
      <c r="F91" s="47" t="s">
        <v>217</v>
      </c>
      <c r="G91" s="13">
        <v>52.483960603</v>
      </c>
      <c r="H91" s="47" t="s">
        <v>217</v>
      </c>
      <c r="I91" s="12">
        <v>-0.69399999999999995</v>
      </c>
      <c r="J91" s="12">
        <v>-3.63</v>
      </c>
      <c r="K91" s="47" t="s">
        <v>217</v>
      </c>
      <c r="L91" s="9" t="str">
        <f t="shared" si="34"/>
        <v>N/A</v>
      </c>
    </row>
    <row r="92" spans="1:12" x14ac:dyDescent="0.2">
      <c r="A92" s="2" t="s">
        <v>969</v>
      </c>
      <c r="B92" s="47" t="s">
        <v>217</v>
      </c>
      <c r="C92" s="13">
        <v>45.161164239000001</v>
      </c>
      <c r="D92" s="47" t="s">
        <v>217</v>
      </c>
      <c r="E92" s="13">
        <v>45.541833679</v>
      </c>
      <c r="F92" s="47" t="s">
        <v>217</v>
      </c>
      <c r="G92" s="13">
        <v>47.516039397</v>
      </c>
      <c r="H92" s="47" t="s">
        <v>217</v>
      </c>
      <c r="I92" s="12">
        <v>0.84289999999999998</v>
      </c>
      <c r="J92" s="12">
        <v>4.335</v>
      </c>
      <c r="K92" s="47" t="s">
        <v>217</v>
      </c>
      <c r="L92" s="9" t="str">
        <f t="shared" si="34"/>
        <v>N/A</v>
      </c>
    </row>
    <row r="93" spans="1:12" x14ac:dyDescent="0.2">
      <c r="A93" s="6" t="s">
        <v>68</v>
      </c>
      <c r="B93" s="47" t="s">
        <v>217</v>
      </c>
      <c r="C93" s="1">
        <v>1670</v>
      </c>
      <c r="D93" s="11" t="str">
        <f>IF($B93="N/A","N/A",IF(C93&gt;10,"No",IF(C93&lt;-10,"No","Yes")))</f>
        <v>N/A</v>
      </c>
      <c r="E93" s="1">
        <v>1445</v>
      </c>
      <c r="F93" s="11" t="str">
        <f>IF($B93="N/A","N/A",IF(E93&gt;10,"No",IF(E93&lt;-10,"No","Yes")))</f>
        <v>N/A</v>
      </c>
      <c r="G93" s="1">
        <v>1828</v>
      </c>
      <c r="H93" s="11" t="str">
        <f>IF($B93="N/A","N/A",IF(G93&gt;10,"No",IF(G93&lt;-10,"No","Yes")))</f>
        <v>N/A</v>
      </c>
      <c r="I93" s="12">
        <v>-13.5</v>
      </c>
      <c r="J93" s="12">
        <v>26.51</v>
      </c>
      <c r="K93" s="47" t="s">
        <v>733</v>
      </c>
      <c r="L93" s="9" t="str">
        <f t="shared" si="34"/>
        <v>No</v>
      </c>
    </row>
    <row r="94" spans="1:12" x14ac:dyDescent="0.2">
      <c r="A94" s="2" t="s">
        <v>109</v>
      </c>
      <c r="B94" s="47" t="s">
        <v>217</v>
      </c>
      <c r="C94" s="13">
        <v>0</v>
      </c>
      <c r="D94" s="43" t="str">
        <f>IF($B94="N/A","N/A",IF(C94&gt;10,"No",IF(C94&lt;-10,"No","Yes")))</f>
        <v>N/A</v>
      </c>
      <c r="E94" s="13">
        <v>0</v>
      </c>
      <c r="F94" s="43" t="str">
        <f>IF($B94="N/A","N/A",IF(E94&gt;10,"No",IF(E94&lt;-10,"No","Yes")))</f>
        <v>N/A</v>
      </c>
      <c r="G94" s="13">
        <v>0</v>
      </c>
      <c r="H94" s="43" t="str">
        <f>IF($B94="N/A","N/A",IF(G94&gt;10,"No",IF(G94&lt;-10,"No","Yes")))</f>
        <v>N/A</v>
      </c>
      <c r="I94" s="12" t="s">
        <v>1743</v>
      </c>
      <c r="J94" s="12" t="s">
        <v>1743</v>
      </c>
      <c r="K94" s="47" t="s">
        <v>733</v>
      </c>
      <c r="L94" s="9" t="str">
        <f t="shared" si="34"/>
        <v>N/A</v>
      </c>
    </row>
    <row r="95" spans="1:12" x14ac:dyDescent="0.2">
      <c r="A95" s="2" t="s">
        <v>110</v>
      </c>
      <c r="B95" s="47" t="s">
        <v>217</v>
      </c>
      <c r="C95" s="13">
        <v>1.377245509</v>
      </c>
      <c r="D95" s="43" t="str">
        <f>IF($B95="N/A","N/A",IF(C95&gt;10,"No",IF(C95&lt;-10,"No","Yes")))</f>
        <v>N/A</v>
      </c>
      <c r="E95" s="13">
        <v>0.89965397920000001</v>
      </c>
      <c r="F95" s="43" t="str">
        <f>IF($B95="N/A","N/A",IF(E95&gt;10,"No",IF(E95&lt;-10,"No","Yes")))</f>
        <v>N/A</v>
      </c>
      <c r="G95" s="13">
        <v>0.27352297590000002</v>
      </c>
      <c r="H95" s="43" t="str">
        <f>IF($B95="N/A","N/A",IF(G95&gt;10,"No",IF(G95&lt;-10,"No","Yes")))</f>
        <v>N/A</v>
      </c>
      <c r="I95" s="12">
        <v>-34.700000000000003</v>
      </c>
      <c r="J95" s="12">
        <v>-69.599999999999994</v>
      </c>
      <c r="K95" s="47" t="s">
        <v>733</v>
      </c>
      <c r="L95" s="9" t="str">
        <f t="shared" si="34"/>
        <v>No</v>
      </c>
    </row>
    <row r="96" spans="1:12" x14ac:dyDescent="0.2">
      <c r="A96" s="4" t="s">
        <v>7</v>
      </c>
      <c r="B96" s="47" t="s">
        <v>217</v>
      </c>
      <c r="C96" s="13">
        <v>7.1006071300000001E-2</v>
      </c>
      <c r="D96" s="11" t="str">
        <f>IF($B96="N/A","N/A",IF(C96&gt;10,"No",IF(C96&lt;-10,"No","Yes")))</f>
        <v>N/A</v>
      </c>
      <c r="E96" s="13">
        <v>7.7307365000000003E-2</v>
      </c>
      <c r="F96" s="11" t="str">
        <f>IF($B96="N/A","N/A",IF(E96&gt;10,"No",IF(E96&lt;-10,"No","Yes")))</f>
        <v>N/A</v>
      </c>
      <c r="G96" s="13">
        <v>8.3296771800000002E-2</v>
      </c>
      <c r="H96" s="11" t="str">
        <f>IF($B96="N/A","N/A",IF(G96&gt;10,"No",IF(G96&lt;-10,"No","Yes")))</f>
        <v>N/A</v>
      </c>
      <c r="I96" s="12">
        <v>8.8740000000000006</v>
      </c>
      <c r="J96" s="12">
        <v>7.7480000000000002</v>
      </c>
      <c r="K96" s="47" t="s">
        <v>734</v>
      </c>
      <c r="L96" s="9" t="str">
        <f t="shared" si="34"/>
        <v>Yes</v>
      </c>
    </row>
    <row r="97" spans="1:12" x14ac:dyDescent="0.2">
      <c r="A97" s="4" t="s">
        <v>184</v>
      </c>
      <c r="B97" s="47" t="s">
        <v>217</v>
      </c>
      <c r="C97" s="13">
        <v>63.754983453999998</v>
      </c>
      <c r="D97" s="11" t="str">
        <f t="shared" ref="D97:D98" si="35">IF($B97="N/A","N/A",IF(C97&gt;10,"No",IF(C97&lt;-10,"No","Yes")))</f>
        <v>N/A</v>
      </c>
      <c r="E97" s="13">
        <v>63.434266002000001</v>
      </c>
      <c r="F97" s="11" t="str">
        <f t="shared" ref="F97:F98" si="36">IF($B97="N/A","N/A",IF(E97&gt;10,"No",IF(E97&lt;-10,"No","Yes")))</f>
        <v>N/A</v>
      </c>
      <c r="G97" s="13">
        <v>63.195543940999997</v>
      </c>
      <c r="H97" s="11" t="str">
        <f t="shared" ref="H97:H98" si="37">IF($B97="N/A","N/A",IF(G97&gt;10,"No",IF(G97&lt;-10,"No","Yes")))</f>
        <v>N/A</v>
      </c>
      <c r="I97" s="12">
        <v>-0.503</v>
      </c>
      <c r="J97" s="12">
        <v>-0.376</v>
      </c>
      <c r="K97" s="47" t="s">
        <v>733</v>
      </c>
      <c r="L97" s="9" t="str">
        <f>IF(J97="Div by 0", "N/A", IF(OR(J97="N/A",K97="N/A"),"N/A", IF(J97&gt;VALUE(MID(K97,1,2)), "No", IF(J97&lt;-1*VALUE(MID(K97,1,2)), "No", "Yes"))))</f>
        <v>Yes</v>
      </c>
    </row>
    <row r="98" spans="1:12" x14ac:dyDescent="0.2">
      <c r="A98" s="4" t="s">
        <v>185</v>
      </c>
      <c r="B98" s="47" t="s">
        <v>217</v>
      </c>
      <c r="C98" s="13">
        <v>36.245016546000002</v>
      </c>
      <c r="D98" s="11" t="str">
        <f t="shared" si="35"/>
        <v>N/A</v>
      </c>
      <c r="E98" s="13">
        <v>36.565733997999999</v>
      </c>
      <c r="F98" s="11" t="str">
        <f t="shared" si="36"/>
        <v>N/A</v>
      </c>
      <c r="G98" s="13">
        <v>36.804456059000003</v>
      </c>
      <c r="H98" s="11" t="str">
        <f t="shared" si="37"/>
        <v>N/A</v>
      </c>
      <c r="I98" s="12">
        <v>0.88490000000000002</v>
      </c>
      <c r="J98" s="12">
        <v>0.65290000000000004</v>
      </c>
      <c r="K98" s="47" t="s">
        <v>733</v>
      </c>
      <c r="L98" s="9" t="str">
        <f>IF(J98="Div by 0", "N/A", IF(OR(J98="N/A",K98="N/A"),"N/A", IF(J98&gt;VALUE(MID(K98,1,2)), "No", IF(J98&lt;-1*VALUE(MID(K98,1,2)), "No", "Yes"))))</f>
        <v>Yes</v>
      </c>
    </row>
    <row r="99" spans="1:12" x14ac:dyDescent="0.2">
      <c r="A99" s="2" t="s">
        <v>8</v>
      </c>
      <c r="B99" s="47" t="s">
        <v>289</v>
      </c>
      <c r="C99" s="13">
        <v>6.3052088490999996</v>
      </c>
      <c r="D99" s="43" t="str">
        <f>IF($B99="N/A","N/A",IF(C99&gt;10,"No",IF(C99&lt;5,"No","Yes")))</f>
        <v>Yes</v>
      </c>
      <c r="E99" s="13">
        <v>6.0709018975999998</v>
      </c>
      <c r="F99" s="43" t="str">
        <f>IF($B99="N/A","N/A",IF(E99&gt;10,"No",IF(E99&lt;5,"No","Yes")))</f>
        <v>Yes</v>
      </c>
      <c r="G99" s="13">
        <v>5.9878297694000002</v>
      </c>
      <c r="H99" s="43" t="str">
        <f t="shared" ref="H99:H102" si="38">IF($B99="N/A","N/A",IF(G99&gt;10,"No",IF(G99&lt;5,"No","Yes")))</f>
        <v>Yes</v>
      </c>
      <c r="I99" s="12">
        <v>-3.72</v>
      </c>
      <c r="J99" s="12">
        <v>-1.37</v>
      </c>
      <c r="K99" s="47" t="s">
        <v>734</v>
      </c>
      <c r="L99" s="9" t="str">
        <f t="shared" si="34"/>
        <v>Yes</v>
      </c>
    </row>
    <row r="100" spans="1:12" x14ac:dyDescent="0.2">
      <c r="A100" s="2" t="s">
        <v>153</v>
      </c>
      <c r="B100" s="47" t="s">
        <v>289</v>
      </c>
      <c r="C100" s="13">
        <v>5.5287020872000001</v>
      </c>
      <c r="D100" s="43" t="str">
        <f>IF($B100="N/A","N/A",IF(C100&gt;10,"No",IF(C100&lt;5,"No","Yes")))</f>
        <v>Yes</v>
      </c>
      <c r="E100" s="13">
        <v>5.1042350144000004</v>
      </c>
      <c r="F100" s="43" t="str">
        <f t="shared" ref="F100:F102" si="39">IF($B100="N/A","N/A",IF(E100&gt;10,"No",IF(E100&lt;5,"No","Yes")))</f>
        <v>Yes</v>
      </c>
      <c r="G100" s="13">
        <v>4.1279591019000001</v>
      </c>
      <c r="H100" s="43" t="str">
        <f t="shared" si="38"/>
        <v>No</v>
      </c>
      <c r="I100" s="12">
        <v>-7.68</v>
      </c>
      <c r="J100" s="12">
        <v>-19.100000000000001</v>
      </c>
      <c r="K100" s="47" t="s">
        <v>734</v>
      </c>
      <c r="L100" s="9" t="str">
        <f t="shared" si="34"/>
        <v>No</v>
      </c>
    </row>
    <row r="101" spans="1:12" x14ac:dyDescent="0.2">
      <c r="A101" s="2" t="s">
        <v>154</v>
      </c>
      <c r="B101" s="47" t="s">
        <v>289</v>
      </c>
      <c r="C101" s="13">
        <v>5.8837324438999996</v>
      </c>
      <c r="D101" s="43" t="str">
        <f>IF($B101="N/A","N/A",IF(C101&gt;10,"No",IF(C101&lt;5,"No","Yes")))</f>
        <v>Yes</v>
      </c>
      <c r="E101" s="13">
        <v>5.7408839025000002</v>
      </c>
      <c r="F101" s="43" t="str">
        <f t="shared" si="39"/>
        <v>Yes</v>
      </c>
      <c r="G101" s="13">
        <v>5.6788051046000003</v>
      </c>
      <c r="H101" s="43" t="str">
        <f t="shared" si="38"/>
        <v>Yes</v>
      </c>
      <c r="I101" s="12">
        <v>-2.4300000000000002</v>
      </c>
      <c r="J101" s="12">
        <v>-1.08</v>
      </c>
      <c r="K101" s="47" t="s">
        <v>734</v>
      </c>
      <c r="L101" s="9" t="str">
        <f t="shared" si="34"/>
        <v>Yes</v>
      </c>
    </row>
    <row r="102" spans="1:12" x14ac:dyDescent="0.2">
      <c r="A102" s="2" t="s">
        <v>155</v>
      </c>
      <c r="B102" s="47" t="s">
        <v>289</v>
      </c>
      <c r="C102" s="13">
        <v>6.3201917815000002</v>
      </c>
      <c r="D102" s="43" t="str">
        <f>IF($B102="N/A","N/A",IF(C102&gt;10,"No",IF(C102&lt;5,"No","Yes")))</f>
        <v>Yes</v>
      </c>
      <c r="E102" s="13">
        <v>6.0910407910000002</v>
      </c>
      <c r="F102" s="43" t="str">
        <f t="shared" si="39"/>
        <v>Yes</v>
      </c>
      <c r="G102" s="13">
        <v>6.001182687</v>
      </c>
      <c r="H102" s="43" t="str">
        <f t="shared" si="38"/>
        <v>Yes</v>
      </c>
      <c r="I102" s="12">
        <v>-3.63</v>
      </c>
      <c r="J102" s="12">
        <v>-1.48</v>
      </c>
      <c r="K102" s="47" t="s">
        <v>734</v>
      </c>
      <c r="L102" s="9" t="str">
        <f t="shared" si="34"/>
        <v>Yes</v>
      </c>
    </row>
    <row r="103" spans="1:12" x14ac:dyDescent="0.2">
      <c r="A103" s="2" t="s">
        <v>970</v>
      </c>
      <c r="B103" s="47" t="s">
        <v>217</v>
      </c>
      <c r="C103" s="1">
        <v>1811</v>
      </c>
      <c r="D103" s="11" t="str">
        <f t="shared" ref="D103:D114" si="40">IF($B103="N/A","N/A",IF(C103&gt;10,"No",IF(C103&lt;-10,"No","Yes")))</f>
        <v>N/A</v>
      </c>
      <c r="E103" s="1">
        <v>1877</v>
      </c>
      <c r="F103" s="11" t="str">
        <f t="shared" ref="F103:F114" si="41">IF($B103="N/A","N/A",IF(E103&gt;10,"No",IF(E103&lt;-10,"No","Yes")))</f>
        <v>N/A</v>
      </c>
      <c r="G103" s="1">
        <v>3252</v>
      </c>
      <c r="H103" s="11" t="str">
        <f t="shared" ref="H103:H114" si="42">IF($B103="N/A","N/A",IF(G103&gt;10,"No",IF(G103&lt;-10,"No","Yes")))</f>
        <v>N/A</v>
      </c>
      <c r="I103" s="12">
        <v>3.6440000000000001</v>
      </c>
      <c r="J103" s="12">
        <v>73.260000000000005</v>
      </c>
      <c r="K103" s="44" t="s">
        <v>733</v>
      </c>
      <c r="L103" s="9" t="str">
        <f t="shared" si="34"/>
        <v>No</v>
      </c>
    </row>
    <row r="104" spans="1:12" x14ac:dyDescent="0.2">
      <c r="A104" s="2" t="s">
        <v>971</v>
      </c>
      <c r="B104" s="47" t="s">
        <v>217</v>
      </c>
      <c r="C104" s="1">
        <v>950</v>
      </c>
      <c r="D104" s="11" t="str">
        <f t="shared" si="40"/>
        <v>N/A</v>
      </c>
      <c r="E104" s="1">
        <v>636</v>
      </c>
      <c r="F104" s="11" t="str">
        <f t="shared" si="41"/>
        <v>N/A</v>
      </c>
      <c r="G104" s="1">
        <v>632</v>
      </c>
      <c r="H104" s="11" t="str">
        <f t="shared" si="42"/>
        <v>N/A</v>
      </c>
      <c r="I104" s="12">
        <v>-33.1</v>
      </c>
      <c r="J104" s="12">
        <v>-0.629</v>
      </c>
      <c r="K104" s="44" t="s">
        <v>733</v>
      </c>
      <c r="L104" s="9" t="str">
        <f t="shared" si="34"/>
        <v>Yes</v>
      </c>
    </row>
    <row r="105" spans="1:12" x14ac:dyDescent="0.2">
      <c r="A105" s="2" t="s">
        <v>1</v>
      </c>
      <c r="B105" s="47" t="s">
        <v>217</v>
      </c>
      <c r="C105" s="13">
        <v>97.718034239000005</v>
      </c>
      <c r="D105" s="11" t="str">
        <f t="shared" si="40"/>
        <v>N/A</v>
      </c>
      <c r="E105" s="13">
        <v>97.561894615</v>
      </c>
      <c r="F105" s="11" t="str">
        <f t="shared" si="41"/>
        <v>N/A</v>
      </c>
      <c r="G105" s="13">
        <v>99.188651292000003</v>
      </c>
      <c r="H105" s="11" t="str">
        <f t="shared" si="42"/>
        <v>N/A</v>
      </c>
      <c r="I105" s="12">
        <v>-0.16</v>
      </c>
      <c r="J105" s="12">
        <v>1.667</v>
      </c>
      <c r="K105" s="47" t="s">
        <v>734</v>
      </c>
      <c r="L105" s="9" t="str">
        <f t="shared" si="34"/>
        <v>Yes</v>
      </c>
    </row>
    <row r="106" spans="1:12" x14ac:dyDescent="0.2">
      <c r="A106" s="2" t="s">
        <v>69</v>
      </c>
      <c r="B106" s="47" t="s">
        <v>217</v>
      </c>
      <c r="C106" s="13">
        <v>98.760041332</v>
      </c>
      <c r="D106" s="11" t="str">
        <f t="shared" si="40"/>
        <v>N/A</v>
      </c>
      <c r="E106" s="13">
        <v>99.202945838000005</v>
      </c>
      <c r="F106" s="11" t="str">
        <f t="shared" si="41"/>
        <v>N/A</v>
      </c>
      <c r="G106" s="13">
        <v>99.363432974999995</v>
      </c>
      <c r="H106" s="11" t="str">
        <f t="shared" si="42"/>
        <v>N/A</v>
      </c>
      <c r="I106" s="12">
        <v>0.44850000000000001</v>
      </c>
      <c r="J106" s="12">
        <v>0.1618</v>
      </c>
      <c r="K106" s="47" t="s">
        <v>734</v>
      </c>
      <c r="L106" s="9" t="str">
        <f t="shared" si="34"/>
        <v>Yes</v>
      </c>
    </row>
    <row r="107" spans="1:12" x14ac:dyDescent="0.2">
      <c r="A107" s="4" t="s">
        <v>70</v>
      </c>
      <c r="B107" s="47" t="s">
        <v>217</v>
      </c>
      <c r="C107" s="1">
        <v>145913</v>
      </c>
      <c r="D107" s="11" t="str">
        <f t="shared" si="40"/>
        <v>N/A</v>
      </c>
      <c r="E107" s="1">
        <v>146702</v>
      </c>
      <c r="F107" s="11" t="str">
        <f t="shared" si="41"/>
        <v>N/A</v>
      </c>
      <c r="G107" s="1">
        <v>149383</v>
      </c>
      <c r="H107" s="11" t="str">
        <f t="shared" si="42"/>
        <v>N/A</v>
      </c>
      <c r="I107" s="12">
        <v>0.54069999999999996</v>
      </c>
      <c r="J107" s="12">
        <v>1.8280000000000001</v>
      </c>
      <c r="K107" s="47" t="s">
        <v>733</v>
      </c>
      <c r="L107" s="9" t="str">
        <f t="shared" si="34"/>
        <v>Yes</v>
      </c>
    </row>
    <row r="108" spans="1:12" x14ac:dyDescent="0.2">
      <c r="A108" s="2" t="s">
        <v>688</v>
      </c>
      <c r="B108" s="47" t="s">
        <v>217</v>
      </c>
      <c r="C108" s="13">
        <v>1.0972291707999999</v>
      </c>
      <c r="D108" s="11" t="str">
        <f t="shared" si="40"/>
        <v>N/A</v>
      </c>
      <c r="E108" s="13">
        <v>0.91750623710000001</v>
      </c>
      <c r="F108" s="11" t="str">
        <f t="shared" si="41"/>
        <v>N/A</v>
      </c>
      <c r="G108" s="13">
        <v>0.87827932230000005</v>
      </c>
      <c r="H108" s="11" t="str">
        <f t="shared" si="42"/>
        <v>N/A</v>
      </c>
      <c r="I108" s="12">
        <v>-16.399999999999999</v>
      </c>
      <c r="J108" s="12">
        <v>-4.28</v>
      </c>
      <c r="K108" s="47" t="s">
        <v>734</v>
      </c>
      <c r="L108" s="9" t="str">
        <f t="shared" ref="L108:L114" si="43">IF(J108="Div by 0", "N/A", IF(K108="N/A","N/A", IF(J108&gt;VALUE(MID(K108,1,2)), "No", IF(J108&lt;-1*VALUE(MID(K108,1,2)), "No", "Yes"))))</f>
        <v>Yes</v>
      </c>
    </row>
    <row r="109" spans="1:12" x14ac:dyDescent="0.2">
      <c r="A109" s="2" t="s">
        <v>687</v>
      </c>
      <c r="B109" s="47" t="s">
        <v>217</v>
      </c>
      <c r="C109" s="13">
        <v>0.93960099509999995</v>
      </c>
      <c r="D109" s="11" t="str">
        <f t="shared" si="40"/>
        <v>N/A</v>
      </c>
      <c r="E109" s="13">
        <v>0.38922441410000003</v>
      </c>
      <c r="F109" s="11" t="str">
        <f t="shared" si="41"/>
        <v>N/A</v>
      </c>
      <c r="G109" s="13">
        <v>0.43445371960000001</v>
      </c>
      <c r="H109" s="11" t="str">
        <f t="shared" si="42"/>
        <v>N/A</v>
      </c>
      <c r="I109" s="12">
        <v>-58.6</v>
      </c>
      <c r="J109" s="12">
        <v>11.62</v>
      </c>
      <c r="K109" s="47" t="s">
        <v>734</v>
      </c>
      <c r="L109" s="9" t="str">
        <f t="shared" si="43"/>
        <v>Yes</v>
      </c>
    </row>
    <row r="110" spans="1:12" x14ac:dyDescent="0.2">
      <c r="A110" s="2" t="s">
        <v>686</v>
      </c>
      <c r="B110" s="47" t="s">
        <v>217</v>
      </c>
      <c r="C110" s="13">
        <v>97.963169833999999</v>
      </c>
      <c r="D110" s="11" t="str">
        <f t="shared" si="40"/>
        <v>N/A</v>
      </c>
      <c r="E110" s="13">
        <v>98.693269349000005</v>
      </c>
      <c r="F110" s="11" t="str">
        <f t="shared" si="41"/>
        <v>N/A</v>
      </c>
      <c r="G110" s="13">
        <v>98.687266957999995</v>
      </c>
      <c r="H110" s="11" t="str">
        <f t="shared" si="42"/>
        <v>N/A</v>
      </c>
      <c r="I110" s="12">
        <v>0.74529999999999996</v>
      </c>
      <c r="J110" s="12">
        <v>-6.0000000000000001E-3</v>
      </c>
      <c r="K110" s="47" t="s">
        <v>734</v>
      </c>
      <c r="L110" s="9" t="str">
        <f t="shared" si="43"/>
        <v>Yes</v>
      </c>
    </row>
    <row r="111" spans="1:12" ht="25.5" x14ac:dyDescent="0.2">
      <c r="A111" s="4" t="s">
        <v>972</v>
      </c>
      <c r="B111" s="47" t="s">
        <v>217</v>
      </c>
      <c r="C111" s="13">
        <v>41.839513250000003</v>
      </c>
      <c r="D111" s="11" t="str">
        <f t="shared" si="40"/>
        <v>N/A</v>
      </c>
      <c r="E111" s="13">
        <v>40.779310209999998</v>
      </c>
      <c r="F111" s="11" t="str">
        <f t="shared" si="41"/>
        <v>N/A</v>
      </c>
      <c r="G111" s="13">
        <v>39.847013715000003</v>
      </c>
      <c r="H111" s="11" t="str">
        <f t="shared" si="42"/>
        <v>N/A</v>
      </c>
      <c r="I111" s="12">
        <v>-2.5299999999999998</v>
      </c>
      <c r="J111" s="12">
        <v>-2.29</v>
      </c>
      <c r="K111" s="47" t="s">
        <v>734</v>
      </c>
      <c r="L111" s="9" t="str">
        <f t="shared" si="43"/>
        <v>Yes</v>
      </c>
    </row>
    <row r="112" spans="1:12" ht="25.5" x14ac:dyDescent="0.2">
      <c r="A112" s="4" t="s">
        <v>973</v>
      </c>
      <c r="B112" s="47" t="s">
        <v>217</v>
      </c>
      <c r="C112" s="13">
        <v>56.209448367999997</v>
      </c>
      <c r="D112" s="11" t="str">
        <f t="shared" si="40"/>
        <v>N/A</v>
      </c>
      <c r="E112" s="13">
        <v>57.249676803</v>
      </c>
      <c r="F112" s="11" t="str">
        <f t="shared" si="41"/>
        <v>N/A</v>
      </c>
      <c r="G112" s="13">
        <v>58.172939358999997</v>
      </c>
      <c r="H112" s="11" t="str">
        <f t="shared" si="42"/>
        <v>N/A</v>
      </c>
      <c r="I112" s="12">
        <v>1.851</v>
      </c>
      <c r="J112" s="12">
        <v>1.613</v>
      </c>
      <c r="K112" s="47" t="s">
        <v>734</v>
      </c>
      <c r="L112" s="9" t="str">
        <f t="shared" si="43"/>
        <v>Yes</v>
      </c>
    </row>
    <row r="113" spans="1:12" ht="25.5" x14ac:dyDescent="0.2">
      <c r="A113" s="4" t="s">
        <v>974</v>
      </c>
      <c r="B113" s="47" t="s">
        <v>217</v>
      </c>
      <c r="C113" s="13">
        <v>0.72243791850000005</v>
      </c>
      <c r="D113" s="11" t="str">
        <f t="shared" si="40"/>
        <v>N/A</v>
      </c>
      <c r="E113" s="13">
        <v>0.73344550480000004</v>
      </c>
      <c r="F113" s="11" t="str">
        <f t="shared" si="41"/>
        <v>N/A</v>
      </c>
      <c r="G113" s="13">
        <v>0.71088389959999998</v>
      </c>
      <c r="H113" s="11" t="str">
        <f t="shared" si="42"/>
        <v>N/A</v>
      </c>
      <c r="I113" s="12">
        <v>1.524</v>
      </c>
      <c r="J113" s="12">
        <v>-3.08</v>
      </c>
      <c r="K113" s="47" t="s">
        <v>734</v>
      </c>
      <c r="L113" s="9" t="str">
        <f t="shared" si="43"/>
        <v>Yes</v>
      </c>
    </row>
    <row r="114" spans="1:12" ht="25.5" x14ac:dyDescent="0.2">
      <c r="A114" s="4" t="s">
        <v>975</v>
      </c>
      <c r="B114" s="47" t="s">
        <v>217</v>
      </c>
      <c r="C114" s="13">
        <v>1.2286004638000001</v>
      </c>
      <c r="D114" s="11" t="str">
        <f t="shared" si="40"/>
        <v>N/A</v>
      </c>
      <c r="E114" s="13">
        <v>1.2375674815</v>
      </c>
      <c r="F114" s="11" t="str">
        <f t="shared" si="41"/>
        <v>N/A</v>
      </c>
      <c r="G114" s="13">
        <v>1.2691630264</v>
      </c>
      <c r="H114" s="11" t="str">
        <f t="shared" si="42"/>
        <v>N/A</v>
      </c>
      <c r="I114" s="12">
        <v>0.72989999999999999</v>
      </c>
      <c r="J114" s="12">
        <v>2.5529999999999999</v>
      </c>
      <c r="K114" s="47" t="s">
        <v>734</v>
      </c>
      <c r="L114" s="9" t="str">
        <f t="shared" si="43"/>
        <v>Yes</v>
      </c>
    </row>
    <row r="115" spans="1:12" x14ac:dyDescent="0.2">
      <c r="A115" s="2" t="s">
        <v>976</v>
      </c>
      <c r="B115" s="47" t="s">
        <v>290</v>
      </c>
      <c r="C115" s="13">
        <v>99.997370427999996</v>
      </c>
      <c r="D115" s="43" t="str">
        <f>IF($B115="N/A","N/A",IF(C115&gt;=99,"Yes","No"))</f>
        <v>Yes</v>
      </c>
      <c r="E115" s="13">
        <v>100</v>
      </c>
      <c r="F115" s="43" t="str">
        <f>IF($B115="N/A","N/A",IF(E115&gt;=99,"Yes","No"))</f>
        <v>Yes</v>
      </c>
      <c r="G115" s="13">
        <v>100</v>
      </c>
      <c r="H115" s="43" t="str">
        <f>IF($B115="N/A","N/A",IF(G115&gt;=99,"Yes","No"))</f>
        <v>Yes</v>
      </c>
      <c r="I115" s="12">
        <v>2.5999999999999999E-3</v>
      </c>
      <c r="J115" s="12">
        <v>0</v>
      </c>
      <c r="K115" s="47" t="s">
        <v>733</v>
      </c>
      <c r="L115" s="9" t="str">
        <f t="shared" ref="L115:L149" si="44">IF(J115="Div by 0", "N/A", IF(K115="N/A","N/A", IF(J115&gt;VALUE(MID(K115,1,2)), "No", IF(J115&lt;-1*VALUE(MID(K115,1,2)), "No", "Yes"))))</f>
        <v>Yes</v>
      </c>
    </row>
    <row r="116" spans="1:12" x14ac:dyDescent="0.2">
      <c r="A116" s="2" t="s">
        <v>977</v>
      </c>
      <c r="B116" s="47" t="s">
        <v>217</v>
      </c>
      <c r="C116" s="13">
        <v>7.8678810491000002</v>
      </c>
      <c r="D116" s="43" t="str">
        <f>IF($B116="N/A","N/A",IF(C116&gt;10,"No",IF(C116&lt;-10,"No","Yes")))</f>
        <v>N/A</v>
      </c>
      <c r="E116" s="13">
        <v>7.8434037156</v>
      </c>
      <c r="F116" s="43" t="str">
        <f>IF($B116="N/A","N/A",IF(E116&gt;10,"No",IF(E116&lt;-10,"No","Yes")))</f>
        <v>N/A</v>
      </c>
      <c r="G116" s="13">
        <v>8.1324952124000003</v>
      </c>
      <c r="H116" s="43" t="str">
        <f>IF($B116="N/A","N/A",IF(G116&gt;10,"No",IF(G116&lt;-10,"No","Yes")))</f>
        <v>N/A</v>
      </c>
      <c r="I116" s="12">
        <v>-0.311</v>
      </c>
      <c r="J116" s="12">
        <v>3.6859999999999999</v>
      </c>
      <c r="K116" s="47" t="s">
        <v>733</v>
      </c>
      <c r="L116" s="9" t="str">
        <f t="shared" si="44"/>
        <v>Yes</v>
      </c>
    </row>
    <row r="117" spans="1:12" x14ac:dyDescent="0.2">
      <c r="A117" s="3" t="s">
        <v>978</v>
      </c>
      <c r="B117" s="47" t="s">
        <v>284</v>
      </c>
      <c r="C117" s="8">
        <v>99.979021989000003</v>
      </c>
      <c r="D117" s="43" t="str">
        <f>IF($B117="N/A","N/A",IF(C117&gt;=98,"Yes","No"))</f>
        <v>Yes</v>
      </c>
      <c r="E117" s="8">
        <v>99.974299466000005</v>
      </c>
      <c r="F117" s="43" t="str">
        <f>IF($B117="N/A","N/A",IF(E117&gt;=98,"Yes","No"))</f>
        <v>Yes</v>
      </c>
      <c r="G117" s="8">
        <v>99.956951787999998</v>
      </c>
      <c r="H117" s="43" t="str">
        <f>IF($B117="N/A","N/A",IF(G117&gt;=98,"Yes","No"))</f>
        <v>Yes</v>
      </c>
      <c r="I117" s="12">
        <v>-5.0000000000000001E-3</v>
      </c>
      <c r="J117" s="12">
        <v>-1.7000000000000001E-2</v>
      </c>
      <c r="K117" s="44" t="s">
        <v>733</v>
      </c>
      <c r="L117" s="9" t="str">
        <f t="shared" si="44"/>
        <v>Yes</v>
      </c>
    </row>
    <row r="118" spans="1:12" x14ac:dyDescent="0.2">
      <c r="A118" s="3" t="s">
        <v>979</v>
      </c>
      <c r="B118" s="47" t="s">
        <v>291</v>
      </c>
      <c r="C118" s="8">
        <v>87.006228618999998</v>
      </c>
      <c r="D118" s="43" t="str">
        <f>IF($B118="N/A","N/A",IF(C118&gt;=80,"Yes","No"))</f>
        <v>Yes</v>
      </c>
      <c r="E118" s="8">
        <v>86.949220311999994</v>
      </c>
      <c r="F118" s="43" t="str">
        <f>IF($B118="N/A","N/A",IF(E118&gt;=80,"Yes","No"))</f>
        <v>Yes</v>
      </c>
      <c r="G118" s="8">
        <v>88.379466133999998</v>
      </c>
      <c r="H118" s="43" t="str">
        <f>IF($B118="N/A","N/A",IF(G118&gt;=80,"Yes","No"))</f>
        <v>Yes</v>
      </c>
      <c r="I118" s="12">
        <v>-6.6000000000000003E-2</v>
      </c>
      <c r="J118" s="12">
        <v>1.645</v>
      </c>
      <c r="K118" s="44" t="s">
        <v>733</v>
      </c>
      <c r="L118" s="9" t="str">
        <f t="shared" si="44"/>
        <v>Yes</v>
      </c>
    </row>
    <row r="119" spans="1:12" ht="25.5" x14ac:dyDescent="0.2">
      <c r="A119" s="2" t="s">
        <v>980</v>
      </c>
      <c r="B119" s="47" t="s">
        <v>292</v>
      </c>
      <c r="C119" s="13">
        <v>100</v>
      </c>
      <c r="D119" s="43" t="str">
        <f>IF($B119="N/A","N/A",IF(C119&gt;=100,"Yes","No"))</f>
        <v>Yes</v>
      </c>
      <c r="E119" s="13">
        <v>100</v>
      </c>
      <c r="F119" s="43" t="str">
        <f t="shared" ref="F119:F120" si="45">IF($B119="N/A","N/A",IF(E119&gt;=100,"Yes","No"))</f>
        <v>Yes</v>
      </c>
      <c r="G119" s="13">
        <v>100</v>
      </c>
      <c r="H119" s="43" t="str">
        <f t="shared" ref="H119:H120" si="46">IF($B119="N/A","N/A",IF(G119&gt;=100,"Yes","No"))</f>
        <v>Yes</v>
      </c>
      <c r="I119" s="12">
        <v>0</v>
      </c>
      <c r="J119" s="12">
        <v>0</v>
      </c>
      <c r="K119" s="44" t="s">
        <v>732</v>
      </c>
      <c r="L119" s="9" t="str">
        <f t="shared" si="44"/>
        <v>Yes</v>
      </c>
    </row>
    <row r="120" spans="1:12" ht="25.5" x14ac:dyDescent="0.2">
      <c r="A120" s="3" t="s">
        <v>981</v>
      </c>
      <c r="B120" s="47" t="s">
        <v>292</v>
      </c>
      <c r="C120" s="13">
        <v>100</v>
      </c>
      <c r="D120" s="43" t="str">
        <f>IF($B120="N/A","N/A",IF(C120&gt;=100,"Yes","No"))</f>
        <v>Yes</v>
      </c>
      <c r="E120" s="13">
        <v>100</v>
      </c>
      <c r="F120" s="43" t="str">
        <f t="shared" si="45"/>
        <v>Yes</v>
      </c>
      <c r="G120" s="13">
        <v>100</v>
      </c>
      <c r="H120" s="43" t="str">
        <f t="shared" si="46"/>
        <v>Yes</v>
      </c>
      <c r="I120" s="12">
        <v>0</v>
      </c>
      <c r="J120" s="12">
        <v>0</v>
      </c>
      <c r="K120" s="44" t="s">
        <v>732</v>
      </c>
      <c r="L120" s="9" t="str">
        <f t="shared" si="44"/>
        <v>Yes</v>
      </c>
    </row>
    <row r="121" spans="1:12" ht="25.5" x14ac:dyDescent="0.2">
      <c r="A121" s="2" t="s">
        <v>982</v>
      </c>
      <c r="B121" s="47" t="s">
        <v>217</v>
      </c>
      <c r="C121" s="13">
        <v>84.058950585999995</v>
      </c>
      <c r="D121" s="35" t="s">
        <v>735</v>
      </c>
      <c r="E121" s="13">
        <v>83.161644951</v>
      </c>
      <c r="F121" s="35" t="s">
        <v>735</v>
      </c>
      <c r="G121" s="13">
        <v>82.235703713000007</v>
      </c>
      <c r="H121" s="43" t="str">
        <f>IF($B121="N/A","N/A",IF(G121&lt;100,"No",IF(G121=100,"No","Yes")))</f>
        <v>N/A</v>
      </c>
      <c r="I121" s="12">
        <v>-1.07</v>
      </c>
      <c r="J121" s="12">
        <v>-1.1100000000000001</v>
      </c>
      <c r="K121" s="44" t="s">
        <v>732</v>
      </c>
      <c r="L121" s="9" t="str">
        <f t="shared" si="44"/>
        <v>Yes</v>
      </c>
    </row>
    <row r="122" spans="1:12" ht="25.5" x14ac:dyDescent="0.2">
      <c r="A122" s="2" t="s">
        <v>983</v>
      </c>
      <c r="B122" s="34" t="s">
        <v>217</v>
      </c>
      <c r="C122" s="13">
        <v>100</v>
      </c>
      <c r="D122" s="43" t="str">
        <f>IF($B122="N/A","N/A",IF(C122&gt;10,"No",IF(C122&lt;-10,"No","Yes")))</f>
        <v>N/A</v>
      </c>
      <c r="E122" s="13">
        <v>100</v>
      </c>
      <c r="F122" s="43" t="str">
        <f>IF($B122="N/A","N/A",IF(E122&gt;10,"No",IF(E122&lt;-10,"No","Yes")))</f>
        <v>N/A</v>
      </c>
      <c r="G122" s="13">
        <v>100</v>
      </c>
      <c r="H122" s="43" t="str">
        <f>IF($B122="N/A","N/A",IF(G122&gt;10,"No",IF(G122&lt;-10,"No","Yes")))</f>
        <v>N/A</v>
      </c>
      <c r="I122" s="12">
        <v>0</v>
      </c>
      <c r="J122" s="12">
        <v>0</v>
      </c>
      <c r="K122" s="44" t="s">
        <v>732</v>
      </c>
      <c r="L122" s="9" t="str">
        <f>IF(J122="Div by 0", "N/A", IF(OR(J122="N/A",K122="N/A"),"N/A", IF(J122&gt;VALUE(MID(K122,1,2)), "No", IF(J122&lt;-1*VALUE(MID(K122,1,2)), "No", "Yes"))))</f>
        <v>Yes</v>
      </c>
    </row>
    <row r="123" spans="1:12" x14ac:dyDescent="0.2">
      <c r="A123" s="7" t="s">
        <v>100</v>
      </c>
      <c r="B123" s="34" t="s">
        <v>217</v>
      </c>
      <c r="C123" s="35">
        <v>76058</v>
      </c>
      <c r="D123" s="43" t="str">
        <f t="shared" ref="D123:D149" si="47">IF($B123="N/A","N/A",IF(C123&gt;10,"No",IF(C123&lt;-10,"No","Yes")))</f>
        <v>N/A</v>
      </c>
      <c r="E123" s="35">
        <v>74459</v>
      </c>
      <c r="F123" s="43" t="str">
        <f t="shared" ref="F123:F149" si="48">IF($B123="N/A","N/A",IF(E123&gt;10,"No",IF(E123&lt;-10,"No","Yes")))</f>
        <v>N/A</v>
      </c>
      <c r="G123" s="35">
        <v>74256</v>
      </c>
      <c r="H123" s="43" t="str">
        <f t="shared" ref="H123:H149" si="49">IF($B123="N/A","N/A",IF(G123&gt;10,"No",IF(G123&lt;-10,"No","Yes")))</f>
        <v>N/A</v>
      </c>
      <c r="I123" s="12">
        <v>-2.1</v>
      </c>
      <c r="J123" s="12">
        <v>-0.27300000000000002</v>
      </c>
      <c r="K123" s="44" t="s">
        <v>733</v>
      </c>
      <c r="L123" s="9" t="str">
        <f t="shared" si="44"/>
        <v>Yes</v>
      </c>
    </row>
    <row r="124" spans="1:12" x14ac:dyDescent="0.2">
      <c r="A124" s="2" t="s">
        <v>984</v>
      </c>
      <c r="B124" s="34" t="s">
        <v>217</v>
      </c>
      <c r="C124" s="35">
        <v>18852</v>
      </c>
      <c r="D124" s="43" t="str">
        <f t="shared" si="47"/>
        <v>N/A</v>
      </c>
      <c r="E124" s="35">
        <v>17351</v>
      </c>
      <c r="F124" s="43" t="str">
        <f t="shared" si="48"/>
        <v>N/A</v>
      </c>
      <c r="G124" s="35">
        <v>16071</v>
      </c>
      <c r="H124" s="43" t="str">
        <f t="shared" si="49"/>
        <v>N/A</v>
      </c>
      <c r="I124" s="12">
        <v>-7.96</v>
      </c>
      <c r="J124" s="12">
        <v>-7.38</v>
      </c>
      <c r="K124" s="44" t="s">
        <v>733</v>
      </c>
      <c r="L124" s="9" t="str">
        <f t="shared" si="44"/>
        <v>Yes</v>
      </c>
    </row>
    <row r="125" spans="1:12" x14ac:dyDescent="0.2">
      <c r="A125" s="2" t="s">
        <v>985</v>
      </c>
      <c r="B125" s="34" t="s">
        <v>217</v>
      </c>
      <c r="C125" s="35">
        <v>0</v>
      </c>
      <c r="D125" s="43" t="str">
        <f t="shared" si="47"/>
        <v>N/A</v>
      </c>
      <c r="E125" s="35">
        <v>0</v>
      </c>
      <c r="F125" s="43" t="str">
        <f t="shared" si="48"/>
        <v>N/A</v>
      </c>
      <c r="G125" s="35">
        <v>0</v>
      </c>
      <c r="H125" s="43" t="str">
        <f t="shared" si="49"/>
        <v>N/A</v>
      </c>
      <c r="I125" s="12" t="s">
        <v>1743</v>
      </c>
      <c r="J125" s="12" t="s">
        <v>1743</v>
      </c>
      <c r="K125" s="44" t="s">
        <v>733</v>
      </c>
      <c r="L125" s="9" t="str">
        <f t="shared" si="44"/>
        <v>N/A</v>
      </c>
    </row>
    <row r="126" spans="1:12" x14ac:dyDescent="0.2">
      <c r="A126" s="2" t="s">
        <v>986</v>
      </c>
      <c r="B126" s="34" t="s">
        <v>217</v>
      </c>
      <c r="C126" s="35">
        <v>37618</v>
      </c>
      <c r="D126" s="43" t="str">
        <f t="shared" si="47"/>
        <v>N/A</v>
      </c>
      <c r="E126" s="35">
        <v>37339</v>
      </c>
      <c r="F126" s="43" t="str">
        <f t="shared" si="48"/>
        <v>N/A</v>
      </c>
      <c r="G126" s="35">
        <v>38923</v>
      </c>
      <c r="H126" s="43" t="str">
        <f t="shared" si="49"/>
        <v>N/A</v>
      </c>
      <c r="I126" s="12">
        <v>-0.74199999999999999</v>
      </c>
      <c r="J126" s="12">
        <v>4.242</v>
      </c>
      <c r="K126" s="44" t="s">
        <v>733</v>
      </c>
      <c r="L126" s="9" t="str">
        <f t="shared" si="44"/>
        <v>Yes</v>
      </c>
    </row>
    <row r="127" spans="1:12" x14ac:dyDescent="0.2">
      <c r="A127" s="2" t="s">
        <v>987</v>
      </c>
      <c r="B127" s="34" t="s">
        <v>217</v>
      </c>
      <c r="C127" s="35">
        <v>19528</v>
      </c>
      <c r="D127" s="43" t="str">
        <f t="shared" si="47"/>
        <v>N/A</v>
      </c>
      <c r="E127" s="35">
        <v>19712</v>
      </c>
      <c r="F127" s="43" t="str">
        <f t="shared" si="48"/>
        <v>N/A</v>
      </c>
      <c r="G127" s="35">
        <v>19214</v>
      </c>
      <c r="H127" s="43" t="str">
        <f t="shared" si="49"/>
        <v>N/A</v>
      </c>
      <c r="I127" s="12">
        <v>0.94220000000000004</v>
      </c>
      <c r="J127" s="12">
        <v>-2.5299999999999998</v>
      </c>
      <c r="K127" s="44" t="s">
        <v>733</v>
      </c>
      <c r="L127" s="9" t="str">
        <f t="shared" si="44"/>
        <v>Yes</v>
      </c>
    </row>
    <row r="128" spans="1:12" x14ac:dyDescent="0.2">
      <c r="A128" s="2" t="s">
        <v>988</v>
      </c>
      <c r="B128" s="34" t="s">
        <v>217</v>
      </c>
      <c r="C128" s="35">
        <v>60</v>
      </c>
      <c r="D128" s="43" t="str">
        <f t="shared" si="47"/>
        <v>N/A</v>
      </c>
      <c r="E128" s="35">
        <v>57</v>
      </c>
      <c r="F128" s="43" t="str">
        <f t="shared" si="48"/>
        <v>N/A</v>
      </c>
      <c r="G128" s="35">
        <v>48</v>
      </c>
      <c r="H128" s="43" t="str">
        <f t="shared" si="49"/>
        <v>N/A</v>
      </c>
      <c r="I128" s="12">
        <v>-5</v>
      </c>
      <c r="J128" s="12">
        <v>-15.8</v>
      </c>
      <c r="K128" s="44" t="s">
        <v>733</v>
      </c>
      <c r="L128" s="9" t="str">
        <f t="shared" si="44"/>
        <v>No</v>
      </c>
    </row>
    <row r="129" spans="1:12" x14ac:dyDescent="0.2">
      <c r="A129" s="7" t="s">
        <v>101</v>
      </c>
      <c r="B129" s="34" t="s">
        <v>217</v>
      </c>
      <c r="C129" s="35">
        <v>173147</v>
      </c>
      <c r="D129" s="43" t="str">
        <f t="shared" si="47"/>
        <v>N/A</v>
      </c>
      <c r="E129" s="35">
        <v>176607</v>
      </c>
      <c r="F129" s="43" t="str">
        <f t="shared" si="48"/>
        <v>N/A</v>
      </c>
      <c r="G129" s="35">
        <v>181199</v>
      </c>
      <c r="H129" s="43" t="str">
        <f t="shared" si="49"/>
        <v>N/A</v>
      </c>
      <c r="I129" s="12">
        <v>1.998</v>
      </c>
      <c r="J129" s="12">
        <v>2.6</v>
      </c>
      <c r="K129" s="44" t="s">
        <v>733</v>
      </c>
      <c r="L129" s="9" t="str">
        <f t="shared" si="44"/>
        <v>Yes</v>
      </c>
    </row>
    <row r="130" spans="1:12" x14ac:dyDescent="0.2">
      <c r="A130" s="2" t="s">
        <v>989</v>
      </c>
      <c r="B130" s="34" t="s">
        <v>217</v>
      </c>
      <c r="C130" s="35">
        <v>123328</v>
      </c>
      <c r="D130" s="43" t="str">
        <f t="shared" si="47"/>
        <v>N/A</v>
      </c>
      <c r="E130" s="35">
        <v>124850</v>
      </c>
      <c r="F130" s="43" t="str">
        <f t="shared" si="48"/>
        <v>N/A</v>
      </c>
      <c r="G130" s="35">
        <v>126293</v>
      </c>
      <c r="H130" s="43" t="str">
        <f t="shared" si="49"/>
        <v>N/A</v>
      </c>
      <c r="I130" s="12">
        <v>1.234</v>
      </c>
      <c r="J130" s="12">
        <v>1.1559999999999999</v>
      </c>
      <c r="K130" s="44" t="s">
        <v>733</v>
      </c>
      <c r="L130" s="9" t="str">
        <f t="shared" si="44"/>
        <v>Yes</v>
      </c>
    </row>
    <row r="131" spans="1:12" x14ac:dyDescent="0.2">
      <c r="A131" s="2" t="s">
        <v>990</v>
      </c>
      <c r="B131" s="34" t="s">
        <v>217</v>
      </c>
      <c r="C131" s="35">
        <v>0</v>
      </c>
      <c r="D131" s="43" t="str">
        <f t="shared" si="47"/>
        <v>N/A</v>
      </c>
      <c r="E131" s="35">
        <v>0</v>
      </c>
      <c r="F131" s="43" t="str">
        <f t="shared" si="48"/>
        <v>N/A</v>
      </c>
      <c r="G131" s="35">
        <v>0</v>
      </c>
      <c r="H131" s="43" t="str">
        <f t="shared" si="49"/>
        <v>N/A</v>
      </c>
      <c r="I131" s="12" t="s">
        <v>1743</v>
      </c>
      <c r="J131" s="12" t="s">
        <v>1743</v>
      </c>
      <c r="K131" s="44" t="s">
        <v>733</v>
      </c>
      <c r="L131" s="9" t="str">
        <f t="shared" si="44"/>
        <v>N/A</v>
      </c>
    </row>
    <row r="132" spans="1:12" x14ac:dyDescent="0.2">
      <c r="A132" s="2" t="s">
        <v>991</v>
      </c>
      <c r="B132" s="34" t="s">
        <v>217</v>
      </c>
      <c r="C132" s="35">
        <v>32457</v>
      </c>
      <c r="D132" s="43" t="str">
        <f t="shared" si="47"/>
        <v>N/A</v>
      </c>
      <c r="E132" s="35">
        <v>33603</v>
      </c>
      <c r="F132" s="43" t="str">
        <f t="shared" si="48"/>
        <v>N/A</v>
      </c>
      <c r="G132" s="35">
        <v>36848</v>
      </c>
      <c r="H132" s="43" t="str">
        <f t="shared" si="49"/>
        <v>N/A</v>
      </c>
      <c r="I132" s="12">
        <v>3.5310000000000001</v>
      </c>
      <c r="J132" s="12">
        <v>9.657</v>
      </c>
      <c r="K132" s="44" t="s">
        <v>733</v>
      </c>
      <c r="L132" s="9" t="str">
        <f t="shared" si="44"/>
        <v>Yes</v>
      </c>
    </row>
    <row r="133" spans="1:12" x14ac:dyDescent="0.2">
      <c r="A133" s="2" t="s">
        <v>992</v>
      </c>
      <c r="B133" s="34" t="s">
        <v>217</v>
      </c>
      <c r="C133" s="35">
        <v>11562</v>
      </c>
      <c r="D133" s="43" t="str">
        <f t="shared" si="47"/>
        <v>N/A</v>
      </c>
      <c r="E133" s="35">
        <v>11889</v>
      </c>
      <c r="F133" s="43" t="str">
        <f t="shared" si="48"/>
        <v>N/A</v>
      </c>
      <c r="G133" s="35">
        <v>11852</v>
      </c>
      <c r="H133" s="43" t="str">
        <f t="shared" si="49"/>
        <v>N/A</v>
      </c>
      <c r="I133" s="12">
        <v>2.8279999999999998</v>
      </c>
      <c r="J133" s="12">
        <v>-0.311</v>
      </c>
      <c r="K133" s="44" t="s">
        <v>733</v>
      </c>
      <c r="L133" s="9" t="str">
        <f t="shared" si="44"/>
        <v>Yes</v>
      </c>
    </row>
    <row r="134" spans="1:12" x14ac:dyDescent="0.2">
      <c r="A134" s="2" t="s">
        <v>993</v>
      </c>
      <c r="B134" s="34" t="s">
        <v>217</v>
      </c>
      <c r="C134" s="35">
        <v>5800</v>
      </c>
      <c r="D134" s="43" t="str">
        <f t="shared" si="47"/>
        <v>N/A</v>
      </c>
      <c r="E134" s="35">
        <v>6265</v>
      </c>
      <c r="F134" s="43" t="str">
        <f t="shared" si="48"/>
        <v>N/A</v>
      </c>
      <c r="G134" s="35">
        <v>6206</v>
      </c>
      <c r="H134" s="43" t="str">
        <f t="shared" si="49"/>
        <v>N/A</v>
      </c>
      <c r="I134" s="12">
        <v>8.0169999999999995</v>
      </c>
      <c r="J134" s="12">
        <v>-0.94199999999999995</v>
      </c>
      <c r="K134" s="44" t="s">
        <v>733</v>
      </c>
      <c r="L134" s="9" t="str">
        <f t="shared" si="44"/>
        <v>Yes</v>
      </c>
    </row>
    <row r="135" spans="1:12" x14ac:dyDescent="0.2">
      <c r="A135" s="7" t="s">
        <v>104</v>
      </c>
      <c r="B135" s="34" t="s">
        <v>217</v>
      </c>
      <c r="C135" s="35">
        <v>367051</v>
      </c>
      <c r="D135" s="43" t="str">
        <f t="shared" si="47"/>
        <v>N/A</v>
      </c>
      <c r="E135" s="35">
        <v>385206</v>
      </c>
      <c r="F135" s="43" t="str">
        <f t="shared" si="48"/>
        <v>N/A</v>
      </c>
      <c r="G135" s="35">
        <v>401875</v>
      </c>
      <c r="H135" s="43" t="str">
        <f t="shared" si="49"/>
        <v>N/A</v>
      </c>
      <c r="I135" s="12">
        <v>4.9459999999999997</v>
      </c>
      <c r="J135" s="12">
        <v>4.327</v>
      </c>
      <c r="K135" s="44" t="s">
        <v>733</v>
      </c>
      <c r="L135" s="9" t="str">
        <f t="shared" si="44"/>
        <v>Yes</v>
      </c>
    </row>
    <row r="136" spans="1:12" x14ac:dyDescent="0.2">
      <c r="A136" s="2" t="s">
        <v>994</v>
      </c>
      <c r="B136" s="34" t="s">
        <v>217</v>
      </c>
      <c r="C136" s="35">
        <v>79752</v>
      </c>
      <c r="D136" s="43" t="str">
        <f t="shared" si="47"/>
        <v>N/A</v>
      </c>
      <c r="E136" s="35">
        <v>87882</v>
      </c>
      <c r="F136" s="43" t="str">
        <f t="shared" si="48"/>
        <v>N/A</v>
      </c>
      <c r="G136" s="35">
        <v>89541</v>
      </c>
      <c r="H136" s="43" t="str">
        <f t="shared" si="49"/>
        <v>N/A</v>
      </c>
      <c r="I136" s="12">
        <v>10.19</v>
      </c>
      <c r="J136" s="12">
        <v>1.8879999999999999</v>
      </c>
      <c r="K136" s="44" t="s">
        <v>733</v>
      </c>
      <c r="L136" s="9" t="str">
        <f t="shared" si="44"/>
        <v>Yes</v>
      </c>
    </row>
    <row r="137" spans="1:12" x14ac:dyDescent="0.2">
      <c r="A137" s="2" t="s">
        <v>995</v>
      </c>
      <c r="B137" s="34" t="s">
        <v>217</v>
      </c>
      <c r="C137" s="35">
        <v>0</v>
      </c>
      <c r="D137" s="43" t="str">
        <f t="shared" si="47"/>
        <v>N/A</v>
      </c>
      <c r="E137" s="35">
        <v>0</v>
      </c>
      <c r="F137" s="43" t="str">
        <f t="shared" si="48"/>
        <v>N/A</v>
      </c>
      <c r="G137" s="35">
        <v>0</v>
      </c>
      <c r="H137" s="43" t="str">
        <f t="shared" si="49"/>
        <v>N/A</v>
      </c>
      <c r="I137" s="12" t="s">
        <v>1743</v>
      </c>
      <c r="J137" s="12" t="s">
        <v>1743</v>
      </c>
      <c r="K137" s="44" t="s">
        <v>733</v>
      </c>
      <c r="L137" s="9" t="str">
        <f t="shared" si="44"/>
        <v>N/A</v>
      </c>
    </row>
    <row r="138" spans="1:12" x14ac:dyDescent="0.2">
      <c r="A138" s="2" t="s">
        <v>996</v>
      </c>
      <c r="B138" s="34" t="s">
        <v>217</v>
      </c>
      <c r="C138" s="35">
        <v>0</v>
      </c>
      <c r="D138" s="43" t="str">
        <f t="shared" si="47"/>
        <v>N/A</v>
      </c>
      <c r="E138" s="35">
        <v>0</v>
      </c>
      <c r="F138" s="43" t="str">
        <f t="shared" si="48"/>
        <v>N/A</v>
      </c>
      <c r="G138" s="35">
        <v>0</v>
      </c>
      <c r="H138" s="43" t="str">
        <f t="shared" si="49"/>
        <v>N/A</v>
      </c>
      <c r="I138" s="12" t="s">
        <v>1743</v>
      </c>
      <c r="J138" s="12" t="s">
        <v>1743</v>
      </c>
      <c r="K138" s="44" t="s">
        <v>733</v>
      </c>
      <c r="L138" s="9" t="str">
        <f t="shared" si="44"/>
        <v>N/A</v>
      </c>
    </row>
    <row r="139" spans="1:12" x14ac:dyDescent="0.2">
      <c r="A139" s="2" t="s">
        <v>997</v>
      </c>
      <c r="B139" s="34" t="s">
        <v>217</v>
      </c>
      <c r="C139" s="35">
        <v>281769</v>
      </c>
      <c r="D139" s="43" t="str">
        <f t="shared" si="47"/>
        <v>N/A</v>
      </c>
      <c r="E139" s="35">
        <v>291302</v>
      </c>
      <c r="F139" s="43" t="str">
        <f t="shared" si="48"/>
        <v>N/A</v>
      </c>
      <c r="G139" s="35">
        <v>305954</v>
      </c>
      <c r="H139" s="43" t="str">
        <f t="shared" si="49"/>
        <v>N/A</v>
      </c>
      <c r="I139" s="12">
        <v>3.383</v>
      </c>
      <c r="J139" s="12">
        <v>5.03</v>
      </c>
      <c r="K139" s="44" t="s">
        <v>733</v>
      </c>
      <c r="L139" s="9" t="str">
        <f t="shared" si="44"/>
        <v>Yes</v>
      </c>
    </row>
    <row r="140" spans="1:12" x14ac:dyDescent="0.2">
      <c r="A140" s="2" t="s">
        <v>998</v>
      </c>
      <c r="B140" s="34" t="s">
        <v>217</v>
      </c>
      <c r="C140" s="35">
        <v>0</v>
      </c>
      <c r="D140" s="43" t="str">
        <f t="shared" si="47"/>
        <v>N/A</v>
      </c>
      <c r="E140" s="35">
        <v>0</v>
      </c>
      <c r="F140" s="43" t="str">
        <f t="shared" si="48"/>
        <v>N/A</v>
      </c>
      <c r="G140" s="35">
        <v>0</v>
      </c>
      <c r="H140" s="43" t="str">
        <f t="shared" si="49"/>
        <v>N/A</v>
      </c>
      <c r="I140" s="12" t="s">
        <v>1743</v>
      </c>
      <c r="J140" s="12" t="s">
        <v>1743</v>
      </c>
      <c r="K140" s="44" t="s">
        <v>733</v>
      </c>
      <c r="L140" s="9" t="str">
        <f t="shared" si="44"/>
        <v>N/A</v>
      </c>
    </row>
    <row r="141" spans="1:12" x14ac:dyDescent="0.2">
      <c r="A141" s="2" t="s">
        <v>999</v>
      </c>
      <c r="B141" s="34" t="s">
        <v>217</v>
      </c>
      <c r="C141" s="35">
        <v>5530</v>
      </c>
      <c r="D141" s="43" t="str">
        <f t="shared" si="47"/>
        <v>N/A</v>
      </c>
      <c r="E141" s="35">
        <v>6022</v>
      </c>
      <c r="F141" s="43" t="str">
        <f t="shared" si="48"/>
        <v>N/A</v>
      </c>
      <c r="G141" s="35">
        <v>6380</v>
      </c>
      <c r="H141" s="43" t="str">
        <f t="shared" si="49"/>
        <v>N/A</v>
      </c>
      <c r="I141" s="12">
        <v>8.8970000000000002</v>
      </c>
      <c r="J141" s="12">
        <v>5.9450000000000003</v>
      </c>
      <c r="K141" s="44" t="s">
        <v>733</v>
      </c>
      <c r="L141" s="9" t="str">
        <f t="shared" si="44"/>
        <v>Yes</v>
      </c>
    </row>
    <row r="142" spans="1:12" x14ac:dyDescent="0.2">
      <c r="A142" s="2" t="s">
        <v>1000</v>
      </c>
      <c r="B142" s="34" t="s">
        <v>217</v>
      </c>
      <c r="C142" s="35">
        <v>0</v>
      </c>
      <c r="D142" s="43" t="str">
        <f t="shared" si="47"/>
        <v>N/A</v>
      </c>
      <c r="E142" s="35">
        <v>0</v>
      </c>
      <c r="F142" s="43" t="str">
        <f t="shared" si="48"/>
        <v>N/A</v>
      </c>
      <c r="G142" s="35">
        <v>0</v>
      </c>
      <c r="H142" s="43" t="str">
        <f t="shared" si="49"/>
        <v>N/A</v>
      </c>
      <c r="I142" s="12" t="s">
        <v>1743</v>
      </c>
      <c r="J142" s="12" t="s">
        <v>1743</v>
      </c>
      <c r="K142" s="44" t="s">
        <v>733</v>
      </c>
      <c r="L142" s="9" t="str">
        <f t="shared" si="44"/>
        <v>N/A</v>
      </c>
    </row>
    <row r="143" spans="1:12" x14ac:dyDescent="0.2">
      <c r="A143" s="7" t="s">
        <v>105</v>
      </c>
      <c r="B143" s="34" t="s">
        <v>217</v>
      </c>
      <c r="C143" s="35">
        <v>123944</v>
      </c>
      <c r="D143" s="43" t="str">
        <f t="shared" si="47"/>
        <v>N/A</v>
      </c>
      <c r="E143" s="35">
        <v>112545</v>
      </c>
      <c r="F143" s="43" t="str">
        <f t="shared" si="48"/>
        <v>N/A</v>
      </c>
      <c r="G143" s="35">
        <v>113549</v>
      </c>
      <c r="H143" s="43" t="str">
        <f t="shared" si="49"/>
        <v>N/A</v>
      </c>
      <c r="I143" s="12">
        <v>-9.1999999999999993</v>
      </c>
      <c r="J143" s="12">
        <v>0.8921</v>
      </c>
      <c r="K143" s="44" t="s">
        <v>733</v>
      </c>
      <c r="L143" s="9" t="str">
        <f t="shared" si="44"/>
        <v>Yes</v>
      </c>
    </row>
    <row r="144" spans="1:12" x14ac:dyDescent="0.2">
      <c r="A144" s="2" t="s">
        <v>1001</v>
      </c>
      <c r="B144" s="34" t="s">
        <v>217</v>
      </c>
      <c r="C144" s="35">
        <v>52178</v>
      </c>
      <c r="D144" s="43" t="str">
        <f t="shared" si="47"/>
        <v>N/A</v>
      </c>
      <c r="E144" s="35">
        <v>58342</v>
      </c>
      <c r="F144" s="43" t="str">
        <f t="shared" si="48"/>
        <v>N/A</v>
      </c>
      <c r="G144" s="35">
        <v>61150</v>
      </c>
      <c r="H144" s="43" t="str">
        <f t="shared" si="49"/>
        <v>N/A</v>
      </c>
      <c r="I144" s="12">
        <v>11.81</v>
      </c>
      <c r="J144" s="12">
        <v>4.8129999999999997</v>
      </c>
      <c r="K144" s="44" t="s">
        <v>733</v>
      </c>
      <c r="L144" s="9" t="str">
        <f t="shared" si="44"/>
        <v>Yes</v>
      </c>
    </row>
    <row r="145" spans="1:12" x14ac:dyDescent="0.2">
      <c r="A145" s="2" t="s">
        <v>1002</v>
      </c>
      <c r="B145" s="34" t="s">
        <v>217</v>
      </c>
      <c r="C145" s="35">
        <v>0</v>
      </c>
      <c r="D145" s="43" t="str">
        <f t="shared" si="47"/>
        <v>N/A</v>
      </c>
      <c r="E145" s="35">
        <v>0</v>
      </c>
      <c r="F145" s="43" t="str">
        <f t="shared" si="48"/>
        <v>N/A</v>
      </c>
      <c r="G145" s="35">
        <v>0</v>
      </c>
      <c r="H145" s="43" t="str">
        <f t="shared" si="49"/>
        <v>N/A</v>
      </c>
      <c r="I145" s="12" t="s">
        <v>1743</v>
      </c>
      <c r="J145" s="12" t="s">
        <v>1743</v>
      </c>
      <c r="K145" s="44" t="s">
        <v>733</v>
      </c>
      <c r="L145" s="9" t="str">
        <f t="shared" si="44"/>
        <v>N/A</v>
      </c>
    </row>
    <row r="146" spans="1:12" x14ac:dyDescent="0.2">
      <c r="A146" s="2" t="s">
        <v>1003</v>
      </c>
      <c r="B146" s="34" t="s">
        <v>217</v>
      </c>
      <c r="C146" s="35">
        <v>0</v>
      </c>
      <c r="D146" s="43" t="str">
        <f t="shared" si="47"/>
        <v>N/A</v>
      </c>
      <c r="E146" s="35">
        <v>0</v>
      </c>
      <c r="F146" s="43" t="str">
        <f t="shared" si="48"/>
        <v>N/A</v>
      </c>
      <c r="G146" s="35">
        <v>0</v>
      </c>
      <c r="H146" s="43" t="str">
        <f t="shared" si="49"/>
        <v>N/A</v>
      </c>
      <c r="I146" s="12" t="s">
        <v>1743</v>
      </c>
      <c r="J146" s="12" t="s">
        <v>1743</v>
      </c>
      <c r="K146" s="44" t="s">
        <v>733</v>
      </c>
      <c r="L146" s="9" t="str">
        <f t="shared" si="44"/>
        <v>N/A</v>
      </c>
    </row>
    <row r="147" spans="1:12" x14ac:dyDescent="0.2">
      <c r="A147" s="2" t="s">
        <v>1004</v>
      </c>
      <c r="B147" s="34" t="s">
        <v>217</v>
      </c>
      <c r="C147" s="35">
        <v>20418</v>
      </c>
      <c r="D147" s="43" t="str">
        <f t="shared" si="47"/>
        <v>N/A</v>
      </c>
      <c r="E147" s="35">
        <v>19676</v>
      </c>
      <c r="F147" s="43" t="str">
        <f t="shared" si="48"/>
        <v>N/A</v>
      </c>
      <c r="G147" s="35">
        <v>19207</v>
      </c>
      <c r="H147" s="43" t="str">
        <f t="shared" si="49"/>
        <v>N/A</v>
      </c>
      <c r="I147" s="12">
        <v>-3.63</v>
      </c>
      <c r="J147" s="12">
        <v>-2.38</v>
      </c>
      <c r="K147" s="44" t="s">
        <v>733</v>
      </c>
      <c r="L147" s="9" t="str">
        <f t="shared" si="44"/>
        <v>Yes</v>
      </c>
    </row>
    <row r="148" spans="1:12" x14ac:dyDescent="0.2">
      <c r="A148" s="2" t="s">
        <v>1005</v>
      </c>
      <c r="B148" s="34" t="s">
        <v>217</v>
      </c>
      <c r="C148" s="35">
        <v>0</v>
      </c>
      <c r="D148" s="43" t="str">
        <f t="shared" si="47"/>
        <v>N/A</v>
      </c>
      <c r="E148" s="35">
        <v>0</v>
      </c>
      <c r="F148" s="43" t="str">
        <f t="shared" si="48"/>
        <v>N/A</v>
      </c>
      <c r="G148" s="35">
        <v>0</v>
      </c>
      <c r="H148" s="43" t="str">
        <f t="shared" si="49"/>
        <v>N/A</v>
      </c>
      <c r="I148" s="12" t="s">
        <v>1743</v>
      </c>
      <c r="J148" s="12" t="s">
        <v>1743</v>
      </c>
      <c r="K148" s="44" t="s">
        <v>733</v>
      </c>
      <c r="L148" s="9" t="str">
        <f t="shared" si="44"/>
        <v>N/A</v>
      </c>
    </row>
    <row r="149" spans="1:12" x14ac:dyDescent="0.2">
      <c r="A149" s="2" t="s">
        <v>1006</v>
      </c>
      <c r="B149" s="34" t="s">
        <v>217</v>
      </c>
      <c r="C149" s="35">
        <v>51348</v>
      </c>
      <c r="D149" s="43" t="str">
        <f t="shared" si="47"/>
        <v>N/A</v>
      </c>
      <c r="E149" s="35">
        <v>34527</v>
      </c>
      <c r="F149" s="43" t="str">
        <f t="shared" si="48"/>
        <v>N/A</v>
      </c>
      <c r="G149" s="35">
        <v>33192</v>
      </c>
      <c r="H149" s="43" t="str">
        <f t="shared" si="49"/>
        <v>N/A</v>
      </c>
      <c r="I149" s="12">
        <v>-32.799999999999997</v>
      </c>
      <c r="J149" s="12">
        <v>-3.87</v>
      </c>
      <c r="K149" s="44" t="s">
        <v>733</v>
      </c>
      <c r="L149" s="9" t="str">
        <f t="shared" si="44"/>
        <v>Yes</v>
      </c>
    </row>
    <row r="150" spans="1:12" ht="25.5" x14ac:dyDescent="0.2">
      <c r="A150" s="16" t="s">
        <v>1007</v>
      </c>
      <c r="B150" s="1" t="s">
        <v>217</v>
      </c>
      <c r="C150" s="1">
        <v>24813</v>
      </c>
      <c r="D150" s="11" t="str">
        <f t="shared" ref="D150:D155" si="50">IF($B150="N/A","N/A",IF(C150&gt;10,"No",IF(C150&lt;-10,"No","Yes")))</f>
        <v>N/A</v>
      </c>
      <c r="E150" s="1">
        <v>24668</v>
      </c>
      <c r="F150" s="11" t="str">
        <f t="shared" ref="F150:F155" si="51">IF($B150="N/A","N/A",IF(E150&gt;10,"No",IF(E150&lt;-10,"No","Yes")))</f>
        <v>N/A</v>
      </c>
      <c r="G150" s="1">
        <v>24600</v>
      </c>
      <c r="H150" s="11" t="str">
        <f t="shared" ref="H150:H155" si="52">IF($B150="N/A","N/A",IF(G150&gt;10,"No",IF(G150&lt;-10,"No","Yes")))</f>
        <v>N/A</v>
      </c>
      <c r="I150" s="56">
        <v>-0.58399999999999996</v>
      </c>
      <c r="J150" s="56">
        <v>-0.27600000000000002</v>
      </c>
      <c r="K150" s="44" t="s">
        <v>732</v>
      </c>
      <c r="L150" s="9" t="str">
        <f t="shared" ref="L150:L155" si="53">IF(J150="Div by 0", "N/A", IF(K150="N/A","N/A", IF(J150&gt;VALUE(MID(K150,1,2)), "No", IF(J150&lt;-1*VALUE(MID(K150,1,2)), "No", "Yes"))))</f>
        <v>Yes</v>
      </c>
    </row>
    <row r="151" spans="1:12" x14ac:dyDescent="0.2">
      <c r="A151" s="6" t="s">
        <v>330</v>
      </c>
      <c r="B151" s="47" t="s">
        <v>217</v>
      </c>
      <c r="C151" s="13">
        <v>3.3522021075000001</v>
      </c>
      <c r="D151" s="11" t="str">
        <f t="shared" si="50"/>
        <v>N/A</v>
      </c>
      <c r="E151" s="13">
        <v>3.2942628171999999</v>
      </c>
      <c r="F151" s="11" t="str">
        <f t="shared" si="51"/>
        <v>N/A</v>
      </c>
      <c r="G151" s="13">
        <v>3.1911622964999999</v>
      </c>
      <c r="H151" s="11" t="str">
        <f t="shared" si="52"/>
        <v>N/A</v>
      </c>
      <c r="I151" s="56">
        <v>-1.73</v>
      </c>
      <c r="J151" s="56">
        <v>-3.13</v>
      </c>
      <c r="K151" s="44" t="s">
        <v>732</v>
      </c>
      <c r="L151" s="9" t="str">
        <f t="shared" si="53"/>
        <v>Yes</v>
      </c>
    </row>
    <row r="152" spans="1:12" x14ac:dyDescent="0.2">
      <c r="A152" s="2" t="s">
        <v>331</v>
      </c>
      <c r="B152" s="47" t="s">
        <v>217</v>
      </c>
      <c r="C152" s="13">
        <v>21.057613925999998</v>
      </c>
      <c r="D152" s="11" t="str">
        <f t="shared" si="50"/>
        <v>N/A</v>
      </c>
      <c r="E152" s="13">
        <v>20.878604332999998</v>
      </c>
      <c r="F152" s="11" t="str">
        <f t="shared" si="51"/>
        <v>N/A</v>
      </c>
      <c r="G152" s="13">
        <v>20.398351647999998</v>
      </c>
      <c r="H152" s="11" t="str">
        <f t="shared" si="52"/>
        <v>N/A</v>
      </c>
      <c r="I152" s="56">
        <v>-0.85</v>
      </c>
      <c r="J152" s="56">
        <v>-2.2999999999999998</v>
      </c>
      <c r="K152" s="44" t="s">
        <v>732</v>
      </c>
      <c r="L152" s="9" t="str">
        <f t="shared" si="53"/>
        <v>Yes</v>
      </c>
    </row>
    <row r="153" spans="1:12" x14ac:dyDescent="0.2">
      <c r="A153" s="2" t="s">
        <v>332</v>
      </c>
      <c r="B153" s="47" t="s">
        <v>217</v>
      </c>
      <c r="C153" s="13">
        <v>4.0722622974</v>
      </c>
      <c r="D153" s="11" t="str">
        <f t="shared" si="50"/>
        <v>N/A</v>
      </c>
      <c r="E153" s="13">
        <v>4.0791135119000002</v>
      </c>
      <c r="F153" s="11" t="str">
        <f t="shared" si="51"/>
        <v>N/A</v>
      </c>
      <c r="G153" s="13">
        <v>4.0458280674999996</v>
      </c>
      <c r="H153" s="11" t="str">
        <f t="shared" si="52"/>
        <v>N/A</v>
      </c>
      <c r="I153" s="56">
        <v>0.16819999999999999</v>
      </c>
      <c r="J153" s="56">
        <v>-0.81599999999999995</v>
      </c>
      <c r="K153" s="44" t="s">
        <v>732</v>
      </c>
      <c r="L153" s="9" t="str">
        <f t="shared" si="53"/>
        <v>Yes</v>
      </c>
    </row>
    <row r="154" spans="1:12" x14ac:dyDescent="0.2">
      <c r="A154" s="2" t="s">
        <v>333</v>
      </c>
      <c r="B154" s="47" t="s">
        <v>217</v>
      </c>
      <c r="C154" s="13">
        <v>0.4685997314</v>
      </c>
      <c r="D154" s="11" t="str">
        <f t="shared" si="50"/>
        <v>N/A</v>
      </c>
      <c r="E154" s="13">
        <v>0.48960815769999999</v>
      </c>
      <c r="F154" s="11" t="str">
        <f t="shared" si="51"/>
        <v>N/A</v>
      </c>
      <c r="G154" s="13">
        <v>0.52006220839999995</v>
      </c>
      <c r="H154" s="11" t="str">
        <f t="shared" si="52"/>
        <v>N/A</v>
      </c>
      <c r="I154" s="56">
        <v>4.4829999999999997</v>
      </c>
      <c r="J154" s="56">
        <v>6.22</v>
      </c>
      <c r="K154" s="44" t="s">
        <v>732</v>
      </c>
      <c r="L154" s="9" t="str">
        <f t="shared" si="53"/>
        <v>Yes</v>
      </c>
    </row>
    <row r="155" spans="1:12" x14ac:dyDescent="0.2">
      <c r="A155" s="2" t="s">
        <v>334</v>
      </c>
      <c r="B155" s="47" t="s">
        <v>217</v>
      </c>
      <c r="C155" s="13">
        <v>2.09772155E-2</v>
      </c>
      <c r="D155" s="11" t="str">
        <f t="shared" si="50"/>
        <v>N/A</v>
      </c>
      <c r="E155" s="13">
        <v>2.84330712E-2</v>
      </c>
      <c r="F155" s="11" t="str">
        <f t="shared" si="51"/>
        <v>N/A</v>
      </c>
      <c r="G155" s="13">
        <v>2.8181666099999999E-2</v>
      </c>
      <c r="H155" s="11" t="str">
        <f t="shared" si="52"/>
        <v>N/A</v>
      </c>
      <c r="I155" s="56">
        <v>35.54</v>
      </c>
      <c r="J155" s="56">
        <v>-0.88400000000000001</v>
      </c>
      <c r="K155" s="44" t="s">
        <v>732</v>
      </c>
      <c r="L155" s="9" t="str">
        <f t="shared" si="53"/>
        <v>Yes</v>
      </c>
    </row>
    <row r="156" spans="1:12" x14ac:dyDescent="0.2">
      <c r="A156" s="16" t="s">
        <v>1008</v>
      </c>
      <c r="B156" s="34" t="s">
        <v>217</v>
      </c>
      <c r="C156" s="35">
        <v>17959</v>
      </c>
      <c r="D156" s="43" t="str">
        <f t="shared" ref="D156:D162" si="54">IF($B156="N/A","N/A",IF(C156&gt;10,"No",IF(C156&lt;-10,"No","Yes")))</f>
        <v>N/A</v>
      </c>
      <c r="E156" s="35">
        <v>19501</v>
      </c>
      <c r="F156" s="43" t="str">
        <f t="shared" ref="F156:F162" si="55">IF($B156="N/A","N/A",IF(E156&gt;10,"No",IF(E156&lt;-10,"No","Yes")))</f>
        <v>N/A</v>
      </c>
      <c r="G156" s="35">
        <v>20606</v>
      </c>
      <c r="H156" s="43" t="str">
        <f t="shared" ref="H156:H162" si="56">IF($B156="N/A","N/A",IF(G156&gt;10,"No",IF(G156&lt;-10,"No","Yes")))</f>
        <v>N/A</v>
      </c>
      <c r="I156" s="12">
        <v>8.5860000000000003</v>
      </c>
      <c r="J156" s="12">
        <v>5.6660000000000004</v>
      </c>
      <c r="K156" s="44" t="s">
        <v>732</v>
      </c>
      <c r="L156" s="9" t="str">
        <f t="shared" ref="L156:L163" si="57">IF(J156="Div by 0", "N/A", IF(K156="N/A","N/A", IF(J156&gt;VALUE(MID(K156,1,2)), "No", IF(J156&lt;-1*VALUE(MID(K156,1,2)), "No", "Yes"))))</f>
        <v>Yes</v>
      </c>
    </row>
    <row r="157" spans="1:12" x14ac:dyDescent="0.2">
      <c r="A157" s="6" t="s">
        <v>1009</v>
      </c>
      <c r="B157" s="34" t="s">
        <v>217</v>
      </c>
      <c r="C157" s="8">
        <v>2.4262361524</v>
      </c>
      <c r="D157" s="43" t="str">
        <f t="shared" si="54"/>
        <v>N/A</v>
      </c>
      <c r="E157" s="8">
        <v>2.6042410895999999</v>
      </c>
      <c r="F157" s="43" t="str">
        <f t="shared" si="55"/>
        <v>N/A</v>
      </c>
      <c r="G157" s="8">
        <v>2.6730524505000002</v>
      </c>
      <c r="H157" s="43" t="str">
        <f t="shared" si="56"/>
        <v>N/A</v>
      </c>
      <c r="I157" s="12">
        <v>7.3369999999999997</v>
      </c>
      <c r="J157" s="12">
        <v>2.6419999999999999</v>
      </c>
      <c r="K157" s="44" t="s">
        <v>732</v>
      </c>
      <c r="L157" s="9" t="str">
        <f t="shared" si="57"/>
        <v>Yes</v>
      </c>
    </row>
    <row r="158" spans="1:12" x14ac:dyDescent="0.2">
      <c r="A158" s="16" t="s">
        <v>1010</v>
      </c>
      <c r="B158" s="34" t="s">
        <v>217</v>
      </c>
      <c r="C158" s="8">
        <v>9.2508348892000001</v>
      </c>
      <c r="D158" s="43" t="str">
        <f t="shared" si="54"/>
        <v>N/A</v>
      </c>
      <c r="E158" s="8">
        <v>10.036395869</v>
      </c>
      <c r="F158" s="43" t="str">
        <f t="shared" si="55"/>
        <v>N/A</v>
      </c>
      <c r="G158" s="8">
        <v>10.147328162000001</v>
      </c>
      <c r="H158" s="43" t="str">
        <f t="shared" si="56"/>
        <v>N/A</v>
      </c>
      <c r="I158" s="12">
        <v>8.4920000000000009</v>
      </c>
      <c r="J158" s="12">
        <v>1.105</v>
      </c>
      <c r="K158" s="44" t="s">
        <v>732</v>
      </c>
      <c r="L158" s="9" t="str">
        <f t="shared" si="57"/>
        <v>Yes</v>
      </c>
    </row>
    <row r="159" spans="1:12" x14ac:dyDescent="0.2">
      <c r="A159" s="16" t="s">
        <v>1011</v>
      </c>
      <c r="B159" s="34" t="s">
        <v>217</v>
      </c>
      <c r="C159" s="8">
        <v>5.9585207945000001</v>
      </c>
      <c r="D159" s="43" t="str">
        <f t="shared" si="54"/>
        <v>N/A</v>
      </c>
      <c r="E159" s="8">
        <v>6.4708646882999998</v>
      </c>
      <c r="F159" s="43" t="str">
        <f t="shared" si="55"/>
        <v>N/A</v>
      </c>
      <c r="G159" s="8">
        <v>6.8366823215999997</v>
      </c>
      <c r="H159" s="43" t="str">
        <f t="shared" si="56"/>
        <v>N/A</v>
      </c>
      <c r="I159" s="12">
        <v>8.5990000000000002</v>
      </c>
      <c r="J159" s="12">
        <v>5.6529999999999996</v>
      </c>
      <c r="K159" s="44" t="s">
        <v>732</v>
      </c>
      <c r="L159" s="9" t="str">
        <f t="shared" si="57"/>
        <v>Yes</v>
      </c>
    </row>
    <row r="160" spans="1:12" x14ac:dyDescent="0.2">
      <c r="A160" s="16" t="s">
        <v>1012</v>
      </c>
      <c r="B160" s="34" t="s">
        <v>217</v>
      </c>
      <c r="C160" s="8">
        <v>9.7261688400000004E-2</v>
      </c>
      <c r="D160" s="43" t="str">
        <f t="shared" si="54"/>
        <v>N/A</v>
      </c>
      <c r="E160" s="8">
        <v>8.2812832599999997E-2</v>
      </c>
      <c r="F160" s="43" t="str">
        <f t="shared" si="55"/>
        <v>N/A</v>
      </c>
      <c r="G160" s="8">
        <v>9.0575427700000002E-2</v>
      </c>
      <c r="H160" s="43" t="str">
        <f t="shared" si="56"/>
        <v>N/A</v>
      </c>
      <c r="I160" s="12">
        <v>-14.9</v>
      </c>
      <c r="J160" s="12">
        <v>9.3740000000000006</v>
      </c>
      <c r="K160" s="44" t="s">
        <v>732</v>
      </c>
      <c r="L160" s="9" t="str">
        <f t="shared" si="57"/>
        <v>Yes</v>
      </c>
    </row>
    <row r="161" spans="1:12" x14ac:dyDescent="0.2">
      <c r="A161" s="16" t="s">
        <v>1013</v>
      </c>
      <c r="B161" s="34" t="s">
        <v>217</v>
      </c>
      <c r="C161" s="8">
        <v>0.20089717939999999</v>
      </c>
      <c r="D161" s="43" t="str">
        <f t="shared" si="54"/>
        <v>N/A</v>
      </c>
      <c r="E161" s="8">
        <v>0.2496779066</v>
      </c>
      <c r="F161" s="43" t="str">
        <f t="shared" si="55"/>
        <v>N/A</v>
      </c>
      <c r="G161" s="8">
        <v>0.28093598359999999</v>
      </c>
      <c r="H161" s="43" t="str">
        <f t="shared" si="56"/>
        <v>N/A</v>
      </c>
      <c r="I161" s="12">
        <v>24.28</v>
      </c>
      <c r="J161" s="12">
        <v>12.52</v>
      </c>
      <c r="K161" s="44" t="s">
        <v>732</v>
      </c>
      <c r="L161" s="9" t="str">
        <f t="shared" si="57"/>
        <v>Yes</v>
      </c>
    </row>
    <row r="162" spans="1:12" x14ac:dyDescent="0.2">
      <c r="A162" s="2" t="s">
        <v>1014</v>
      </c>
      <c r="B162" s="34" t="s">
        <v>217</v>
      </c>
      <c r="C162" s="35">
        <v>1009</v>
      </c>
      <c r="D162" s="43" t="str">
        <f t="shared" si="54"/>
        <v>N/A</v>
      </c>
      <c r="E162" s="35">
        <v>1062</v>
      </c>
      <c r="F162" s="43" t="str">
        <f t="shared" si="55"/>
        <v>N/A</v>
      </c>
      <c r="G162" s="35">
        <v>1092</v>
      </c>
      <c r="H162" s="43" t="str">
        <f t="shared" si="56"/>
        <v>N/A</v>
      </c>
      <c r="I162" s="12">
        <v>5.2530000000000001</v>
      </c>
      <c r="J162" s="12">
        <v>2.8250000000000002</v>
      </c>
      <c r="K162" s="44" t="s">
        <v>732</v>
      </c>
      <c r="L162" s="9" t="str">
        <f t="shared" si="57"/>
        <v>Yes</v>
      </c>
    </row>
    <row r="163" spans="1:12" ht="25.5" x14ac:dyDescent="0.2">
      <c r="A163" s="16" t="s">
        <v>1015</v>
      </c>
      <c r="B163" s="34" t="s">
        <v>217</v>
      </c>
      <c r="C163" s="35">
        <v>18392</v>
      </c>
      <c r="D163" s="43" t="str">
        <f>IF($B163="N/A","N/A",IF(C163&gt;10,"No",IF(C163&lt;-10,"No","Yes")))</f>
        <v>N/A</v>
      </c>
      <c r="E163" s="35">
        <v>19838</v>
      </c>
      <c r="F163" s="43" t="str">
        <f>IF($B163="N/A","N/A",IF(E163&gt;10,"No",IF(E163&lt;-10,"No","Yes")))</f>
        <v>N/A</v>
      </c>
      <c r="G163" s="35">
        <v>20787</v>
      </c>
      <c r="H163" s="43" t="str">
        <f>IF($B163="N/A","N/A",IF(G163&gt;10,"No",IF(G163&lt;-10,"No","Yes")))</f>
        <v>N/A</v>
      </c>
      <c r="I163" s="12">
        <v>7.8620000000000001</v>
      </c>
      <c r="J163" s="12">
        <v>4.7839999999999998</v>
      </c>
      <c r="K163" s="44" t="s">
        <v>732</v>
      </c>
      <c r="L163" s="9" t="str">
        <f t="shared" si="57"/>
        <v>Yes</v>
      </c>
    </row>
    <row r="164" spans="1:12" x14ac:dyDescent="0.2">
      <c r="A164" s="4" t="s">
        <v>1016</v>
      </c>
      <c r="B164" s="34" t="s">
        <v>217</v>
      </c>
      <c r="C164" s="35">
        <v>15457</v>
      </c>
      <c r="D164" s="43" t="str">
        <f t="shared" ref="D164:D238" si="58">IF($B164="N/A","N/A",IF(C164&gt;10,"No",IF(C164&lt;-10,"No","Yes")))</f>
        <v>N/A</v>
      </c>
      <c r="E164" s="35">
        <v>16529</v>
      </c>
      <c r="F164" s="43" t="str">
        <f t="shared" ref="F164:F238" si="59">IF($B164="N/A","N/A",IF(E164&gt;10,"No",IF(E164&lt;-10,"No","Yes")))</f>
        <v>N/A</v>
      </c>
      <c r="G164" s="35">
        <v>16879</v>
      </c>
      <c r="H164" s="43" t="str">
        <f t="shared" ref="H164:H227" si="60">IF($B164="N/A","N/A",IF(G164&gt;10,"No",IF(G164&lt;-10,"No","Yes")))</f>
        <v>N/A</v>
      </c>
      <c r="I164" s="12">
        <v>6.9349999999999996</v>
      </c>
      <c r="J164" s="12">
        <v>2.117</v>
      </c>
      <c r="K164" s="44" t="s">
        <v>732</v>
      </c>
      <c r="L164" s="9" t="str">
        <f t="shared" ref="L164:L227" si="61">IF(J164="Div by 0", "N/A", IF(K164="N/A","N/A", IF(J164&gt;VALUE(MID(K164,1,2)), "No", IF(J164&lt;-1*VALUE(MID(K164,1,2)), "No", "Yes"))))</f>
        <v>Yes</v>
      </c>
    </row>
    <row r="165" spans="1:12" x14ac:dyDescent="0.2">
      <c r="A165" s="60" t="s">
        <v>71</v>
      </c>
      <c r="B165" s="34" t="s">
        <v>217</v>
      </c>
      <c r="C165" s="8">
        <v>2.0882194001999999</v>
      </c>
      <c r="D165" s="43" t="str">
        <f t="shared" si="58"/>
        <v>N/A</v>
      </c>
      <c r="E165" s="8">
        <v>2.2073483909</v>
      </c>
      <c r="F165" s="43" t="str">
        <f t="shared" si="59"/>
        <v>N/A</v>
      </c>
      <c r="G165" s="8">
        <v>2.1895783903999999</v>
      </c>
      <c r="H165" s="43" t="str">
        <f t="shared" si="60"/>
        <v>N/A</v>
      </c>
      <c r="I165" s="12">
        <v>5.7050000000000001</v>
      </c>
      <c r="J165" s="12">
        <v>-0.80500000000000005</v>
      </c>
      <c r="K165" s="44" t="s">
        <v>732</v>
      </c>
      <c r="L165" s="9" t="str">
        <f t="shared" si="61"/>
        <v>Yes</v>
      </c>
    </row>
    <row r="166" spans="1:12" x14ac:dyDescent="0.2">
      <c r="A166" s="4" t="s">
        <v>111</v>
      </c>
      <c r="B166" s="34" t="s">
        <v>217</v>
      </c>
      <c r="C166" s="8">
        <v>9.5374582555000007</v>
      </c>
      <c r="D166" s="43" t="str">
        <f t="shared" si="58"/>
        <v>N/A</v>
      </c>
      <c r="E166" s="8">
        <v>10.292912877999999</v>
      </c>
      <c r="F166" s="43" t="str">
        <f t="shared" si="59"/>
        <v>N/A</v>
      </c>
      <c r="G166" s="8">
        <v>10.073260073</v>
      </c>
      <c r="H166" s="43" t="str">
        <f t="shared" si="60"/>
        <v>N/A</v>
      </c>
      <c r="I166" s="12">
        <v>7.9210000000000003</v>
      </c>
      <c r="J166" s="12">
        <v>-2.13</v>
      </c>
      <c r="K166" s="44" t="s">
        <v>732</v>
      </c>
      <c r="L166" s="9" t="str">
        <f t="shared" si="61"/>
        <v>Yes</v>
      </c>
    </row>
    <row r="167" spans="1:12" x14ac:dyDescent="0.2">
      <c r="A167" s="4" t="s">
        <v>112</v>
      </c>
      <c r="B167" s="34" t="s">
        <v>217</v>
      </c>
      <c r="C167" s="8">
        <v>4.7254644897000002</v>
      </c>
      <c r="D167" s="43" t="str">
        <f t="shared" si="58"/>
        <v>N/A</v>
      </c>
      <c r="E167" s="8">
        <v>5.0099939414000003</v>
      </c>
      <c r="F167" s="43" t="str">
        <f t="shared" si="59"/>
        <v>N/A</v>
      </c>
      <c r="G167" s="8">
        <v>5.1788365277999997</v>
      </c>
      <c r="H167" s="43" t="str">
        <f t="shared" si="60"/>
        <v>N/A</v>
      </c>
      <c r="I167" s="12">
        <v>6.0209999999999999</v>
      </c>
      <c r="J167" s="12">
        <v>3.37</v>
      </c>
      <c r="K167" s="44" t="s">
        <v>732</v>
      </c>
      <c r="L167" s="9" t="str">
        <f t="shared" si="61"/>
        <v>Yes</v>
      </c>
    </row>
    <row r="168" spans="1:12" x14ac:dyDescent="0.2">
      <c r="A168" s="4" t="s">
        <v>113</v>
      </c>
      <c r="B168" s="34" t="s">
        <v>217</v>
      </c>
      <c r="C168" s="8">
        <v>3.8141838999999999E-3</v>
      </c>
      <c r="D168" s="43" t="str">
        <f t="shared" si="58"/>
        <v>N/A</v>
      </c>
      <c r="E168" s="8">
        <v>3.3748176000000002E-3</v>
      </c>
      <c r="F168" s="43" t="str">
        <f t="shared" si="59"/>
        <v>N/A</v>
      </c>
      <c r="G168" s="8">
        <v>2.9860031000000001E-3</v>
      </c>
      <c r="H168" s="43" t="str">
        <f t="shared" si="60"/>
        <v>N/A</v>
      </c>
      <c r="I168" s="12">
        <v>-11.5</v>
      </c>
      <c r="J168" s="12">
        <v>-11.5</v>
      </c>
      <c r="K168" s="44" t="s">
        <v>732</v>
      </c>
      <c r="L168" s="9" t="str">
        <f t="shared" si="61"/>
        <v>Yes</v>
      </c>
    </row>
    <row r="169" spans="1:12" x14ac:dyDescent="0.2">
      <c r="A169" s="4" t="s">
        <v>114</v>
      </c>
      <c r="B169" s="34" t="s">
        <v>217</v>
      </c>
      <c r="C169" s="8">
        <v>5.6477118999999996E-3</v>
      </c>
      <c r="D169" s="43" t="str">
        <f t="shared" si="58"/>
        <v>N/A</v>
      </c>
      <c r="E169" s="8">
        <v>3.5541339E-3</v>
      </c>
      <c r="F169" s="43" t="str">
        <f t="shared" si="59"/>
        <v>N/A</v>
      </c>
      <c r="G169" s="8">
        <v>2.6420312E-3</v>
      </c>
      <c r="H169" s="43" t="str">
        <f t="shared" si="60"/>
        <v>N/A</v>
      </c>
      <c r="I169" s="12">
        <v>-37.1</v>
      </c>
      <c r="J169" s="12">
        <v>-25.7</v>
      </c>
      <c r="K169" s="44" t="s">
        <v>732</v>
      </c>
      <c r="L169" s="9" t="str">
        <f t="shared" si="61"/>
        <v>Yes</v>
      </c>
    </row>
    <row r="170" spans="1:12" x14ac:dyDescent="0.2">
      <c r="A170" s="4" t="s">
        <v>428</v>
      </c>
      <c r="B170" s="34" t="s">
        <v>217</v>
      </c>
      <c r="C170" s="35">
        <v>7175</v>
      </c>
      <c r="D170" s="43" t="str">
        <f>IF($B170="N/A","N/A",IF(C170&gt;10,"No",IF(C170&lt;-10,"No","Yes")))</f>
        <v>N/A</v>
      </c>
      <c r="E170" s="35">
        <v>7600</v>
      </c>
      <c r="F170" s="43" t="str">
        <f>IF($B170="N/A","N/A",IF(E170&gt;10,"No",IF(E170&lt;-10,"No","Yes")))</f>
        <v>N/A</v>
      </c>
      <c r="G170" s="35">
        <v>7418</v>
      </c>
      <c r="H170" s="43" t="str">
        <f>IF($B170="N/A","N/A",IF(G170&gt;10,"No",IF(G170&lt;-10,"No","Yes")))</f>
        <v>N/A</v>
      </c>
      <c r="I170" s="12">
        <v>5.923</v>
      </c>
      <c r="J170" s="12">
        <v>-2.39</v>
      </c>
      <c r="K170" s="44" t="s">
        <v>732</v>
      </c>
      <c r="L170" s="9" t="str">
        <f t="shared" si="61"/>
        <v>Yes</v>
      </c>
    </row>
    <row r="171" spans="1:12" x14ac:dyDescent="0.2">
      <c r="A171" s="4" t="s">
        <v>429</v>
      </c>
      <c r="B171" s="34" t="s">
        <v>217</v>
      </c>
      <c r="C171" s="35">
        <v>79</v>
      </c>
      <c r="D171" s="43" t="str">
        <f>IF($B171="N/A","N/A",IF(C171&gt;10,"No",IF(C171&lt;-10,"No","Yes")))</f>
        <v>N/A</v>
      </c>
      <c r="E171" s="35">
        <v>64</v>
      </c>
      <c r="F171" s="43" t="str">
        <f>IF($B171="N/A","N/A",IF(E171&gt;10,"No",IF(E171&lt;-10,"No","Yes")))</f>
        <v>N/A</v>
      </c>
      <c r="G171" s="35">
        <v>62</v>
      </c>
      <c r="H171" s="43" t="str">
        <f>IF($B171="N/A","N/A",IF(G171&gt;10,"No",IF(G171&lt;-10,"No","Yes")))</f>
        <v>N/A</v>
      </c>
      <c r="I171" s="12">
        <v>-19</v>
      </c>
      <c r="J171" s="12">
        <v>-3.13</v>
      </c>
      <c r="K171" s="44" t="s">
        <v>732</v>
      </c>
      <c r="L171" s="9" t="str">
        <f t="shared" si="61"/>
        <v>Yes</v>
      </c>
    </row>
    <row r="172" spans="1:12" x14ac:dyDescent="0.2">
      <c r="A172" s="4" t="s">
        <v>430</v>
      </c>
      <c r="B172" s="34" t="s">
        <v>217</v>
      </c>
      <c r="C172" s="35">
        <v>5524</v>
      </c>
      <c r="D172" s="43" t="str">
        <f>IF($B172="N/A","N/A",IF(C172&gt;10,"No",IF(C172&lt;-10,"No","Yes")))</f>
        <v>N/A</v>
      </c>
      <c r="E172" s="35">
        <v>6001</v>
      </c>
      <c r="F172" s="43" t="str">
        <f>IF($B172="N/A","N/A",IF(E172&gt;10,"No",IF(E172&lt;-10,"No","Yes")))</f>
        <v>N/A</v>
      </c>
      <c r="G172" s="35">
        <v>6522</v>
      </c>
      <c r="H172" s="43" t="str">
        <f>IF($B172="N/A","N/A",IF(G172&gt;10,"No",IF(G172&lt;-10,"No","Yes")))</f>
        <v>N/A</v>
      </c>
      <c r="I172" s="12">
        <v>8.6349999999999998</v>
      </c>
      <c r="J172" s="12">
        <v>8.6820000000000004</v>
      </c>
      <c r="K172" s="44" t="s">
        <v>732</v>
      </c>
      <c r="L172" s="9" t="str">
        <f t="shared" si="61"/>
        <v>Yes</v>
      </c>
    </row>
    <row r="173" spans="1:12" x14ac:dyDescent="0.2">
      <c r="A173" s="4" t="s">
        <v>431</v>
      </c>
      <c r="B173" s="34" t="s">
        <v>217</v>
      </c>
      <c r="C173" s="35">
        <v>2658</v>
      </c>
      <c r="D173" s="43" t="str">
        <f>IF($B173="N/A","N/A",IF(C173&gt;10,"No",IF(C173&lt;-10,"No","Yes")))</f>
        <v>N/A</v>
      </c>
      <c r="E173" s="35">
        <v>2847</v>
      </c>
      <c r="F173" s="43" t="str">
        <f>IF($B173="N/A","N/A",IF(E173&gt;10,"No",IF(E173&lt;-10,"No","Yes")))</f>
        <v>N/A</v>
      </c>
      <c r="G173" s="35">
        <v>2862</v>
      </c>
      <c r="H173" s="43" t="str">
        <f>IF($B173="N/A","N/A",IF(G173&gt;10,"No",IF(G173&lt;-10,"No","Yes")))</f>
        <v>N/A</v>
      </c>
      <c r="I173" s="12">
        <v>7.1109999999999998</v>
      </c>
      <c r="J173" s="12">
        <v>0.52690000000000003</v>
      </c>
      <c r="K173" s="44" t="s">
        <v>732</v>
      </c>
      <c r="L173" s="9" t="str">
        <f t="shared" si="61"/>
        <v>Yes</v>
      </c>
    </row>
    <row r="174" spans="1:12" x14ac:dyDescent="0.2">
      <c r="A174" s="4" t="s">
        <v>432</v>
      </c>
      <c r="B174" s="34" t="s">
        <v>217</v>
      </c>
      <c r="C174" s="35">
        <v>21</v>
      </c>
      <c r="D174" s="43" t="str">
        <f>IF($B174="N/A","N/A",IF(C174&gt;10,"No",IF(C174&lt;-10,"No","Yes")))</f>
        <v>N/A</v>
      </c>
      <c r="E174" s="35">
        <v>17</v>
      </c>
      <c r="F174" s="43" t="str">
        <f>IF($B174="N/A","N/A",IF(E174&gt;10,"No",IF(E174&lt;-10,"No","Yes")))</f>
        <v>N/A</v>
      </c>
      <c r="G174" s="35">
        <v>15</v>
      </c>
      <c r="H174" s="43" t="str">
        <f>IF($B174="N/A","N/A",IF(G174&gt;10,"No",IF(G174&lt;-10,"No","Yes")))</f>
        <v>N/A</v>
      </c>
      <c r="I174" s="12">
        <v>-19</v>
      </c>
      <c r="J174" s="12">
        <v>-11.8</v>
      </c>
      <c r="K174" s="44" t="s">
        <v>732</v>
      </c>
      <c r="L174" s="9" t="str">
        <f t="shared" si="61"/>
        <v>Yes</v>
      </c>
    </row>
    <row r="175" spans="1:12" x14ac:dyDescent="0.2">
      <c r="A175" s="6" t="s">
        <v>1017</v>
      </c>
      <c r="B175" s="34" t="s">
        <v>217</v>
      </c>
      <c r="C175" s="35">
        <v>12689</v>
      </c>
      <c r="D175" s="43" t="str">
        <f t="shared" si="58"/>
        <v>N/A</v>
      </c>
      <c r="E175" s="35">
        <v>13800</v>
      </c>
      <c r="F175" s="43" t="str">
        <f t="shared" si="59"/>
        <v>N/A</v>
      </c>
      <c r="G175" s="35">
        <v>14193</v>
      </c>
      <c r="H175" s="43" t="str">
        <f t="shared" si="60"/>
        <v>N/A</v>
      </c>
      <c r="I175" s="12">
        <v>8.7560000000000002</v>
      </c>
      <c r="J175" s="12">
        <v>2.8479999999999999</v>
      </c>
      <c r="K175" s="44" t="s">
        <v>732</v>
      </c>
      <c r="L175" s="9" t="str">
        <f t="shared" si="61"/>
        <v>Yes</v>
      </c>
    </row>
    <row r="176" spans="1:12" x14ac:dyDescent="0.2">
      <c r="A176" s="4" t="s">
        <v>1018</v>
      </c>
      <c r="B176" s="34" t="s">
        <v>217</v>
      </c>
      <c r="C176" s="35">
        <v>7132</v>
      </c>
      <c r="D176" s="43" t="str">
        <f>IF($B176="N/A","N/A",IF(C176&gt;10,"No",IF(C176&lt;-10,"No","Yes")))</f>
        <v>N/A</v>
      </c>
      <c r="E176" s="35">
        <v>7552</v>
      </c>
      <c r="F176" s="43" t="str">
        <f>IF($B176="N/A","N/A",IF(E176&gt;10,"No",IF(E176&lt;-10,"No","Yes")))</f>
        <v>N/A</v>
      </c>
      <c r="G176" s="35">
        <v>7366</v>
      </c>
      <c r="H176" s="43" t="str">
        <f>IF($B176="N/A","N/A",IF(G176&gt;10,"No",IF(G176&lt;-10,"No","Yes")))</f>
        <v>N/A</v>
      </c>
      <c r="I176" s="12">
        <v>5.8890000000000002</v>
      </c>
      <c r="J176" s="12">
        <v>-2.46</v>
      </c>
      <c r="K176" s="44" t="s">
        <v>732</v>
      </c>
      <c r="L176" s="9" t="str">
        <f t="shared" si="61"/>
        <v>Yes</v>
      </c>
    </row>
    <row r="177" spans="1:12" x14ac:dyDescent="0.2">
      <c r="A177" s="4" t="s">
        <v>1019</v>
      </c>
      <c r="B177" s="34" t="s">
        <v>217</v>
      </c>
      <c r="C177" s="35">
        <v>76</v>
      </c>
      <c r="D177" s="43" t="str">
        <f>IF($B177="N/A","N/A",IF(C177&gt;10,"No",IF(C177&lt;-10,"No","Yes")))</f>
        <v>N/A</v>
      </c>
      <c r="E177" s="35">
        <v>62</v>
      </c>
      <c r="F177" s="43" t="str">
        <f>IF($B177="N/A","N/A",IF(E177&gt;10,"No",IF(E177&lt;-10,"No","Yes")))</f>
        <v>N/A</v>
      </c>
      <c r="G177" s="35">
        <v>61</v>
      </c>
      <c r="H177" s="43" t="str">
        <f>IF($B177="N/A","N/A",IF(G177&gt;10,"No",IF(G177&lt;-10,"No","Yes")))</f>
        <v>N/A</v>
      </c>
      <c r="I177" s="12">
        <v>-18.399999999999999</v>
      </c>
      <c r="J177" s="12">
        <v>-1.61</v>
      </c>
      <c r="K177" s="44" t="s">
        <v>732</v>
      </c>
      <c r="L177" s="9" t="str">
        <f t="shared" si="61"/>
        <v>Yes</v>
      </c>
    </row>
    <row r="178" spans="1:12" ht="25.5" x14ac:dyDescent="0.2">
      <c r="A178" s="4" t="s">
        <v>1020</v>
      </c>
      <c r="B178" s="34" t="s">
        <v>217</v>
      </c>
      <c r="C178" s="35">
        <v>4163</v>
      </c>
      <c r="D178" s="43" t="str">
        <f>IF($B178="N/A","N/A",IF(C178&gt;10,"No",IF(C178&lt;-10,"No","Yes")))</f>
        <v>N/A</v>
      </c>
      <c r="E178" s="35">
        <v>4640</v>
      </c>
      <c r="F178" s="43" t="str">
        <f>IF($B178="N/A","N/A",IF(E178&gt;10,"No",IF(E178&lt;-10,"No","Yes")))</f>
        <v>N/A</v>
      </c>
      <c r="G178" s="35">
        <v>5132</v>
      </c>
      <c r="H178" s="43" t="str">
        <f>IF($B178="N/A","N/A",IF(G178&gt;10,"No",IF(G178&lt;-10,"No","Yes")))</f>
        <v>N/A</v>
      </c>
      <c r="I178" s="12">
        <v>11.46</v>
      </c>
      <c r="J178" s="12">
        <v>10.6</v>
      </c>
      <c r="K178" s="44" t="s">
        <v>732</v>
      </c>
      <c r="L178" s="9" t="str">
        <f t="shared" si="61"/>
        <v>Yes</v>
      </c>
    </row>
    <row r="179" spans="1:12" ht="25.5" x14ac:dyDescent="0.2">
      <c r="A179" s="4" t="s">
        <v>1021</v>
      </c>
      <c r="B179" s="34" t="s">
        <v>217</v>
      </c>
      <c r="C179" s="35">
        <v>1311</v>
      </c>
      <c r="D179" s="43" t="str">
        <f>IF($B179="N/A","N/A",IF(C179&gt;10,"No",IF(C179&lt;-10,"No","Yes")))</f>
        <v>N/A</v>
      </c>
      <c r="E179" s="35">
        <v>1543</v>
      </c>
      <c r="F179" s="43" t="str">
        <f>IF($B179="N/A","N/A",IF(E179&gt;10,"No",IF(E179&lt;-10,"No","Yes")))</f>
        <v>N/A</v>
      </c>
      <c r="G179" s="35">
        <v>1632</v>
      </c>
      <c r="H179" s="43" t="str">
        <f>IF($B179="N/A","N/A",IF(G179&gt;10,"No",IF(G179&lt;-10,"No","Yes")))</f>
        <v>N/A</v>
      </c>
      <c r="I179" s="12">
        <v>17.7</v>
      </c>
      <c r="J179" s="12">
        <v>5.7679999999999998</v>
      </c>
      <c r="K179" s="44" t="s">
        <v>732</v>
      </c>
      <c r="L179" s="9" t="str">
        <f t="shared" si="61"/>
        <v>Yes</v>
      </c>
    </row>
    <row r="180" spans="1:12" ht="25.5" x14ac:dyDescent="0.2">
      <c r="A180" s="4" t="s">
        <v>1022</v>
      </c>
      <c r="B180" s="34" t="s">
        <v>217</v>
      </c>
      <c r="C180" s="35">
        <v>11</v>
      </c>
      <c r="D180" s="43" t="str">
        <f>IF($B180="N/A","N/A",IF(C180&gt;10,"No",IF(C180&lt;-10,"No","Yes")))</f>
        <v>N/A</v>
      </c>
      <c r="E180" s="35">
        <v>11</v>
      </c>
      <c r="F180" s="43" t="str">
        <f>IF($B180="N/A","N/A",IF(E180&gt;10,"No",IF(E180&lt;-10,"No","Yes")))</f>
        <v>N/A</v>
      </c>
      <c r="G180" s="35">
        <v>11</v>
      </c>
      <c r="H180" s="43" t="str">
        <f>IF($B180="N/A","N/A",IF(G180&gt;10,"No",IF(G180&lt;-10,"No","Yes")))</f>
        <v>N/A</v>
      </c>
      <c r="I180" s="12">
        <v>-57.1</v>
      </c>
      <c r="J180" s="12">
        <v>-33.299999999999997</v>
      </c>
      <c r="K180" s="44" t="s">
        <v>732</v>
      </c>
      <c r="L180" s="9" t="str">
        <f t="shared" si="61"/>
        <v>No</v>
      </c>
    </row>
    <row r="181" spans="1:12" x14ac:dyDescent="0.2">
      <c r="A181" s="6" t="s">
        <v>1023</v>
      </c>
      <c r="B181" s="34" t="s">
        <v>217</v>
      </c>
      <c r="C181" s="35">
        <v>0</v>
      </c>
      <c r="D181" s="43" t="str">
        <f t="shared" si="58"/>
        <v>N/A</v>
      </c>
      <c r="E181" s="35">
        <v>0</v>
      </c>
      <c r="F181" s="43" t="str">
        <f t="shared" si="59"/>
        <v>N/A</v>
      </c>
      <c r="G181" s="35">
        <v>0</v>
      </c>
      <c r="H181" s="43" t="str">
        <f t="shared" si="60"/>
        <v>N/A</v>
      </c>
      <c r="I181" s="12" t="s">
        <v>1743</v>
      </c>
      <c r="J181" s="12" t="s">
        <v>1743</v>
      </c>
      <c r="K181" s="44" t="s">
        <v>732</v>
      </c>
      <c r="L181" s="9" t="str">
        <f t="shared" si="61"/>
        <v>N/A</v>
      </c>
    </row>
    <row r="182" spans="1:12" x14ac:dyDescent="0.2">
      <c r="A182" s="4" t="s">
        <v>1024</v>
      </c>
      <c r="B182" s="34" t="s">
        <v>217</v>
      </c>
      <c r="C182" s="35">
        <v>0</v>
      </c>
      <c r="D182" s="43" t="str">
        <f t="shared" si="58"/>
        <v>N/A</v>
      </c>
      <c r="E182" s="35">
        <v>0</v>
      </c>
      <c r="F182" s="43" t="str">
        <f t="shared" si="59"/>
        <v>N/A</v>
      </c>
      <c r="G182" s="35">
        <v>0</v>
      </c>
      <c r="H182" s="43" t="str">
        <f t="shared" si="60"/>
        <v>N/A</v>
      </c>
      <c r="I182" s="12" t="s">
        <v>1743</v>
      </c>
      <c r="J182" s="12" t="s">
        <v>1743</v>
      </c>
      <c r="K182" s="44" t="s">
        <v>732</v>
      </c>
      <c r="L182" s="9" t="str">
        <f t="shared" si="61"/>
        <v>N/A</v>
      </c>
    </row>
    <row r="183" spans="1:12" x14ac:dyDescent="0.2">
      <c r="A183" s="4" t="s">
        <v>1025</v>
      </c>
      <c r="B183" s="34" t="s">
        <v>217</v>
      </c>
      <c r="C183" s="35">
        <v>0</v>
      </c>
      <c r="D183" s="43" t="str">
        <f t="shared" si="58"/>
        <v>N/A</v>
      </c>
      <c r="E183" s="35">
        <v>0</v>
      </c>
      <c r="F183" s="43" t="str">
        <f t="shared" si="59"/>
        <v>N/A</v>
      </c>
      <c r="G183" s="35">
        <v>0</v>
      </c>
      <c r="H183" s="43" t="str">
        <f t="shared" si="60"/>
        <v>N/A</v>
      </c>
      <c r="I183" s="12" t="s">
        <v>1743</v>
      </c>
      <c r="J183" s="12" t="s">
        <v>1743</v>
      </c>
      <c r="K183" s="44" t="s">
        <v>732</v>
      </c>
      <c r="L183" s="9" t="str">
        <f t="shared" si="61"/>
        <v>N/A</v>
      </c>
    </row>
    <row r="184" spans="1:12" x14ac:dyDescent="0.2">
      <c r="A184" s="4" t="s">
        <v>1026</v>
      </c>
      <c r="B184" s="34" t="s">
        <v>217</v>
      </c>
      <c r="C184" s="35">
        <v>0</v>
      </c>
      <c r="D184" s="43" t="str">
        <f t="shared" si="58"/>
        <v>N/A</v>
      </c>
      <c r="E184" s="35">
        <v>0</v>
      </c>
      <c r="F184" s="43" t="str">
        <f t="shared" si="59"/>
        <v>N/A</v>
      </c>
      <c r="G184" s="35">
        <v>0</v>
      </c>
      <c r="H184" s="43" t="str">
        <f t="shared" si="60"/>
        <v>N/A</v>
      </c>
      <c r="I184" s="12" t="s">
        <v>1743</v>
      </c>
      <c r="J184" s="12" t="s">
        <v>1743</v>
      </c>
      <c r="K184" s="44" t="s">
        <v>732</v>
      </c>
      <c r="L184" s="9" t="str">
        <f t="shared" si="61"/>
        <v>N/A</v>
      </c>
    </row>
    <row r="185" spans="1:12" x14ac:dyDescent="0.2">
      <c r="A185" s="4" t="s">
        <v>1027</v>
      </c>
      <c r="B185" s="34" t="s">
        <v>217</v>
      </c>
      <c r="C185" s="35">
        <v>0</v>
      </c>
      <c r="D185" s="43" t="str">
        <f t="shared" si="58"/>
        <v>N/A</v>
      </c>
      <c r="E185" s="35">
        <v>0</v>
      </c>
      <c r="F185" s="43" t="str">
        <f t="shared" si="59"/>
        <v>N/A</v>
      </c>
      <c r="G185" s="35">
        <v>0</v>
      </c>
      <c r="H185" s="43" t="str">
        <f t="shared" si="60"/>
        <v>N/A</v>
      </c>
      <c r="I185" s="12" t="s">
        <v>1743</v>
      </c>
      <c r="J185" s="12" t="s">
        <v>1743</v>
      </c>
      <c r="K185" s="44" t="s">
        <v>732</v>
      </c>
      <c r="L185" s="9" t="str">
        <f t="shared" si="61"/>
        <v>N/A</v>
      </c>
    </row>
    <row r="186" spans="1:12" x14ac:dyDescent="0.2">
      <c r="A186" s="4" t="s">
        <v>1028</v>
      </c>
      <c r="B186" s="34" t="s">
        <v>217</v>
      </c>
      <c r="C186" s="35">
        <v>0</v>
      </c>
      <c r="D186" s="43" t="str">
        <f t="shared" si="58"/>
        <v>N/A</v>
      </c>
      <c r="E186" s="35">
        <v>0</v>
      </c>
      <c r="F186" s="43" t="str">
        <f t="shared" si="59"/>
        <v>N/A</v>
      </c>
      <c r="G186" s="35">
        <v>0</v>
      </c>
      <c r="H186" s="43" t="str">
        <f t="shared" si="60"/>
        <v>N/A</v>
      </c>
      <c r="I186" s="12" t="s">
        <v>1743</v>
      </c>
      <c r="J186" s="12" t="s">
        <v>1743</v>
      </c>
      <c r="K186" s="44" t="s">
        <v>732</v>
      </c>
      <c r="L186" s="9" t="str">
        <f t="shared" si="61"/>
        <v>N/A</v>
      </c>
    </row>
    <row r="187" spans="1:12" x14ac:dyDescent="0.2">
      <c r="A187" s="6" t="s">
        <v>1029</v>
      </c>
      <c r="B187" s="47" t="s">
        <v>217</v>
      </c>
      <c r="C187" s="1">
        <v>0</v>
      </c>
      <c r="D187" s="11" t="str">
        <f t="shared" si="58"/>
        <v>N/A</v>
      </c>
      <c r="E187" s="1">
        <v>0</v>
      </c>
      <c r="F187" s="11" t="str">
        <f t="shared" si="59"/>
        <v>N/A</v>
      </c>
      <c r="G187" s="1">
        <v>0</v>
      </c>
      <c r="H187" s="11" t="str">
        <f t="shared" si="60"/>
        <v>N/A</v>
      </c>
      <c r="I187" s="56" t="s">
        <v>1743</v>
      </c>
      <c r="J187" s="56" t="s">
        <v>1743</v>
      </c>
      <c r="K187" s="47" t="s">
        <v>732</v>
      </c>
      <c r="L187" s="11" t="str">
        <f t="shared" si="61"/>
        <v>N/A</v>
      </c>
    </row>
    <row r="188" spans="1:12" x14ac:dyDescent="0.2">
      <c r="A188" s="4" t="s">
        <v>1030</v>
      </c>
      <c r="B188" s="34" t="s">
        <v>217</v>
      </c>
      <c r="C188" s="35">
        <v>0</v>
      </c>
      <c r="D188" s="43" t="str">
        <f t="shared" si="58"/>
        <v>N/A</v>
      </c>
      <c r="E188" s="35">
        <v>0</v>
      </c>
      <c r="F188" s="43" t="str">
        <f t="shared" si="59"/>
        <v>N/A</v>
      </c>
      <c r="G188" s="35">
        <v>0</v>
      </c>
      <c r="H188" s="43" t="str">
        <f t="shared" si="60"/>
        <v>N/A</v>
      </c>
      <c r="I188" s="12" t="s">
        <v>1743</v>
      </c>
      <c r="J188" s="12" t="s">
        <v>1743</v>
      </c>
      <c r="K188" s="44" t="s">
        <v>732</v>
      </c>
      <c r="L188" s="9" t="str">
        <f t="shared" si="61"/>
        <v>N/A</v>
      </c>
    </row>
    <row r="189" spans="1:12" x14ac:dyDescent="0.2">
      <c r="A189" s="4" t="s">
        <v>1031</v>
      </c>
      <c r="B189" s="34" t="s">
        <v>217</v>
      </c>
      <c r="C189" s="35">
        <v>0</v>
      </c>
      <c r="D189" s="43" t="str">
        <f t="shared" si="58"/>
        <v>N/A</v>
      </c>
      <c r="E189" s="35">
        <v>0</v>
      </c>
      <c r="F189" s="43" t="str">
        <f t="shared" si="59"/>
        <v>N/A</v>
      </c>
      <c r="G189" s="35">
        <v>0</v>
      </c>
      <c r="H189" s="43" t="str">
        <f t="shared" si="60"/>
        <v>N/A</v>
      </c>
      <c r="I189" s="12" t="s">
        <v>1743</v>
      </c>
      <c r="J189" s="12" t="s">
        <v>1743</v>
      </c>
      <c r="K189" s="44" t="s">
        <v>732</v>
      </c>
      <c r="L189" s="9" t="str">
        <f t="shared" si="61"/>
        <v>N/A</v>
      </c>
    </row>
    <row r="190" spans="1:12" ht="25.5" x14ac:dyDescent="0.2">
      <c r="A190" s="4" t="s">
        <v>1032</v>
      </c>
      <c r="B190" s="34" t="s">
        <v>217</v>
      </c>
      <c r="C190" s="35">
        <v>0</v>
      </c>
      <c r="D190" s="43" t="str">
        <f t="shared" si="58"/>
        <v>N/A</v>
      </c>
      <c r="E190" s="35">
        <v>0</v>
      </c>
      <c r="F190" s="43" t="str">
        <f t="shared" si="59"/>
        <v>N/A</v>
      </c>
      <c r="G190" s="35">
        <v>0</v>
      </c>
      <c r="H190" s="43" t="str">
        <f t="shared" si="60"/>
        <v>N/A</v>
      </c>
      <c r="I190" s="12" t="s">
        <v>1743</v>
      </c>
      <c r="J190" s="12" t="s">
        <v>1743</v>
      </c>
      <c r="K190" s="44" t="s">
        <v>732</v>
      </c>
      <c r="L190" s="9" t="str">
        <f t="shared" si="61"/>
        <v>N/A</v>
      </c>
    </row>
    <row r="191" spans="1:12" ht="25.5" x14ac:dyDescent="0.2">
      <c r="A191" s="4" t="s">
        <v>1033</v>
      </c>
      <c r="B191" s="34" t="s">
        <v>217</v>
      </c>
      <c r="C191" s="35">
        <v>0</v>
      </c>
      <c r="D191" s="43" t="str">
        <f t="shared" si="58"/>
        <v>N/A</v>
      </c>
      <c r="E191" s="35">
        <v>0</v>
      </c>
      <c r="F191" s="43" t="str">
        <f t="shared" si="59"/>
        <v>N/A</v>
      </c>
      <c r="G191" s="35">
        <v>0</v>
      </c>
      <c r="H191" s="43" t="str">
        <f t="shared" si="60"/>
        <v>N/A</v>
      </c>
      <c r="I191" s="12" t="s">
        <v>1743</v>
      </c>
      <c r="J191" s="12" t="s">
        <v>1743</v>
      </c>
      <c r="K191" s="44" t="s">
        <v>732</v>
      </c>
      <c r="L191" s="9" t="str">
        <f t="shared" si="61"/>
        <v>N/A</v>
      </c>
    </row>
    <row r="192" spans="1:12" ht="25.5" x14ac:dyDescent="0.2">
      <c r="A192" s="4" t="s">
        <v>1034</v>
      </c>
      <c r="B192" s="34" t="s">
        <v>217</v>
      </c>
      <c r="C192" s="35">
        <v>0</v>
      </c>
      <c r="D192" s="43" t="str">
        <f t="shared" si="58"/>
        <v>N/A</v>
      </c>
      <c r="E192" s="35">
        <v>0</v>
      </c>
      <c r="F192" s="43" t="str">
        <f t="shared" si="59"/>
        <v>N/A</v>
      </c>
      <c r="G192" s="35">
        <v>0</v>
      </c>
      <c r="H192" s="43" t="str">
        <f t="shared" si="60"/>
        <v>N/A</v>
      </c>
      <c r="I192" s="12" t="s">
        <v>1743</v>
      </c>
      <c r="J192" s="12" t="s">
        <v>1743</v>
      </c>
      <c r="K192" s="44" t="s">
        <v>732</v>
      </c>
      <c r="L192" s="9" t="str">
        <f t="shared" si="61"/>
        <v>N/A</v>
      </c>
    </row>
    <row r="193" spans="1:12" x14ac:dyDescent="0.2">
      <c r="A193" s="6" t="s">
        <v>1035</v>
      </c>
      <c r="B193" s="47" t="s">
        <v>217</v>
      </c>
      <c r="C193" s="1">
        <v>723</v>
      </c>
      <c r="D193" s="11" t="str">
        <f t="shared" si="58"/>
        <v>N/A</v>
      </c>
      <c r="E193" s="1">
        <v>764</v>
      </c>
      <c r="F193" s="11" t="str">
        <f t="shared" si="59"/>
        <v>N/A</v>
      </c>
      <c r="G193" s="1">
        <v>818</v>
      </c>
      <c r="H193" s="11" t="str">
        <f t="shared" si="60"/>
        <v>N/A</v>
      </c>
      <c r="I193" s="56">
        <v>5.6710000000000003</v>
      </c>
      <c r="J193" s="56">
        <v>7.0679999999999996</v>
      </c>
      <c r="K193" s="47" t="s">
        <v>732</v>
      </c>
      <c r="L193" s="11" t="str">
        <f t="shared" si="61"/>
        <v>Yes</v>
      </c>
    </row>
    <row r="194" spans="1:12" ht="25.5" x14ac:dyDescent="0.2">
      <c r="A194" s="4" t="s">
        <v>1036</v>
      </c>
      <c r="B194" s="34" t="s">
        <v>217</v>
      </c>
      <c r="C194" s="35">
        <v>27</v>
      </c>
      <c r="D194" s="43" t="str">
        <f t="shared" si="58"/>
        <v>N/A</v>
      </c>
      <c r="E194" s="35">
        <v>29</v>
      </c>
      <c r="F194" s="43" t="str">
        <f t="shared" si="59"/>
        <v>N/A</v>
      </c>
      <c r="G194" s="35">
        <v>31</v>
      </c>
      <c r="H194" s="43" t="str">
        <f t="shared" si="60"/>
        <v>N/A</v>
      </c>
      <c r="I194" s="12">
        <v>7.407</v>
      </c>
      <c r="J194" s="12">
        <v>6.8970000000000002</v>
      </c>
      <c r="K194" s="44" t="s">
        <v>732</v>
      </c>
      <c r="L194" s="9" t="str">
        <f t="shared" si="61"/>
        <v>Yes</v>
      </c>
    </row>
    <row r="195" spans="1:12" ht="25.5" x14ac:dyDescent="0.2">
      <c r="A195" s="4" t="s">
        <v>1037</v>
      </c>
      <c r="B195" s="34" t="s">
        <v>217</v>
      </c>
      <c r="C195" s="35">
        <v>11</v>
      </c>
      <c r="D195" s="43" t="str">
        <f t="shared" si="58"/>
        <v>N/A</v>
      </c>
      <c r="E195" s="35">
        <v>0</v>
      </c>
      <c r="F195" s="43" t="str">
        <f t="shared" si="59"/>
        <v>N/A</v>
      </c>
      <c r="G195" s="35">
        <v>0</v>
      </c>
      <c r="H195" s="43" t="str">
        <f t="shared" si="60"/>
        <v>N/A</v>
      </c>
      <c r="I195" s="12">
        <v>-100</v>
      </c>
      <c r="J195" s="12" t="s">
        <v>1743</v>
      </c>
      <c r="K195" s="44" t="s">
        <v>732</v>
      </c>
      <c r="L195" s="9" t="str">
        <f t="shared" si="61"/>
        <v>N/A</v>
      </c>
    </row>
    <row r="196" spans="1:12" ht="25.5" x14ac:dyDescent="0.2">
      <c r="A196" s="4" t="s">
        <v>1038</v>
      </c>
      <c r="B196" s="34" t="s">
        <v>217</v>
      </c>
      <c r="C196" s="35">
        <v>405</v>
      </c>
      <c r="D196" s="43" t="str">
        <f t="shared" si="58"/>
        <v>N/A</v>
      </c>
      <c r="E196" s="35">
        <v>422</v>
      </c>
      <c r="F196" s="43" t="str">
        <f t="shared" si="59"/>
        <v>N/A</v>
      </c>
      <c r="G196" s="35">
        <v>456</v>
      </c>
      <c r="H196" s="43" t="str">
        <f t="shared" si="60"/>
        <v>N/A</v>
      </c>
      <c r="I196" s="12">
        <v>4.1980000000000004</v>
      </c>
      <c r="J196" s="12">
        <v>8.0570000000000004</v>
      </c>
      <c r="K196" s="44" t="s">
        <v>732</v>
      </c>
      <c r="L196" s="9" t="str">
        <f t="shared" si="61"/>
        <v>Yes</v>
      </c>
    </row>
    <row r="197" spans="1:12" ht="25.5" x14ac:dyDescent="0.2">
      <c r="A197" s="4" t="s">
        <v>1039</v>
      </c>
      <c r="B197" s="34" t="s">
        <v>217</v>
      </c>
      <c r="C197" s="35">
        <v>289</v>
      </c>
      <c r="D197" s="43" t="str">
        <f t="shared" si="58"/>
        <v>N/A</v>
      </c>
      <c r="E197" s="35">
        <v>310</v>
      </c>
      <c r="F197" s="43" t="str">
        <f t="shared" si="59"/>
        <v>N/A</v>
      </c>
      <c r="G197" s="35">
        <v>329</v>
      </c>
      <c r="H197" s="43" t="str">
        <f t="shared" si="60"/>
        <v>N/A</v>
      </c>
      <c r="I197" s="12">
        <v>7.266</v>
      </c>
      <c r="J197" s="12">
        <v>6.1289999999999996</v>
      </c>
      <c r="K197" s="44" t="s">
        <v>732</v>
      </c>
      <c r="L197" s="9" t="str">
        <f t="shared" si="61"/>
        <v>Yes</v>
      </c>
    </row>
    <row r="198" spans="1:12" ht="25.5" x14ac:dyDescent="0.2">
      <c r="A198" s="4" t="s">
        <v>1040</v>
      </c>
      <c r="B198" s="34" t="s">
        <v>217</v>
      </c>
      <c r="C198" s="35">
        <v>11</v>
      </c>
      <c r="D198" s="43" t="str">
        <f t="shared" si="58"/>
        <v>N/A</v>
      </c>
      <c r="E198" s="35">
        <v>11</v>
      </c>
      <c r="F198" s="43" t="str">
        <f t="shared" si="59"/>
        <v>N/A</v>
      </c>
      <c r="G198" s="35">
        <v>11</v>
      </c>
      <c r="H198" s="43" t="str">
        <f t="shared" si="60"/>
        <v>N/A</v>
      </c>
      <c r="I198" s="12">
        <v>200</v>
      </c>
      <c r="J198" s="12">
        <v>-33.299999999999997</v>
      </c>
      <c r="K198" s="44" t="s">
        <v>732</v>
      </c>
      <c r="L198" s="9" t="str">
        <f t="shared" si="61"/>
        <v>No</v>
      </c>
    </row>
    <row r="199" spans="1:12" x14ac:dyDescent="0.2">
      <c r="A199" s="6" t="s">
        <v>1041</v>
      </c>
      <c r="B199" s="47" t="s">
        <v>217</v>
      </c>
      <c r="C199" s="1">
        <v>0</v>
      </c>
      <c r="D199" s="11" t="str">
        <f t="shared" si="58"/>
        <v>N/A</v>
      </c>
      <c r="E199" s="1">
        <v>0</v>
      </c>
      <c r="F199" s="11" t="str">
        <f t="shared" si="59"/>
        <v>N/A</v>
      </c>
      <c r="G199" s="1">
        <v>0</v>
      </c>
      <c r="H199" s="11" t="str">
        <f t="shared" si="60"/>
        <v>N/A</v>
      </c>
      <c r="I199" s="56" t="s">
        <v>1743</v>
      </c>
      <c r="J199" s="56" t="s">
        <v>1743</v>
      </c>
      <c r="K199" s="47" t="s">
        <v>732</v>
      </c>
      <c r="L199" s="11" t="str">
        <f t="shared" si="61"/>
        <v>N/A</v>
      </c>
    </row>
    <row r="200" spans="1:12" ht="25.5" x14ac:dyDescent="0.2">
      <c r="A200" s="4" t="s">
        <v>1042</v>
      </c>
      <c r="B200" s="34" t="s">
        <v>217</v>
      </c>
      <c r="C200" s="35">
        <v>0</v>
      </c>
      <c r="D200" s="43" t="str">
        <f t="shared" si="58"/>
        <v>N/A</v>
      </c>
      <c r="E200" s="35">
        <v>0</v>
      </c>
      <c r="F200" s="43" t="str">
        <f t="shared" si="59"/>
        <v>N/A</v>
      </c>
      <c r="G200" s="35">
        <v>0</v>
      </c>
      <c r="H200" s="43" t="str">
        <f t="shared" si="60"/>
        <v>N/A</v>
      </c>
      <c r="I200" s="12" t="s">
        <v>1743</v>
      </c>
      <c r="J200" s="12" t="s">
        <v>1743</v>
      </c>
      <c r="K200" s="44" t="s">
        <v>732</v>
      </c>
      <c r="L200" s="9" t="str">
        <f t="shared" si="61"/>
        <v>N/A</v>
      </c>
    </row>
    <row r="201" spans="1:12" ht="25.5" x14ac:dyDescent="0.2">
      <c r="A201" s="4" t="s">
        <v>1043</v>
      </c>
      <c r="B201" s="34" t="s">
        <v>217</v>
      </c>
      <c r="C201" s="35">
        <v>0</v>
      </c>
      <c r="D201" s="43" t="str">
        <f t="shared" si="58"/>
        <v>N/A</v>
      </c>
      <c r="E201" s="35">
        <v>0</v>
      </c>
      <c r="F201" s="43" t="str">
        <f t="shared" si="59"/>
        <v>N/A</v>
      </c>
      <c r="G201" s="35">
        <v>0</v>
      </c>
      <c r="H201" s="43" t="str">
        <f t="shared" si="60"/>
        <v>N/A</v>
      </c>
      <c r="I201" s="12" t="s">
        <v>1743</v>
      </c>
      <c r="J201" s="12" t="s">
        <v>1743</v>
      </c>
      <c r="K201" s="44" t="s">
        <v>732</v>
      </c>
      <c r="L201" s="9" t="str">
        <f t="shared" si="61"/>
        <v>N/A</v>
      </c>
    </row>
    <row r="202" spans="1:12" ht="25.5" x14ac:dyDescent="0.2">
      <c r="A202" s="4" t="s">
        <v>1044</v>
      </c>
      <c r="B202" s="34" t="s">
        <v>217</v>
      </c>
      <c r="C202" s="35">
        <v>0</v>
      </c>
      <c r="D202" s="43" t="str">
        <f t="shared" si="58"/>
        <v>N/A</v>
      </c>
      <c r="E202" s="35">
        <v>0</v>
      </c>
      <c r="F202" s="43" t="str">
        <f t="shared" si="59"/>
        <v>N/A</v>
      </c>
      <c r="G202" s="35">
        <v>0</v>
      </c>
      <c r="H202" s="43" t="str">
        <f t="shared" si="60"/>
        <v>N/A</v>
      </c>
      <c r="I202" s="12" t="s">
        <v>1743</v>
      </c>
      <c r="J202" s="12" t="s">
        <v>1743</v>
      </c>
      <c r="K202" s="44" t="s">
        <v>732</v>
      </c>
      <c r="L202" s="9" t="str">
        <f t="shared" si="61"/>
        <v>N/A</v>
      </c>
    </row>
    <row r="203" spans="1:12" ht="25.5" x14ac:dyDescent="0.2">
      <c r="A203" s="4" t="s">
        <v>1045</v>
      </c>
      <c r="B203" s="34" t="s">
        <v>217</v>
      </c>
      <c r="C203" s="35">
        <v>0</v>
      </c>
      <c r="D203" s="43" t="str">
        <f t="shared" si="58"/>
        <v>N/A</v>
      </c>
      <c r="E203" s="35">
        <v>0</v>
      </c>
      <c r="F203" s="43" t="str">
        <f t="shared" si="59"/>
        <v>N/A</v>
      </c>
      <c r="G203" s="35">
        <v>0</v>
      </c>
      <c r="H203" s="43" t="str">
        <f t="shared" si="60"/>
        <v>N/A</v>
      </c>
      <c r="I203" s="12" t="s">
        <v>1743</v>
      </c>
      <c r="J203" s="12" t="s">
        <v>1743</v>
      </c>
      <c r="K203" s="44" t="s">
        <v>732</v>
      </c>
      <c r="L203" s="9" t="str">
        <f t="shared" si="61"/>
        <v>N/A</v>
      </c>
    </row>
    <row r="204" spans="1:12" ht="25.5" x14ac:dyDescent="0.2">
      <c r="A204" s="4" t="s">
        <v>1046</v>
      </c>
      <c r="B204" s="34" t="s">
        <v>217</v>
      </c>
      <c r="C204" s="35">
        <v>0</v>
      </c>
      <c r="D204" s="43" t="str">
        <f t="shared" si="58"/>
        <v>N/A</v>
      </c>
      <c r="E204" s="35">
        <v>0</v>
      </c>
      <c r="F204" s="43" t="str">
        <f t="shared" si="59"/>
        <v>N/A</v>
      </c>
      <c r="G204" s="35">
        <v>0</v>
      </c>
      <c r="H204" s="43" t="str">
        <f t="shared" si="60"/>
        <v>N/A</v>
      </c>
      <c r="I204" s="12" t="s">
        <v>1743</v>
      </c>
      <c r="J204" s="12" t="s">
        <v>1743</v>
      </c>
      <c r="K204" s="44" t="s">
        <v>732</v>
      </c>
      <c r="L204" s="9" t="str">
        <f t="shared" si="61"/>
        <v>N/A</v>
      </c>
    </row>
    <row r="205" spans="1:12" x14ac:dyDescent="0.2">
      <c r="A205" s="6" t="s">
        <v>1047</v>
      </c>
      <c r="B205" s="47" t="s">
        <v>217</v>
      </c>
      <c r="C205" s="1">
        <v>2045</v>
      </c>
      <c r="D205" s="11" t="str">
        <f t="shared" si="58"/>
        <v>N/A</v>
      </c>
      <c r="E205" s="1">
        <v>1965</v>
      </c>
      <c r="F205" s="11" t="str">
        <f t="shared" si="59"/>
        <v>N/A</v>
      </c>
      <c r="G205" s="1">
        <v>1868</v>
      </c>
      <c r="H205" s="11" t="str">
        <f t="shared" si="60"/>
        <v>N/A</v>
      </c>
      <c r="I205" s="56">
        <v>-3.91</v>
      </c>
      <c r="J205" s="56">
        <v>-4.9400000000000004</v>
      </c>
      <c r="K205" s="47" t="s">
        <v>732</v>
      </c>
      <c r="L205" s="11" t="str">
        <f t="shared" si="61"/>
        <v>Yes</v>
      </c>
    </row>
    <row r="206" spans="1:12" x14ac:dyDescent="0.2">
      <c r="A206" s="4" t="s">
        <v>1048</v>
      </c>
      <c r="B206" s="34" t="s">
        <v>217</v>
      </c>
      <c r="C206" s="35">
        <v>16</v>
      </c>
      <c r="D206" s="43" t="str">
        <f t="shared" si="58"/>
        <v>N/A</v>
      </c>
      <c r="E206" s="35">
        <v>19</v>
      </c>
      <c r="F206" s="43" t="str">
        <f t="shared" si="59"/>
        <v>N/A</v>
      </c>
      <c r="G206" s="35">
        <v>21</v>
      </c>
      <c r="H206" s="43" t="str">
        <f t="shared" si="60"/>
        <v>N/A</v>
      </c>
      <c r="I206" s="12">
        <v>18.75</v>
      </c>
      <c r="J206" s="12">
        <v>10.53</v>
      </c>
      <c r="K206" s="44" t="s">
        <v>732</v>
      </c>
      <c r="L206" s="9" t="str">
        <f t="shared" si="61"/>
        <v>Yes</v>
      </c>
    </row>
    <row r="207" spans="1:12" x14ac:dyDescent="0.2">
      <c r="A207" s="4" t="s">
        <v>1049</v>
      </c>
      <c r="B207" s="34" t="s">
        <v>217</v>
      </c>
      <c r="C207" s="35">
        <v>11</v>
      </c>
      <c r="D207" s="43" t="str">
        <f t="shared" si="58"/>
        <v>N/A</v>
      </c>
      <c r="E207" s="35">
        <v>11</v>
      </c>
      <c r="F207" s="43" t="str">
        <f t="shared" si="59"/>
        <v>N/A</v>
      </c>
      <c r="G207" s="35">
        <v>11</v>
      </c>
      <c r="H207" s="43" t="str">
        <f t="shared" si="60"/>
        <v>N/A</v>
      </c>
      <c r="I207" s="12">
        <v>0</v>
      </c>
      <c r="J207" s="12">
        <v>-50</v>
      </c>
      <c r="K207" s="44" t="s">
        <v>732</v>
      </c>
      <c r="L207" s="9" t="str">
        <f t="shared" si="61"/>
        <v>No</v>
      </c>
    </row>
    <row r="208" spans="1:12" ht="25.5" x14ac:dyDescent="0.2">
      <c r="A208" s="4" t="s">
        <v>1050</v>
      </c>
      <c r="B208" s="34" t="s">
        <v>217</v>
      </c>
      <c r="C208" s="35">
        <v>956</v>
      </c>
      <c r="D208" s="43" t="str">
        <f t="shared" si="58"/>
        <v>N/A</v>
      </c>
      <c r="E208" s="35">
        <v>939</v>
      </c>
      <c r="F208" s="43" t="str">
        <f t="shared" si="59"/>
        <v>N/A</v>
      </c>
      <c r="G208" s="35">
        <v>934</v>
      </c>
      <c r="H208" s="43" t="str">
        <f t="shared" si="60"/>
        <v>N/A</v>
      </c>
      <c r="I208" s="12">
        <v>-1.78</v>
      </c>
      <c r="J208" s="12">
        <v>-0.53200000000000003</v>
      </c>
      <c r="K208" s="44" t="s">
        <v>732</v>
      </c>
      <c r="L208" s="9" t="str">
        <f t="shared" si="61"/>
        <v>Yes</v>
      </c>
    </row>
    <row r="209" spans="1:12" ht="25.5" x14ac:dyDescent="0.2">
      <c r="A209" s="4" t="s">
        <v>1051</v>
      </c>
      <c r="B209" s="34" t="s">
        <v>217</v>
      </c>
      <c r="C209" s="35">
        <v>1058</v>
      </c>
      <c r="D209" s="43" t="str">
        <f t="shared" si="58"/>
        <v>N/A</v>
      </c>
      <c r="E209" s="35">
        <v>994</v>
      </c>
      <c r="F209" s="43" t="str">
        <f t="shared" si="59"/>
        <v>N/A</v>
      </c>
      <c r="G209" s="35">
        <v>901</v>
      </c>
      <c r="H209" s="43" t="str">
        <f t="shared" si="60"/>
        <v>N/A</v>
      </c>
      <c r="I209" s="12">
        <v>-6.05</v>
      </c>
      <c r="J209" s="12">
        <v>-9.36</v>
      </c>
      <c r="K209" s="44" t="s">
        <v>732</v>
      </c>
      <c r="L209" s="9" t="str">
        <f t="shared" si="61"/>
        <v>Yes</v>
      </c>
    </row>
    <row r="210" spans="1:12" ht="25.5" x14ac:dyDescent="0.2">
      <c r="A210" s="4" t="s">
        <v>1052</v>
      </c>
      <c r="B210" s="34" t="s">
        <v>217</v>
      </c>
      <c r="C210" s="35">
        <v>13</v>
      </c>
      <c r="D210" s="43" t="str">
        <f t="shared" si="58"/>
        <v>N/A</v>
      </c>
      <c r="E210" s="35">
        <v>11</v>
      </c>
      <c r="F210" s="43" t="str">
        <f t="shared" si="59"/>
        <v>N/A</v>
      </c>
      <c r="G210" s="35">
        <v>11</v>
      </c>
      <c r="H210" s="43" t="str">
        <f t="shared" si="60"/>
        <v>N/A</v>
      </c>
      <c r="I210" s="12">
        <v>-15.4</v>
      </c>
      <c r="J210" s="12">
        <v>0</v>
      </c>
      <c r="K210" s="44" t="s">
        <v>732</v>
      </c>
      <c r="L210" s="9" t="str">
        <f t="shared" si="61"/>
        <v>Yes</v>
      </c>
    </row>
    <row r="211" spans="1:12" x14ac:dyDescent="0.2">
      <c r="A211" s="6" t="s">
        <v>1053</v>
      </c>
      <c r="B211" s="34" t="s">
        <v>217</v>
      </c>
      <c r="C211" s="35">
        <v>0</v>
      </c>
      <c r="D211" s="43" t="str">
        <f t="shared" si="58"/>
        <v>N/A</v>
      </c>
      <c r="E211" s="35">
        <v>0</v>
      </c>
      <c r="F211" s="43" t="str">
        <f t="shared" si="59"/>
        <v>N/A</v>
      </c>
      <c r="G211" s="35">
        <v>0</v>
      </c>
      <c r="H211" s="43" t="str">
        <f t="shared" si="60"/>
        <v>N/A</v>
      </c>
      <c r="I211" s="12" t="s">
        <v>1743</v>
      </c>
      <c r="J211" s="12" t="s">
        <v>1743</v>
      </c>
      <c r="K211" s="44" t="s">
        <v>732</v>
      </c>
      <c r="L211" s="9" t="str">
        <f t="shared" si="61"/>
        <v>N/A</v>
      </c>
    </row>
    <row r="212" spans="1:12" ht="25.5" x14ac:dyDescent="0.2">
      <c r="A212" s="4" t="s">
        <v>1054</v>
      </c>
      <c r="B212" s="34" t="s">
        <v>217</v>
      </c>
      <c r="C212" s="35">
        <v>0</v>
      </c>
      <c r="D212" s="43" t="str">
        <f t="shared" si="58"/>
        <v>N/A</v>
      </c>
      <c r="E212" s="35">
        <v>0</v>
      </c>
      <c r="F212" s="43" t="str">
        <f t="shared" si="59"/>
        <v>N/A</v>
      </c>
      <c r="G212" s="35">
        <v>0</v>
      </c>
      <c r="H212" s="43" t="str">
        <f t="shared" si="60"/>
        <v>N/A</v>
      </c>
      <c r="I212" s="12" t="s">
        <v>1743</v>
      </c>
      <c r="J212" s="12" t="s">
        <v>1743</v>
      </c>
      <c r="K212" s="44" t="s">
        <v>732</v>
      </c>
      <c r="L212" s="9" t="str">
        <f t="shared" si="61"/>
        <v>N/A</v>
      </c>
    </row>
    <row r="213" spans="1:12" x14ac:dyDescent="0.2">
      <c r="A213" s="4" t="s">
        <v>1055</v>
      </c>
      <c r="B213" s="34" t="s">
        <v>217</v>
      </c>
      <c r="C213" s="35">
        <v>0</v>
      </c>
      <c r="D213" s="43" t="str">
        <f t="shared" si="58"/>
        <v>N/A</v>
      </c>
      <c r="E213" s="35">
        <v>0</v>
      </c>
      <c r="F213" s="43" t="str">
        <f t="shared" si="59"/>
        <v>N/A</v>
      </c>
      <c r="G213" s="35">
        <v>0</v>
      </c>
      <c r="H213" s="43" t="str">
        <f t="shared" si="60"/>
        <v>N/A</v>
      </c>
      <c r="I213" s="12" t="s">
        <v>1743</v>
      </c>
      <c r="J213" s="12" t="s">
        <v>1743</v>
      </c>
      <c r="K213" s="44" t="s">
        <v>732</v>
      </c>
      <c r="L213" s="9" t="str">
        <f t="shared" si="61"/>
        <v>N/A</v>
      </c>
    </row>
    <row r="214" spans="1:12" ht="25.5" x14ac:dyDescent="0.2">
      <c r="A214" s="4" t="s">
        <v>1056</v>
      </c>
      <c r="B214" s="34" t="s">
        <v>217</v>
      </c>
      <c r="C214" s="35">
        <v>0</v>
      </c>
      <c r="D214" s="43" t="str">
        <f t="shared" si="58"/>
        <v>N/A</v>
      </c>
      <c r="E214" s="35">
        <v>0</v>
      </c>
      <c r="F214" s="43" t="str">
        <f t="shared" si="59"/>
        <v>N/A</v>
      </c>
      <c r="G214" s="35">
        <v>0</v>
      </c>
      <c r="H214" s="43" t="str">
        <f t="shared" si="60"/>
        <v>N/A</v>
      </c>
      <c r="I214" s="12" t="s">
        <v>1743</v>
      </c>
      <c r="J214" s="12" t="s">
        <v>1743</v>
      </c>
      <c r="K214" s="44" t="s">
        <v>732</v>
      </c>
      <c r="L214" s="9" t="str">
        <f t="shared" si="61"/>
        <v>N/A</v>
      </c>
    </row>
    <row r="215" spans="1:12" ht="25.5" x14ac:dyDescent="0.2">
      <c r="A215" s="4" t="s">
        <v>1057</v>
      </c>
      <c r="B215" s="34" t="s">
        <v>217</v>
      </c>
      <c r="C215" s="35">
        <v>0</v>
      </c>
      <c r="D215" s="43" t="str">
        <f t="shared" si="58"/>
        <v>N/A</v>
      </c>
      <c r="E215" s="35">
        <v>0</v>
      </c>
      <c r="F215" s="43" t="str">
        <f t="shared" si="59"/>
        <v>N/A</v>
      </c>
      <c r="G215" s="35">
        <v>0</v>
      </c>
      <c r="H215" s="43" t="str">
        <f t="shared" si="60"/>
        <v>N/A</v>
      </c>
      <c r="I215" s="12" t="s">
        <v>1743</v>
      </c>
      <c r="J215" s="12" t="s">
        <v>1743</v>
      </c>
      <c r="K215" s="44" t="s">
        <v>732</v>
      </c>
      <c r="L215" s="9" t="str">
        <f t="shared" si="61"/>
        <v>N/A</v>
      </c>
    </row>
    <row r="216" spans="1:12" ht="25.5" x14ac:dyDescent="0.2">
      <c r="A216" s="4" t="s">
        <v>1058</v>
      </c>
      <c r="B216" s="34" t="s">
        <v>217</v>
      </c>
      <c r="C216" s="35">
        <v>0</v>
      </c>
      <c r="D216" s="43" t="str">
        <f t="shared" si="58"/>
        <v>N/A</v>
      </c>
      <c r="E216" s="35">
        <v>0</v>
      </c>
      <c r="F216" s="43" t="str">
        <f t="shared" si="59"/>
        <v>N/A</v>
      </c>
      <c r="G216" s="35">
        <v>0</v>
      </c>
      <c r="H216" s="43" t="str">
        <f t="shared" si="60"/>
        <v>N/A</v>
      </c>
      <c r="I216" s="12" t="s">
        <v>1743</v>
      </c>
      <c r="J216" s="12" t="s">
        <v>1743</v>
      </c>
      <c r="K216" s="44" t="s">
        <v>732</v>
      </c>
      <c r="L216" s="9" t="str">
        <f t="shared" si="61"/>
        <v>N/A</v>
      </c>
    </row>
    <row r="217" spans="1:12" x14ac:dyDescent="0.2">
      <c r="A217" s="6" t="s">
        <v>1059</v>
      </c>
      <c r="B217" s="34" t="s">
        <v>217</v>
      </c>
      <c r="C217" s="35">
        <v>0</v>
      </c>
      <c r="D217" s="43" t="str">
        <f t="shared" si="58"/>
        <v>N/A</v>
      </c>
      <c r="E217" s="35">
        <v>0</v>
      </c>
      <c r="F217" s="43" t="str">
        <f t="shared" si="59"/>
        <v>N/A</v>
      </c>
      <c r="G217" s="35">
        <v>0</v>
      </c>
      <c r="H217" s="43" t="str">
        <f t="shared" si="60"/>
        <v>N/A</v>
      </c>
      <c r="I217" s="12" t="s">
        <v>1743</v>
      </c>
      <c r="J217" s="12" t="s">
        <v>1743</v>
      </c>
      <c r="K217" s="44" t="s">
        <v>732</v>
      </c>
      <c r="L217" s="9" t="str">
        <f t="shared" si="61"/>
        <v>N/A</v>
      </c>
    </row>
    <row r="218" spans="1:12" ht="25.5" x14ac:dyDescent="0.2">
      <c r="A218" s="4" t="s">
        <v>1060</v>
      </c>
      <c r="B218" s="34" t="s">
        <v>217</v>
      </c>
      <c r="C218" s="35">
        <v>0</v>
      </c>
      <c r="D218" s="43" t="str">
        <f t="shared" si="58"/>
        <v>N/A</v>
      </c>
      <c r="E218" s="35">
        <v>0</v>
      </c>
      <c r="F218" s="43" t="str">
        <f t="shared" si="59"/>
        <v>N/A</v>
      </c>
      <c r="G218" s="35">
        <v>0</v>
      </c>
      <c r="H218" s="43" t="str">
        <f t="shared" si="60"/>
        <v>N/A</v>
      </c>
      <c r="I218" s="12" t="s">
        <v>1743</v>
      </c>
      <c r="J218" s="12" t="s">
        <v>1743</v>
      </c>
      <c r="K218" s="44" t="s">
        <v>732</v>
      </c>
      <c r="L218" s="9" t="str">
        <f t="shared" si="61"/>
        <v>N/A</v>
      </c>
    </row>
    <row r="219" spans="1:12" ht="25.5" x14ac:dyDescent="0.2">
      <c r="A219" s="4" t="s">
        <v>1061</v>
      </c>
      <c r="B219" s="34" t="s">
        <v>217</v>
      </c>
      <c r="C219" s="35">
        <v>0</v>
      </c>
      <c r="D219" s="43" t="str">
        <f t="shared" si="58"/>
        <v>N/A</v>
      </c>
      <c r="E219" s="35">
        <v>0</v>
      </c>
      <c r="F219" s="43" t="str">
        <f t="shared" si="59"/>
        <v>N/A</v>
      </c>
      <c r="G219" s="35">
        <v>0</v>
      </c>
      <c r="H219" s="43" t="str">
        <f t="shared" si="60"/>
        <v>N/A</v>
      </c>
      <c r="I219" s="12" t="s">
        <v>1743</v>
      </c>
      <c r="J219" s="12" t="s">
        <v>1743</v>
      </c>
      <c r="K219" s="44" t="s">
        <v>732</v>
      </c>
      <c r="L219" s="9" t="str">
        <f t="shared" si="61"/>
        <v>N/A</v>
      </c>
    </row>
    <row r="220" spans="1:12" ht="25.5" x14ac:dyDescent="0.2">
      <c r="A220" s="4" t="s">
        <v>1062</v>
      </c>
      <c r="B220" s="34" t="s">
        <v>217</v>
      </c>
      <c r="C220" s="35">
        <v>0</v>
      </c>
      <c r="D220" s="43" t="str">
        <f t="shared" si="58"/>
        <v>N/A</v>
      </c>
      <c r="E220" s="35">
        <v>0</v>
      </c>
      <c r="F220" s="43" t="str">
        <f t="shared" si="59"/>
        <v>N/A</v>
      </c>
      <c r="G220" s="35">
        <v>0</v>
      </c>
      <c r="H220" s="43" t="str">
        <f t="shared" si="60"/>
        <v>N/A</v>
      </c>
      <c r="I220" s="12" t="s">
        <v>1743</v>
      </c>
      <c r="J220" s="12" t="s">
        <v>1743</v>
      </c>
      <c r="K220" s="44" t="s">
        <v>732</v>
      </c>
      <c r="L220" s="9" t="str">
        <f t="shared" si="61"/>
        <v>N/A</v>
      </c>
    </row>
    <row r="221" spans="1:12" ht="25.5" x14ac:dyDescent="0.2">
      <c r="A221" s="4" t="s">
        <v>1063</v>
      </c>
      <c r="B221" s="34" t="s">
        <v>217</v>
      </c>
      <c r="C221" s="35">
        <v>0</v>
      </c>
      <c r="D221" s="43" t="str">
        <f t="shared" si="58"/>
        <v>N/A</v>
      </c>
      <c r="E221" s="35">
        <v>0</v>
      </c>
      <c r="F221" s="43" t="str">
        <f t="shared" si="59"/>
        <v>N/A</v>
      </c>
      <c r="G221" s="35">
        <v>0</v>
      </c>
      <c r="H221" s="43" t="str">
        <f t="shared" si="60"/>
        <v>N/A</v>
      </c>
      <c r="I221" s="12" t="s">
        <v>1743</v>
      </c>
      <c r="J221" s="12" t="s">
        <v>1743</v>
      </c>
      <c r="K221" s="44" t="s">
        <v>732</v>
      </c>
      <c r="L221" s="9" t="str">
        <f t="shared" si="61"/>
        <v>N/A</v>
      </c>
    </row>
    <row r="222" spans="1:12" ht="25.5" x14ac:dyDescent="0.2">
      <c r="A222" s="4" t="s">
        <v>1064</v>
      </c>
      <c r="B222" s="34" t="s">
        <v>217</v>
      </c>
      <c r="C222" s="35">
        <v>0</v>
      </c>
      <c r="D222" s="43" t="str">
        <f t="shared" si="58"/>
        <v>N/A</v>
      </c>
      <c r="E222" s="35">
        <v>0</v>
      </c>
      <c r="F222" s="43" t="str">
        <f t="shared" si="59"/>
        <v>N/A</v>
      </c>
      <c r="G222" s="35">
        <v>0</v>
      </c>
      <c r="H222" s="43" t="str">
        <f t="shared" si="60"/>
        <v>N/A</v>
      </c>
      <c r="I222" s="12" t="s">
        <v>1743</v>
      </c>
      <c r="J222" s="12" t="s">
        <v>1743</v>
      </c>
      <c r="K222" s="44" t="s">
        <v>732</v>
      </c>
      <c r="L222" s="9" t="str">
        <f t="shared" si="61"/>
        <v>N/A</v>
      </c>
    </row>
    <row r="223" spans="1:12" x14ac:dyDescent="0.2">
      <c r="A223" s="6" t="s">
        <v>1065</v>
      </c>
      <c r="B223" s="34" t="s">
        <v>217</v>
      </c>
      <c r="C223" s="35">
        <v>0</v>
      </c>
      <c r="D223" s="43" t="str">
        <f t="shared" si="58"/>
        <v>N/A</v>
      </c>
      <c r="E223" s="35">
        <v>0</v>
      </c>
      <c r="F223" s="43" t="str">
        <f t="shared" si="59"/>
        <v>N/A</v>
      </c>
      <c r="G223" s="35">
        <v>0</v>
      </c>
      <c r="H223" s="43" t="str">
        <f t="shared" si="60"/>
        <v>N/A</v>
      </c>
      <c r="I223" s="12" t="s">
        <v>1743</v>
      </c>
      <c r="J223" s="12" t="s">
        <v>1743</v>
      </c>
      <c r="K223" s="44" t="s">
        <v>732</v>
      </c>
      <c r="L223" s="9" t="str">
        <f t="shared" si="61"/>
        <v>N/A</v>
      </c>
    </row>
    <row r="224" spans="1:12" ht="25.5" x14ac:dyDescent="0.2">
      <c r="A224" s="16" t="s">
        <v>1066</v>
      </c>
      <c r="B224" s="34" t="s">
        <v>217</v>
      </c>
      <c r="C224" s="35">
        <v>0</v>
      </c>
      <c r="D224" s="43" t="str">
        <f t="shared" si="58"/>
        <v>N/A</v>
      </c>
      <c r="E224" s="35">
        <v>0</v>
      </c>
      <c r="F224" s="43" t="str">
        <f t="shared" si="59"/>
        <v>N/A</v>
      </c>
      <c r="G224" s="35">
        <v>0</v>
      </c>
      <c r="H224" s="43" t="str">
        <f t="shared" si="60"/>
        <v>N/A</v>
      </c>
      <c r="I224" s="12" t="s">
        <v>1743</v>
      </c>
      <c r="J224" s="12" t="s">
        <v>1743</v>
      </c>
      <c r="K224" s="44" t="s">
        <v>732</v>
      </c>
      <c r="L224" s="9" t="str">
        <f t="shared" si="61"/>
        <v>N/A</v>
      </c>
    </row>
    <row r="225" spans="1:12" ht="25.5" x14ac:dyDescent="0.2">
      <c r="A225" s="16" t="s">
        <v>1067</v>
      </c>
      <c r="B225" s="34" t="s">
        <v>217</v>
      </c>
      <c r="C225" s="35">
        <v>0</v>
      </c>
      <c r="D225" s="43" t="str">
        <f t="shared" si="58"/>
        <v>N/A</v>
      </c>
      <c r="E225" s="35">
        <v>0</v>
      </c>
      <c r="F225" s="43" t="str">
        <f t="shared" si="59"/>
        <v>N/A</v>
      </c>
      <c r="G225" s="35">
        <v>0</v>
      </c>
      <c r="H225" s="43" t="str">
        <f t="shared" si="60"/>
        <v>N/A</v>
      </c>
      <c r="I225" s="12" t="s">
        <v>1743</v>
      </c>
      <c r="J225" s="12" t="s">
        <v>1743</v>
      </c>
      <c r="K225" s="44" t="s">
        <v>732</v>
      </c>
      <c r="L225" s="9" t="str">
        <f t="shared" si="61"/>
        <v>N/A</v>
      </c>
    </row>
    <row r="226" spans="1:12" ht="25.5" x14ac:dyDescent="0.2">
      <c r="A226" s="16" t="s">
        <v>1068</v>
      </c>
      <c r="B226" s="34" t="s">
        <v>217</v>
      </c>
      <c r="C226" s="35">
        <v>0</v>
      </c>
      <c r="D226" s="43" t="str">
        <f t="shared" si="58"/>
        <v>N/A</v>
      </c>
      <c r="E226" s="35">
        <v>0</v>
      </c>
      <c r="F226" s="43" t="str">
        <f t="shared" si="59"/>
        <v>N/A</v>
      </c>
      <c r="G226" s="35">
        <v>0</v>
      </c>
      <c r="H226" s="43" t="str">
        <f t="shared" si="60"/>
        <v>N/A</v>
      </c>
      <c r="I226" s="12" t="s">
        <v>1743</v>
      </c>
      <c r="J226" s="12" t="s">
        <v>1743</v>
      </c>
      <c r="K226" s="44" t="s">
        <v>732</v>
      </c>
      <c r="L226" s="9" t="str">
        <f t="shared" si="61"/>
        <v>N/A</v>
      </c>
    </row>
    <row r="227" spans="1:12" ht="25.5" x14ac:dyDescent="0.2">
      <c r="A227" s="16" t="s">
        <v>1069</v>
      </c>
      <c r="B227" s="34" t="s">
        <v>217</v>
      </c>
      <c r="C227" s="35">
        <v>0</v>
      </c>
      <c r="D227" s="43" t="str">
        <f t="shared" si="58"/>
        <v>N/A</v>
      </c>
      <c r="E227" s="35">
        <v>0</v>
      </c>
      <c r="F227" s="43" t="str">
        <f t="shared" si="59"/>
        <v>N/A</v>
      </c>
      <c r="G227" s="35">
        <v>0</v>
      </c>
      <c r="H227" s="43" t="str">
        <f t="shared" si="60"/>
        <v>N/A</v>
      </c>
      <c r="I227" s="12" t="s">
        <v>1743</v>
      </c>
      <c r="J227" s="12" t="s">
        <v>1743</v>
      </c>
      <c r="K227" s="44" t="s">
        <v>732</v>
      </c>
      <c r="L227" s="9" t="str">
        <f t="shared" si="61"/>
        <v>N/A</v>
      </c>
    </row>
    <row r="228" spans="1:12" ht="25.5" x14ac:dyDescent="0.2">
      <c r="A228" s="16" t="s">
        <v>1070</v>
      </c>
      <c r="B228" s="34" t="s">
        <v>217</v>
      </c>
      <c r="C228" s="35">
        <v>0</v>
      </c>
      <c r="D228" s="43" t="str">
        <f t="shared" si="58"/>
        <v>N/A</v>
      </c>
      <c r="E228" s="35">
        <v>0</v>
      </c>
      <c r="F228" s="43" t="str">
        <f t="shared" si="59"/>
        <v>N/A</v>
      </c>
      <c r="G228" s="35">
        <v>0</v>
      </c>
      <c r="H228" s="43" t="str">
        <f t="shared" ref="H228:H234" si="62">IF($B228="N/A","N/A",IF(G228&gt;10,"No",IF(G228&lt;-10,"No","Yes")))</f>
        <v>N/A</v>
      </c>
      <c r="I228" s="12" t="s">
        <v>1743</v>
      </c>
      <c r="J228" s="12" t="s">
        <v>1743</v>
      </c>
      <c r="K228" s="44" t="s">
        <v>732</v>
      </c>
      <c r="L228" s="9" t="str">
        <f t="shared" ref="L228:L239" si="63">IF(J228="Div by 0", "N/A", IF(K228="N/A","N/A", IF(J228&gt;VALUE(MID(K228,1,2)), "No", IF(J228&lt;-1*VALUE(MID(K228,1,2)), "No", "Yes"))))</f>
        <v>N/A</v>
      </c>
    </row>
    <row r="229" spans="1:12" x14ac:dyDescent="0.2">
      <c r="A229" s="6" t="s">
        <v>1071</v>
      </c>
      <c r="B229" s="34" t="s">
        <v>217</v>
      </c>
      <c r="C229" s="35">
        <v>0</v>
      </c>
      <c r="D229" s="43" t="str">
        <f t="shared" si="58"/>
        <v>N/A</v>
      </c>
      <c r="E229" s="35">
        <v>0</v>
      </c>
      <c r="F229" s="43" t="str">
        <f t="shared" si="59"/>
        <v>N/A</v>
      </c>
      <c r="G229" s="35">
        <v>0</v>
      </c>
      <c r="H229" s="43" t="str">
        <f t="shared" si="62"/>
        <v>N/A</v>
      </c>
      <c r="I229" s="12" t="s">
        <v>1743</v>
      </c>
      <c r="J229" s="12" t="s">
        <v>1743</v>
      </c>
      <c r="K229" s="44" t="s">
        <v>732</v>
      </c>
      <c r="L229" s="9" t="str">
        <f t="shared" si="63"/>
        <v>N/A</v>
      </c>
    </row>
    <row r="230" spans="1:12" ht="25.5" x14ac:dyDescent="0.2">
      <c r="A230" s="16" t="s">
        <v>1072</v>
      </c>
      <c r="B230" s="34" t="s">
        <v>217</v>
      </c>
      <c r="C230" s="35">
        <v>0</v>
      </c>
      <c r="D230" s="43" t="str">
        <f t="shared" si="58"/>
        <v>N/A</v>
      </c>
      <c r="E230" s="35">
        <v>0</v>
      </c>
      <c r="F230" s="43" t="str">
        <f t="shared" si="59"/>
        <v>N/A</v>
      </c>
      <c r="G230" s="35">
        <v>0</v>
      </c>
      <c r="H230" s="43" t="str">
        <f t="shared" si="62"/>
        <v>N/A</v>
      </c>
      <c r="I230" s="12" t="s">
        <v>1743</v>
      </c>
      <c r="J230" s="12" t="s">
        <v>1743</v>
      </c>
      <c r="K230" s="44" t="s">
        <v>732</v>
      </c>
      <c r="L230" s="9" t="str">
        <f t="shared" si="63"/>
        <v>N/A</v>
      </c>
    </row>
    <row r="231" spans="1:12" ht="25.5" x14ac:dyDescent="0.2">
      <c r="A231" s="16" t="s">
        <v>1073</v>
      </c>
      <c r="B231" s="34" t="s">
        <v>217</v>
      </c>
      <c r="C231" s="35">
        <v>0</v>
      </c>
      <c r="D231" s="43" t="str">
        <f t="shared" si="58"/>
        <v>N/A</v>
      </c>
      <c r="E231" s="35">
        <v>0</v>
      </c>
      <c r="F231" s="43" t="str">
        <f t="shared" si="59"/>
        <v>N/A</v>
      </c>
      <c r="G231" s="35">
        <v>0</v>
      </c>
      <c r="H231" s="43" t="str">
        <f t="shared" si="62"/>
        <v>N/A</v>
      </c>
      <c r="I231" s="12" t="s">
        <v>1743</v>
      </c>
      <c r="J231" s="12" t="s">
        <v>1743</v>
      </c>
      <c r="K231" s="44" t="s">
        <v>732</v>
      </c>
      <c r="L231" s="9" t="str">
        <f t="shared" si="63"/>
        <v>N/A</v>
      </c>
    </row>
    <row r="232" spans="1:12" ht="25.5" x14ac:dyDescent="0.2">
      <c r="A232" s="16" t="s">
        <v>1074</v>
      </c>
      <c r="B232" s="34" t="s">
        <v>217</v>
      </c>
      <c r="C232" s="35">
        <v>0</v>
      </c>
      <c r="D232" s="43" t="str">
        <f t="shared" si="58"/>
        <v>N/A</v>
      </c>
      <c r="E232" s="35">
        <v>0</v>
      </c>
      <c r="F232" s="43" t="str">
        <f t="shared" si="59"/>
        <v>N/A</v>
      </c>
      <c r="G232" s="35">
        <v>0</v>
      </c>
      <c r="H232" s="43" t="str">
        <f t="shared" si="62"/>
        <v>N/A</v>
      </c>
      <c r="I232" s="12" t="s">
        <v>1743</v>
      </c>
      <c r="J232" s="12" t="s">
        <v>1743</v>
      </c>
      <c r="K232" s="44" t="s">
        <v>732</v>
      </c>
      <c r="L232" s="9" t="str">
        <f t="shared" si="63"/>
        <v>N/A</v>
      </c>
    </row>
    <row r="233" spans="1:12" ht="25.5" x14ac:dyDescent="0.2">
      <c r="A233" s="16" t="s">
        <v>1075</v>
      </c>
      <c r="B233" s="34" t="s">
        <v>217</v>
      </c>
      <c r="C233" s="35">
        <v>0</v>
      </c>
      <c r="D233" s="43" t="str">
        <f t="shared" si="58"/>
        <v>N/A</v>
      </c>
      <c r="E233" s="35">
        <v>0</v>
      </c>
      <c r="F233" s="43" t="str">
        <f t="shared" si="59"/>
        <v>N/A</v>
      </c>
      <c r="G233" s="35">
        <v>0</v>
      </c>
      <c r="H233" s="43" t="str">
        <f t="shared" si="62"/>
        <v>N/A</v>
      </c>
      <c r="I233" s="12" t="s">
        <v>1743</v>
      </c>
      <c r="J233" s="12" t="s">
        <v>1743</v>
      </c>
      <c r="K233" s="44" t="s">
        <v>732</v>
      </c>
      <c r="L233" s="9" t="str">
        <f t="shared" si="63"/>
        <v>N/A</v>
      </c>
    </row>
    <row r="234" spans="1:12" ht="25.5" x14ac:dyDescent="0.2">
      <c r="A234" s="16" t="s">
        <v>1076</v>
      </c>
      <c r="B234" s="34" t="s">
        <v>217</v>
      </c>
      <c r="C234" s="35">
        <v>0</v>
      </c>
      <c r="D234" s="43" t="str">
        <f t="shared" si="58"/>
        <v>N/A</v>
      </c>
      <c r="E234" s="35">
        <v>0</v>
      </c>
      <c r="F234" s="43" t="str">
        <f t="shared" si="59"/>
        <v>N/A</v>
      </c>
      <c r="G234" s="35">
        <v>0</v>
      </c>
      <c r="H234" s="43" t="str">
        <f t="shared" si="62"/>
        <v>N/A</v>
      </c>
      <c r="I234" s="12" t="s">
        <v>1743</v>
      </c>
      <c r="J234" s="12" t="s">
        <v>1743</v>
      </c>
      <c r="K234" s="44" t="s">
        <v>732</v>
      </c>
      <c r="L234" s="9" t="str">
        <f t="shared" si="63"/>
        <v>N/A</v>
      </c>
    </row>
    <row r="235" spans="1:12" x14ac:dyDescent="0.2">
      <c r="A235" s="16" t="s">
        <v>1077</v>
      </c>
      <c r="B235" s="34" t="s">
        <v>293</v>
      </c>
      <c r="C235" s="8">
        <v>2.9113023226000001</v>
      </c>
      <c r="D235" s="43" t="str">
        <f>IF($B235="N/A","N/A",IF(C235&lt;15,"Yes","No"))</f>
        <v>Yes</v>
      </c>
      <c r="E235" s="8">
        <v>2.1114404984999999</v>
      </c>
      <c r="F235" s="43" t="str">
        <f>IF($B235="N/A","N/A",IF(E235&lt;15,"Yes","No"))</f>
        <v>Yes</v>
      </c>
      <c r="G235" s="8">
        <v>1.1730552757999999</v>
      </c>
      <c r="H235" s="43" t="str">
        <f>IF($B235="N/A","N/A",IF(G235&lt;15,"Yes","No"))</f>
        <v>Yes</v>
      </c>
      <c r="I235" s="12">
        <v>-27.5</v>
      </c>
      <c r="J235" s="12">
        <v>-44.4</v>
      </c>
      <c r="K235" s="44" t="s">
        <v>732</v>
      </c>
      <c r="L235" s="9" t="str">
        <f t="shared" si="63"/>
        <v>No</v>
      </c>
    </row>
    <row r="236" spans="1:12" x14ac:dyDescent="0.2">
      <c r="A236" s="16" t="s">
        <v>1078</v>
      </c>
      <c r="B236" s="34" t="s">
        <v>217</v>
      </c>
      <c r="C236" s="35" t="s">
        <v>217</v>
      </c>
      <c r="D236" s="43" t="str">
        <f t="shared" ref="D236" si="64">IF($B236="N/A","N/A",IF(C236&gt;10,"No",IF(C236&lt;-10,"No","Yes")))</f>
        <v>N/A</v>
      </c>
      <c r="E236" s="35" t="s">
        <v>217</v>
      </c>
      <c r="F236" s="43" t="str">
        <f t="shared" ref="F236" si="65">IF($B236="N/A","N/A",IF(E236&gt;10,"No",IF(E236&lt;-10,"No","Yes")))</f>
        <v>N/A</v>
      </c>
      <c r="G236" s="35">
        <v>246</v>
      </c>
      <c r="H236" s="43" t="str">
        <f t="shared" ref="H236" si="66">IF($B236="N/A","N/A",IF(G236&gt;10,"No",IF(G236&lt;-10,"No","Yes")))</f>
        <v>N/A</v>
      </c>
      <c r="I236" s="12" t="s">
        <v>217</v>
      </c>
      <c r="J236" s="12" t="s">
        <v>217</v>
      </c>
      <c r="K236" s="44" t="s">
        <v>732</v>
      </c>
      <c r="L236" s="9" t="str">
        <f t="shared" si="63"/>
        <v>No</v>
      </c>
    </row>
    <row r="237" spans="1:12" ht="25.5" x14ac:dyDescent="0.2">
      <c r="A237" s="16" t="s">
        <v>1079</v>
      </c>
      <c r="B237" s="34" t="s">
        <v>283</v>
      </c>
      <c r="C237" s="8">
        <v>6.663113E-3</v>
      </c>
      <c r="D237" s="43" t="str">
        <f>IF($B237="N/A","N/A",IF(C237&lt;10,"Yes","No"))</f>
        <v>Yes</v>
      </c>
      <c r="E237" s="8">
        <v>3.0892802E-2</v>
      </c>
      <c r="F237" s="43" t="str">
        <f>IF($B237="N/A","N/A",IF(E237&lt;10,"Yes","No"))</f>
        <v>Yes</v>
      </c>
      <c r="G237" s="8">
        <v>1.4532994624</v>
      </c>
      <c r="H237" s="43" t="str">
        <f>IF($B237="N/A","N/A",IF(G237&lt;10,"Yes","No"))</f>
        <v>Yes</v>
      </c>
      <c r="I237" s="12">
        <v>363.6</v>
      </c>
      <c r="J237" s="12">
        <v>4604</v>
      </c>
      <c r="K237" s="44" t="s">
        <v>732</v>
      </c>
      <c r="L237" s="9" t="str">
        <f t="shared" si="63"/>
        <v>No</v>
      </c>
    </row>
    <row r="238" spans="1:12" x14ac:dyDescent="0.2">
      <c r="A238" s="2" t="s">
        <v>72</v>
      </c>
      <c r="B238" s="34" t="s">
        <v>217</v>
      </c>
      <c r="C238" s="8">
        <v>0</v>
      </c>
      <c r="D238" s="43" t="str">
        <f t="shared" si="58"/>
        <v>N/A</v>
      </c>
      <c r="E238" s="8">
        <v>0</v>
      </c>
      <c r="F238" s="43" t="str">
        <f t="shared" si="59"/>
        <v>N/A</v>
      </c>
      <c r="G238" s="8">
        <v>0</v>
      </c>
      <c r="H238" s="43" t="str">
        <f>IF($B238="N/A","N/A",IF(G238&gt;10,"No",IF(G238&lt;-10,"No","Yes")))</f>
        <v>N/A</v>
      </c>
      <c r="I238" s="12" t="s">
        <v>1743</v>
      </c>
      <c r="J238" s="12" t="s">
        <v>1743</v>
      </c>
      <c r="K238" s="44" t="s">
        <v>732</v>
      </c>
      <c r="L238" s="9" t="str">
        <f t="shared" si="63"/>
        <v>N/A</v>
      </c>
    </row>
    <row r="239" spans="1:12" ht="25.5" x14ac:dyDescent="0.2">
      <c r="A239" s="16" t="s">
        <v>1080</v>
      </c>
      <c r="B239" s="34" t="s">
        <v>293</v>
      </c>
      <c r="C239" s="9">
        <v>2.9113023226000001</v>
      </c>
      <c r="D239" s="43" t="str">
        <f>IF($B239="N/A","N/A",IF(C239&lt;15,"Yes","No"))</f>
        <v>Yes</v>
      </c>
      <c r="E239" s="9">
        <v>2.1114404984999999</v>
      </c>
      <c r="F239" s="43" t="str">
        <f>IF($B239="N/A","N/A",IF(E239&lt;15,"Yes","No"))</f>
        <v>Yes</v>
      </c>
      <c r="G239" s="9">
        <v>1.1730552757999999</v>
      </c>
      <c r="H239" s="43" t="str">
        <f>IF($B239="N/A","N/A",IF(G239&lt;15,"Yes","No"))</f>
        <v>Yes</v>
      </c>
      <c r="I239" s="12">
        <v>-27.5</v>
      </c>
      <c r="J239" s="12">
        <v>-44.4</v>
      </c>
      <c r="K239" s="44" t="s">
        <v>732</v>
      </c>
      <c r="L239" s="9" t="str">
        <f t="shared" si="63"/>
        <v>No</v>
      </c>
    </row>
    <row r="240" spans="1:12" ht="25.5" x14ac:dyDescent="0.2">
      <c r="A240" s="16" t="s">
        <v>156</v>
      </c>
      <c r="B240" s="34" t="s">
        <v>217</v>
      </c>
      <c r="C240" s="35">
        <v>382</v>
      </c>
      <c r="D240" s="43" t="str">
        <f>IF($B240="N/A","N/A",IF(C240&gt;10,"No",IF(C240&lt;-10,"No","Yes")))</f>
        <v>N/A</v>
      </c>
      <c r="E240" s="35">
        <v>491</v>
      </c>
      <c r="F240" s="43" t="str">
        <f>IF($B240="N/A","N/A",IF(E240&gt;10,"No",IF(E240&lt;-10,"No","Yes")))</f>
        <v>N/A</v>
      </c>
      <c r="G240" s="35">
        <v>132</v>
      </c>
      <c r="H240" s="43" t="str">
        <f>IF($B240="N/A","N/A",IF(G240&gt;10,"No",IF(G240&lt;-10,"No","Yes")))</f>
        <v>N/A</v>
      </c>
      <c r="I240" s="12">
        <v>28.53</v>
      </c>
      <c r="J240" s="12">
        <v>-73.099999999999994</v>
      </c>
      <c r="K240" s="44" t="s">
        <v>732</v>
      </c>
      <c r="L240" s="9" t="str">
        <f>IF(J240="Div by 0", "N/A", IF(K240="N/A","N/A", IF(J240&gt;VALUE(MID(K240,1,2)), "No", IF(J240&lt;-1*VALUE(MID(K240,1,2)), "No", "Yes"))))</f>
        <v>No</v>
      </c>
    </row>
    <row r="241" spans="1:12" x14ac:dyDescent="0.2">
      <c r="A241" s="16" t="s">
        <v>1081</v>
      </c>
      <c r="B241" s="34" t="s">
        <v>217</v>
      </c>
      <c r="C241" s="35">
        <v>15008</v>
      </c>
      <c r="D241" s="43" t="str">
        <f t="shared" ref="D241" si="67">IF($B241="N/A","N/A",IF(C241&gt;10,"No",IF(C241&lt;-10,"No","Yes")))</f>
        <v>N/A</v>
      </c>
      <c r="E241" s="35">
        <v>16185</v>
      </c>
      <c r="F241" s="43" t="str">
        <f t="shared" ref="F241" si="68">IF($B241="N/A","N/A",IF(E241&gt;10,"No",IF(E241&lt;-10,"No","Yes")))</f>
        <v>N/A</v>
      </c>
      <c r="G241" s="35">
        <v>16927</v>
      </c>
      <c r="H241" s="43" t="str">
        <f>IF($B241="N/A","N/A",IF(G241&gt;10,"No",IF(G241&lt;-10,"No","Yes")))</f>
        <v>N/A</v>
      </c>
      <c r="I241" s="12">
        <v>7.8419999999999996</v>
      </c>
      <c r="J241" s="12">
        <v>4.5839999999999996</v>
      </c>
      <c r="K241" s="44" t="s">
        <v>732</v>
      </c>
      <c r="L241" s="9" t="str">
        <f>IF(J241="Div by 0", "N/A", IF(OR(J241="N/A",K241="N/A"),"N/A", IF(J241&gt;VALUE(MID(K241,1,2)), "No", IF(J241&lt;-1*VALUE(MID(K241,1,2)), "No", "Yes"))))</f>
        <v>Yes</v>
      </c>
    </row>
    <row r="242" spans="1:12" x14ac:dyDescent="0.2">
      <c r="A242" s="6" t="s">
        <v>1082</v>
      </c>
      <c r="B242" s="34" t="s">
        <v>217</v>
      </c>
      <c r="C242" s="35">
        <v>68057</v>
      </c>
      <c r="D242" s="43" t="str">
        <f>IF($B242="N/A","N/A",IF(C242&gt;10,"No",IF(C242&lt;-10,"No","Yes")))</f>
        <v>N/A</v>
      </c>
      <c r="E242" s="35">
        <v>49120</v>
      </c>
      <c r="F242" s="43" t="str">
        <f>IF($B242="N/A","N/A",IF(E242&gt;10,"No",IF(E242&lt;-10,"No","Yes")))</f>
        <v>N/A</v>
      </c>
      <c r="G242" s="35">
        <v>47967</v>
      </c>
      <c r="H242" s="43" t="str">
        <f>IF($B242="N/A","N/A",IF(G242&gt;10,"No",IF(G242&lt;-10,"No","Yes")))</f>
        <v>N/A</v>
      </c>
      <c r="I242" s="12">
        <v>-27.8</v>
      </c>
      <c r="J242" s="12">
        <v>-2.35</v>
      </c>
      <c r="K242" s="44" t="s">
        <v>732</v>
      </c>
      <c r="L242" s="9" t="str">
        <f t="shared" ref="L242:L275" si="69">IF(J242="Div by 0", "N/A", IF(K242="N/A","N/A", IF(J242&gt;VALUE(MID(K242,1,2)), "No", IF(J242&lt;-1*VALUE(MID(K242,1,2)), "No", "Yes"))))</f>
        <v>Yes</v>
      </c>
    </row>
    <row r="243" spans="1:12" x14ac:dyDescent="0.2">
      <c r="A243" s="2" t="s">
        <v>1083</v>
      </c>
      <c r="B243" s="34" t="s">
        <v>217</v>
      </c>
      <c r="C243" s="8">
        <v>0.35499224280000002</v>
      </c>
      <c r="D243" s="43" t="str">
        <f>IF($B243="N/A","N/A",IF(C243&gt;10,"No",IF(C243&lt;-10,"No","Yes")))</f>
        <v>N/A</v>
      </c>
      <c r="E243" s="8">
        <v>0.3290401429</v>
      </c>
      <c r="F243" s="43" t="str">
        <f>IF($B243="N/A","N/A",IF(E243&gt;10,"No",IF(E243&lt;-10,"No","Yes")))</f>
        <v>N/A</v>
      </c>
      <c r="G243" s="8">
        <v>0.33801982330000002</v>
      </c>
      <c r="H243" s="43" t="str">
        <f>IF($B243="N/A","N/A",IF(G243&gt;10,"No",IF(G243&lt;-10,"No","Yes")))</f>
        <v>N/A</v>
      </c>
      <c r="I243" s="12">
        <v>-7.31</v>
      </c>
      <c r="J243" s="12">
        <v>2.7290000000000001</v>
      </c>
      <c r="K243" s="44" t="s">
        <v>732</v>
      </c>
      <c r="L243" s="9" t="str">
        <f t="shared" si="69"/>
        <v>Yes</v>
      </c>
    </row>
    <row r="244" spans="1:12" x14ac:dyDescent="0.2">
      <c r="A244" s="2" t="s">
        <v>1084</v>
      </c>
      <c r="B244" s="34" t="s">
        <v>217</v>
      </c>
      <c r="C244" s="8">
        <v>4.7502988789999998</v>
      </c>
      <c r="D244" s="43" t="str">
        <f>IF($B244="N/A","N/A",IF(C244&gt;10,"No",IF(C244&lt;-10,"No","Yes")))</f>
        <v>N/A</v>
      </c>
      <c r="E244" s="8">
        <v>4.8848573385999998</v>
      </c>
      <c r="F244" s="43" t="str">
        <f>IF($B244="N/A","N/A",IF(E244&gt;10,"No",IF(E244&lt;-10,"No","Yes")))</f>
        <v>N/A</v>
      </c>
      <c r="G244" s="8">
        <v>5.0977102522999997</v>
      </c>
      <c r="H244" s="43" t="str">
        <f>IF($B244="N/A","N/A",IF(G244&gt;10,"No",IF(G244&lt;-10,"No","Yes")))</f>
        <v>N/A</v>
      </c>
      <c r="I244" s="12">
        <v>2.8330000000000002</v>
      </c>
      <c r="J244" s="12">
        <v>4.3570000000000002</v>
      </c>
      <c r="K244" s="44" t="s">
        <v>732</v>
      </c>
      <c r="L244" s="9" t="str">
        <f t="shared" si="69"/>
        <v>Yes</v>
      </c>
    </row>
    <row r="245" spans="1:12" x14ac:dyDescent="0.2">
      <c r="A245" s="2" t="s">
        <v>1085</v>
      </c>
      <c r="B245" s="34" t="s">
        <v>217</v>
      </c>
      <c r="C245" s="8">
        <v>5.3943457399999999E-2</v>
      </c>
      <c r="D245" s="43" t="str">
        <f t="shared" ref="D245:D273" si="70">IF($B245="N/A","N/A",IF(C245&gt;10,"No",IF(C245&lt;-10,"No","Yes")))</f>
        <v>N/A</v>
      </c>
      <c r="E245" s="8">
        <v>3.0373358699999999E-2</v>
      </c>
      <c r="F245" s="43" t="str">
        <f t="shared" ref="F245:F273" si="71">IF($B245="N/A","N/A",IF(E245&gt;10,"No",IF(E245&lt;-10,"No","Yes")))</f>
        <v>N/A</v>
      </c>
      <c r="G245" s="8">
        <v>2.9611197499999999E-2</v>
      </c>
      <c r="H245" s="43" t="str">
        <f t="shared" ref="H245:H273" si="72">IF($B245="N/A","N/A",IF(G245&gt;10,"No",IF(G245&lt;-10,"No","Yes")))</f>
        <v>N/A</v>
      </c>
      <c r="I245" s="12">
        <v>-43.7</v>
      </c>
      <c r="J245" s="12">
        <v>-2.5099999999999998</v>
      </c>
      <c r="K245" s="44" t="s">
        <v>732</v>
      </c>
      <c r="L245" s="9" t="str">
        <f t="shared" si="69"/>
        <v>Yes</v>
      </c>
    </row>
    <row r="246" spans="1:12" x14ac:dyDescent="0.2">
      <c r="A246" s="2" t="s">
        <v>1086</v>
      </c>
      <c r="B246" s="34" t="s">
        <v>217</v>
      </c>
      <c r="C246" s="8">
        <v>47.895823919999998</v>
      </c>
      <c r="D246" s="43" t="str">
        <f t="shared" si="70"/>
        <v>N/A</v>
      </c>
      <c r="E246" s="8">
        <v>35.657736905</v>
      </c>
      <c r="F246" s="43" t="str">
        <f t="shared" si="71"/>
        <v>N/A</v>
      </c>
      <c r="G246" s="8">
        <v>33.782772195</v>
      </c>
      <c r="H246" s="43" t="str">
        <f t="shared" si="72"/>
        <v>N/A</v>
      </c>
      <c r="I246" s="12">
        <v>-25.6</v>
      </c>
      <c r="J246" s="12">
        <v>-5.26</v>
      </c>
      <c r="K246" s="44" t="s">
        <v>732</v>
      </c>
      <c r="L246" s="9" t="str">
        <f t="shared" si="69"/>
        <v>Yes</v>
      </c>
    </row>
    <row r="247" spans="1:12" x14ac:dyDescent="0.2">
      <c r="A247" s="2" t="s">
        <v>1087</v>
      </c>
      <c r="B247" s="34" t="s">
        <v>217</v>
      </c>
      <c r="C247" s="8">
        <v>0</v>
      </c>
      <c r="D247" s="43" t="str">
        <f t="shared" si="70"/>
        <v>N/A</v>
      </c>
      <c r="E247" s="8">
        <v>0</v>
      </c>
      <c r="F247" s="43" t="str">
        <f t="shared" si="71"/>
        <v>N/A</v>
      </c>
      <c r="G247" s="8">
        <v>0</v>
      </c>
      <c r="H247" s="43" t="str">
        <f t="shared" si="72"/>
        <v>N/A</v>
      </c>
      <c r="I247" s="12" t="s">
        <v>1743</v>
      </c>
      <c r="J247" s="12" t="s">
        <v>1743</v>
      </c>
      <c r="K247" s="44" t="s">
        <v>732</v>
      </c>
      <c r="L247" s="9" t="str">
        <f t="shared" si="69"/>
        <v>N/A</v>
      </c>
    </row>
    <row r="248" spans="1:12" x14ac:dyDescent="0.2">
      <c r="A248" s="6" t="s">
        <v>1088</v>
      </c>
      <c r="B248" s="34" t="s">
        <v>217</v>
      </c>
      <c r="C248" s="35">
        <v>0</v>
      </c>
      <c r="D248" s="43" t="str">
        <f t="shared" si="70"/>
        <v>N/A</v>
      </c>
      <c r="E248" s="35">
        <v>0</v>
      </c>
      <c r="F248" s="43" t="str">
        <f t="shared" si="71"/>
        <v>N/A</v>
      </c>
      <c r="G248" s="35">
        <v>0</v>
      </c>
      <c r="H248" s="43" t="str">
        <f t="shared" si="72"/>
        <v>N/A</v>
      </c>
      <c r="I248" s="12" t="s">
        <v>1743</v>
      </c>
      <c r="J248" s="12" t="s">
        <v>1743</v>
      </c>
      <c r="K248" s="44" t="s">
        <v>732</v>
      </c>
      <c r="L248" s="9" t="str">
        <f t="shared" si="69"/>
        <v>N/A</v>
      </c>
    </row>
    <row r="249" spans="1:12" x14ac:dyDescent="0.2">
      <c r="A249" s="2" t="s">
        <v>1089</v>
      </c>
      <c r="B249" s="34" t="s">
        <v>217</v>
      </c>
      <c r="C249" s="8">
        <v>0</v>
      </c>
      <c r="D249" s="43" t="str">
        <f t="shared" si="70"/>
        <v>N/A</v>
      </c>
      <c r="E249" s="8">
        <v>0</v>
      </c>
      <c r="F249" s="43" t="str">
        <f t="shared" si="71"/>
        <v>N/A</v>
      </c>
      <c r="G249" s="8">
        <v>0</v>
      </c>
      <c r="H249" s="43" t="str">
        <f t="shared" si="72"/>
        <v>N/A</v>
      </c>
      <c r="I249" s="12" t="s">
        <v>1743</v>
      </c>
      <c r="J249" s="12" t="s">
        <v>1743</v>
      </c>
      <c r="K249" s="44" t="s">
        <v>732</v>
      </c>
      <c r="L249" s="9" t="str">
        <f t="shared" si="69"/>
        <v>N/A</v>
      </c>
    </row>
    <row r="250" spans="1:12" x14ac:dyDescent="0.2">
      <c r="A250" s="2" t="s">
        <v>1090</v>
      </c>
      <c r="B250" s="34" t="s">
        <v>217</v>
      </c>
      <c r="C250" s="8">
        <v>0</v>
      </c>
      <c r="D250" s="43" t="str">
        <f t="shared" si="70"/>
        <v>N/A</v>
      </c>
      <c r="E250" s="8">
        <v>0</v>
      </c>
      <c r="F250" s="43" t="str">
        <f t="shared" si="71"/>
        <v>N/A</v>
      </c>
      <c r="G250" s="8">
        <v>0</v>
      </c>
      <c r="H250" s="43" t="str">
        <f t="shared" si="72"/>
        <v>N/A</v>
      </c>
      <c r="I250" s="12" t="s">
        <v>1743</v>
      </c>
      <c r="J250" s="12" t="s">
        <v>1743</v>
      </c>
      <c r="K250" s="44" t="s">
        <v>732</v>
      </c>
      <c r="L250" s="9" t="str">
        <f t="shared" si="69"/>
        <v>N/A</v>
      </c>
    </row>
    <row r="251" spans="1:12" x14ac:dyDescent="0.2">
      <c r="A251" s="2" t="s">
        <v>1091</v>
      </c>
      <c r="B251" s="34" t="s">
        <v>217</v>
      </c>
      <c r="C251" s="8">
        <v>0</v>
      </c>
      <c r="D251" s="43" t="str">
        <f t="shared" si="70"/>
        <v>N/A</v>
      </c>
      <c r="E251" s="8">
        <v>0</v>
      </c>
      <c r="F251" s="43" t="str">
        <f t="shared" si="71"/>
        <v>N/A</v>
      </c>
      <c r="G251" s="8">
        <v>0</v>
      </c>
      <c r="H251" s="43" t="str">
        <f t="shared" si="72"/>
        <v>N/A</v>
      </c>
      <c r="I251" s="12" t="s">
        <v>1743</v>
      </c>
      <c r="J251" s="12" t="s">
        <v>1743</v>
      </c>
      <c r="K251" s="44" t="s">
        <v>732</v>
      </c>
      <c r="L251" s="9" t="str">
        <f t="shared" si="69"/>
        <v>N/A</v>
      </c>
    </row>
    <row r="252" spans="1:12" x14ac:dyDescent="0.2">
      <c r="A252" s="2" t="s">
        <v>1092</v>
      </c>
      <c r="B252" s="34" t="s">
        <v>217</v>
      </c>
      <c r="C252" s="8">
        <v>0</v>
      </c>
      <c r="D252" s="43" t="str">
        <f t="shared" si="70"/>
        <v>N/A</v>
      </c>
      <c r="E252" s="8">
        <v>0</v>
      </c>
      <c r="F252" s="43" t="str">
        <f t="shared" si="71"/>
        <v>N/A</v>
      </c>
      <c r="G252" s="8">
        <v>0</v>
      </c>
      <c r="H252" s="43" t="str">
        <f t="shared" si="72"/>
        <v>N/A</v>
      </c>
      <c r="I252" s="12" t="s">
        <v>1743</v>
      </c>
      <c r="J252" s="12" t="s">
        <v>1743</v>
      </c>
      <c r="K252" s="44" t="s">
        <v>732</v>
      </c>
      <c r="L252" s="9" t="str">
        <f t="shared" si="69"/>
        <v>N/A</v>
      </c>
    </row>
    <row r="253" spans="1:12" x14ac:dyDescent="0.2">
      <c r="A253" s="2" t="s">
        <v>1093</v>
      </c>
      <c r="B253" s="34" t="s">
        <v>217</v>
      </c>
      <c r="C253" s="8" t="s">
        <v>1743</v>
      </c>
      <c r="D253" s="43" t="str">
        <f t="shared" si="70"/>
        <v>N/A</v>
      </c>
      <c r="E253" s="8" t="s">
        <v>1743</v>
      </c>
      <c r="F253" s="43" t="str">
        <f t="shared" si="71"/>
        <v>N/A</v>
      </c>
      <c r="G253" s="8" t="s">
        <v>1743</v>
      </c>
      <c r="H253" s="43" t="str">
        <f t="shared" si="72"/>
        <v>N/A</v>
      </c>
      <c r="I253" s="12" t="s">
        <v>1743</v>
      </c>
      <c r="J253" s="12" t="s">
        <v>1743</v>
      </c>
      <c r="K253" s="44" t="s">
        <v>732</v>
      </c>
      <c r="L253" s="9" t="str">
        <f t="shared" si="69"/>
        <v>N/A</v>
      </c>
    </row>
    <row r="254" spans="1:12" x14ac:dyDescent="0.2">
      <c r="A254" s="2" t="s">
        <v>1094</v>
      </c>
      <c r="B254" s="34" t="s">
        <v>217</v>
      </c>
      <c r="C254" s="8" t="s">
        <v>1743</v>
      </c>
      <c r="D254" s="43" t="str">
        <f t="shared" si="70"/>
        <v>N/A</v>
      </c>
      <c r="E254" s="8" t="s">
        <v>1743</v>
      </c>
      <c r="F254" s="43" t="str">
        <f t="shared" si="71"/>
        <v>N/A</v>
      </c>
      <c r="G254" s="8" t="s">
        <v>1743</v>
      </c>
      <c r="H254" s="43" t="str">
        <f t="shared" si="72"/>
        <v>N/A</v>
      </c>
      <c r="I254" s="12" t="s">
        <v>1743</v>
      </c>
      <c r="J254" s="12" t="s">
        <v>1743</v>
      </c>
      <c r="K254" s="44" t="s">
        <v>732</v>
      </c>
      <c r="L254" s="9" t="str">
        <f>IF(J254="Div by 0", "N/A", IF(OR(J254="N/A",K254="N/A"),"N/A", IF(J254&gt;VALUE(MID(K254,1,2)), "No", IF(J254&lt;-1*VALUE(MID(K254,1,2)), "No", "Yes"))))</f>
        <v>N/A</v>
      </c>
    </row>
    <row r="255" spans="1:12" x14ac:dyDescent="0.2">
      <c r="A255" s="6" t="s">
        <v>1095</v>
      </c>
      <c r="B255" s="34" t="s">
        <v>217</v>
      </c>
      <c r="C255" s="35">
        <v>0</v>
      </c>
      <c r="D255" s="43" t="str">
        <f t="shared" si="70"/>
        <v>N/A</v>
      </c>
      <c r="E255" s="35">
        <v>0</v>
      </c>
      <c r="F255" s="43" t="str">
        <f t="shared" si="71"/>
        <v>N/A</v>
      </c>
      <c r="G255" s="35">
        <v>0</v>
      </c>
      <c r="H255" s="43" t="str">
        <f t="shared" si="72"/>
        <v>N/A</v>
      </c>
      <c r="I255" s="12" t="s">
        <v>1743</v>
      </c>
      <c r="J255" s="12" t="s">
        <v>1743</v>
      </c>
      <c r="K255" s="44" t="s">
        <v>732</v>
      </c>
      <c r="L255" s="9" t="str">
        <f t="shared" si="69"/>
        <v>N/A</v>
      </c>
    </row>
    <row r="256" spans="1:12" x14ac:dyDescent="0.2">
      <c r="A256" s="2" t="s">
        <v>1096</v>
      </c>
      <c r="B256" s="34" t="s">
        <v>217</v>
      </c>
      <c r="C256" s="8">
        <v>0</v>
      </c>
      <c r="D256" s="43" t="str">
        <f t="shared" si="70"/>
        <v>N/A</v>
      </c>
      <c r="E256" s="8">
        <v>0</v>
      </c>
      <c r="F256" s="43" t="str">
        <f t="shared" si="71"/>
        <v>N/A</v>
      </c>
      <c r="G256" s="8">
        <v>0</v>
      </c>
      <c r="H256" s="43" t="str">
        <f t="shared" si="72"/>
        <v>N/A</v>
      </c>
      <c r="I256" s="12" t="s">
        <v>1743</v>
      </c>
      <c r="J256" s="12" t="s">
        <v>1743</v>
      </c>
      <c r="K256" s="44" t="s">
        <v>732</v>
      </c>
      <c r="L256" s="9" t="str">
        <f t="shared" si="69"/>
        <v>N/A</v>
      </c>
    </row>
    <row r="257" spans="1:12" x14ac:dyDescent="0.2">
      <c r="A257" s="2" t="s">
        <v>1097</v>
      </c>
      <c r="B257" s="34" t="s">
        <v>217</v>
      </c>
      <c r="C257" s="8">
        <v>0</v>
      </c>
      <c r="D257" s="43" t="str">
        <f t="shared" si="70"/>
        <v>N/A</v>
      </c>
      <c r="E257" s="8">
        <v>0</v>
      </c>
      <c r="F257" s="43" t="str">
        <f t="shared" si="71"/>
        <v>N/A</v>
      </c>
      <c r="G257" s="8">
        <v>0</v>
      </c>
      <c r="H257" s="43" t="str">
        <f t="shared" si="72"/>
        <v>N/A</v>
      </c>
      <c r="I257" s="12" t="s">
        <v>1743</v>
      </c>
      <c r="J257" s="12" t="s">
        <v>1743</v>
      </c>
      <c r="K257" s="44" t="s">
        <v>732</v>
      </c>
      <c r="L257" s="9" t="str">
        <f t="shared" si="69"/>
        <v>N/A</v>
      </c>
    </row>
    <row r="258" spans="1:12" x14ac:dyDescent="0.2">
      <c r="A258" s="2" t="s">
        <v>1098</v>
      </c>
      <c r="B258" s="34" t="s">
        <v>217</v>
      </c>
      <c r="C258" s="8">
        <v>0</v>
      </c>
      <c r="D258" s="43" t="str">
        <f t="shared" si="70"/>
        <v>N/A</v>
      </c>
      <c r="E258" s="8">
        <v>0</v>
      </c>
      <c r="F258" s="43" t="str">
        <f t="shared" si="71"/>
        <v>N/A</v>
      </c>
      <c r="G258" s="8">
        <v>0</v>
      </c>
      <c r="H258" s="43" t="str">
        <f t="shared" si="72"/>
        <v>N/A</v>
      </c>
      <c r="I258" s="12" t="s">
        <v>1743</v>
      </c>
      <c r="J258" s="12" t="s">
        <v>1743</v>
      </c>
      <c r="K258" s="44" t="s">
        <v>732</v>
      </c>
      <c r="L258" s="9" t="str">
        <f t="shared" si="69"/>
        <v>N/A</v>
      </c>
    </row>
    <row r="259" spans="1:12" x14ac:dyDescent="0.2">
      <c r="A259" s="2" t="s">
        <v>1099</v>
      </c>
      <c r="B259" s="34" t="s">
        <v>217</v>
      </c>
      <c r="C259" s="8">
        <v>0</v>
      </c>
      <c r="D259" s="43" t="str">
        <f t="shared" si="70"/>
        <v>N/A</v>
      </c>
      <c r="E259" s="8">
        <v>0</v>
      </c>
      <c r="F259" s="43" t="str">
        <f t="shared" si="71"/>
        <v>N/A</v>
      </c>
      <c r="G259" s="8">
        <v>0</v>
      </c>
      <c r="H259" s="43" t="str">
        <f t="shared" si="72"/>
        <v>N/A</v>
      </c>
      <c r="I259" s="12" t="s">
        <v>1743</v>
      </c>
      <c r="J259" s="12" t="s">
        <v>1743</v>
      </c>
      <c r="K259" s="44" t="s">
        <v>732</v>
      </c>
      <c r="L259" s="9" t="str">
        <f t="shared" si="69"/>
        <v>N/A</v>
      </c>
    </row>
    <row r="260" spans="1:12" x14ac:dyDescent="0.2">
      <c r="A260" s="2" t="s">
        <v>1100</v>
      </c>
      <c r="B260" s="34" t="s">
        <v>217</v>
      </c>
      <c r="C260" s="8" t="s">
        <v>1743</v>
      </c>
      <c r="D260" s="43" t="str">
        <f t="shared" si="70"/>
        <v>N/A</v>
      </c>
      <c r="E260" s="8" t="s">
        <v>1743</v>
      </c>
      <c r="F260" s="43" t="str">
        <f t="shared" si="71"/>
        <v>N/A</v>
      </c>
      <c r="G260" s="8" t="s">
        <v>1743</v>
      </c>
      <c r="H260" s="43" t="str">
        <f t="shared" si="72"/>
        <v>N/A</v>
      </c>
      <c r="I260" s="12" t="s">
        <v>1743</v>
      </c>
      <c r="J260" s="12" t="s">
        <v>1743</v>
      </c>
      <c r="K260" s="44" t="s">
        <v>732</v>
      </c>
      <c r="L260" s="9" t="str">
        <f t="shared" si="69"/>
        <v>N/A</v>
      </c>
    </row>
    <row r="261" spans="1:12" x14ac:dyDescent="0.2">
      <c r="A261" s="2" t="s">
        <v>1101</v>
      </c>
      <c r="B261" s="34" t="s">
        <v>217</v>
      </c>
      <c r="C261" s="8" t="s">
        <v>1743</v>
      </c>
      <c r="D261" s="43" t="str">
        <f t="shared" si="70"/>
        <v>N/A</v>
      </c>
      <c r="E261" s="8" t="s">
        <v>1743</v>
      </c>
      <c r="F261" s="43" t="str">
        <f t="shared" si="71"/>
        <v>N/A</v>
      </c>
      <c r="G261" s="8" t="s">
        <v>1743</v>
      </c>
      <c r="H261" s="43" t="str">
        <f t="shared" si="72"/>
        <v>N/A</v>
      </c>
      <c r="I261" s="12" t="s">
        <v>1743</v>
      </c>
      <c r="J261" s="12" t="s">
        <v>1743</v>
      </c>
      <c r="K261" s="44" t="s">
        <v>732</v>
      </c>
      <c r="L261" s="9" t="str">
        <f>IF(J261="Div by 0", "N/A", IF(OR(J261="N/A",K261="N/A"),"N/A", IF(J261&gt;VALUE(MID(K261,1,2)), "No", IF(J261&lt;-1*VALUE(MID(K261,1,2)), "No", "Yes"))))</f>
        <v>N/A</v>
      </c>
    </row>
    <row r="262" spans="1:12" x14ac:dyDescent="0.2">
      <c r="A262" s="2" t="s">
        <v>1102</v>
      </c>
      <c r="B262" s="34" t="s">
        <v>217</v>
      </c>
      <c r="C262" s="35">
        <v>0</v>
      </c>
      <c r="D262" s="43" t="str">
        <f t="shared" si="70"/>
        <v>N/A</v>
      </c>
      <c r="E262" s="35">
        <v>0</v>
      </c>
      <c r="F262" s="43" t="str">
        <f t="shared" si="71"/>
        <v>N/A</v>
      </c>
      <c r="G262" s="35">
        <v>0</v>
      </c>
      <c r="H262" s="43" t="str">
        <f t="shared" si="72"/>
        <v>N/A</v>
      </c>
      <c r="I262" s="12" t="s">
        <v>1743</v>
      </c>
      <c r="J262" s="12" t="s">
        <v>1743</v>
      </c>
      <c r="K262" s="44" t="s">
        <v>732</v>
      </c>
      <c r="L262" s="9" t="str">
        <f t="shared" si="69"/>
        <v>N/A</v>
      </c>
    </row>
    <row r="263" spans="1:12" x14ac:dyDescent="0.2">
      <c r="A263" s="6" t="s">
        <v>1103</v>
      </c>
      <c r="B263" s="34" t="s">
        <v>217</v>
      </c>
      <c r="C263" s="35">
        <v>0</v>
      </c>
      <c r="D263" s="43" t="str">
        <f t="shared" si="70"/>
        <v>N/A</v>
      </c>
      <c r="E263" s="35">
        <v>0</v>
      </c>
      <c r="F263" s="43" t="str">
        <f t="shared" si="71"/>
        <v>N/A</v>
      </c>
      <c r="G263" s="35">
        <v>0</v>
      </c>
      <c r="H263" s="43" t="str">
        <f t="shared" si="72"/>
        <v>N/A</v>
      </c>
      <c r="I263" s="12" t="s">
        <v>1743</v>
      </c>
      <c r="J263" s="12" t="s">
        <v>1743</v>
      </c>
      <c r="K263" s="44" t="s">
        <v>732</v>
      </c>
      <c r="L263" s="9" t="str">
        <f t="shared" si="69"/>
        <v>N/A</v>
      </c>
    </row>
    <row r="264" spans="1:12" x14ac:dyDescent="0.2">
      <c r="A264" s="2" t="s">
        <v>1104</v>
      </c>
      <c r="B264" s="34" t="s">
        <v>217</v>
      </c>
      <c r="C264" s="8">
        <v>0</v>
      </c>
      <c r="D264" s="43" t="str">
        <f t="shared" si="70"/>
        <v>N/A</v>
      </c>
      <c r="E264" s="8">
        <v>0</v>
      </c>
      <c r="F264" s="43" t="str">
        <f t="shared" si="71"/>
        <v>N/A</v>
      </c>
      <c r="G264" s="8">
        <v>0</v>
      </c>
      <c r="H264" s="43" t="str">
        <f t="shared" si="72"/>
        <v>N/A</v>
      </c>
      <c r="I264" s="12" t="s">
        <v>1743</v>
      </c>
      <c r="J264" s="12" t="s">
        <v>1743</v>
      </c>
      <c r="K264" s="44" t="s">
        <v>732</v>
      </c>
      <c r="L264" s="9" t="str">
        <f t="shared" si="69"/>
        <v>N/A</v>
      </c>
    </row>
    <row r="265" spans="1:12" x14ac:dyDescent="0.2">
      <c r="A265" s="2" t="s">
        <v>1105</v>
      </c>
      <c r="B265" s="34" t="s">
        <v>217</v>
      </c>
      <c r="C265" s="8">
        <v>0</v>
      </c>
      <c r="D265" s="43" t="str">
        <f t="shared" si="70"/>
        <v>N/A</v>
      </c>
      <c r="E265" s="8">
        <v>0</v>
      </c>
      <c r="F265" s="43" t="str">
        <f t="shared" si="71"/>
        <v>N/A</v>
      </c>
      <c r="G265" s="8">
        <v>0</v>
      </c>
      <c r="H265" s="43" t="str">
        <f t="shared" si="72"/>
        <v>N/A</v>
      </c>
      <c r="I265" s="12" t="s">
        <v>1743</v>
      </c>
      <c r="J265" s="12" t="s">
        <v>1743</v>
      </c>
      <c r="K265" s="44" t="s">
        <v>732</v>
      </c>
      <c r="L265" s="9" t="str">
        <f t="shared" si="69"/>
        <v>N/A</v>
      </c>
    </row>
    <row r="266" spans="1:12" x14ac:dyDescent="0.2">
      <c r="A266" s="2" t="s">
        <v>1106</v>
      </c>
      <c r="B266" s="34" t="s">
        <v>217</v>
      </c>
      <c r="C266" s="8">
        <v>0</v>
      </c>
      <c r="D266" s="43" t="str">
        <f t="shared" si="70"/>
        <v>N/A</v>
      </c>
      <c r="E266" s="8">
        <v>0</v>
      </c>
      <c r="F266" s="43" t="str">
        <f t="shared" si="71"/>
        <v>N/A</v>
      </c>
      <c r="G266" s="8">
        <v>0</v>
      </c>
      <c r="H266" s="43" t="str">
        <f t="shared" si="72"/>
        <v>N/A</v>
      </c>
      <c r="I266" s="12" t="s">
        <v>1743</v>
      </c>
      <c r="J266" s="12" t="s">
        <v>1743</v>
      </c>
      <c r="K266" s="44" t="s">
        <v>732</v>
      </c>
      <c r="L266" s="9" t="str">
        <f t="shared" si="69"/>
        <v>N/A</v>
      </c>
    </row>
    <row r="267" spans="1:12" x14ac:dyDescent="0.2">
      <c r="A267" s="2" t="s">
        <v>1107</v>
      </c>
      <c r="B267" s="34" t="s">
        <v>217</v>
      </c>
      <c r="C267" s="8">
        <v>0</v>
      </c>
      <c r="D267" s="43" t="str">
        <f t="shared" si="70"/>
        <v>N/A</v>
      </c>
      <c r="E267" s="8">
        <v>0</v>
      </c>
      <c r="F267" s="43" t="str">
        <f t="shared" si="71"/>
        <v>N/A</v>
      </c>
      <c r="G267" s="8">
        <v>0</v>
      </c>
      <c r="H267" s="43" t="str">
        <f t="shared" si="72"/>
        <v>N/A</v>
      </c>
      <c r="I267" s="12" t="s">
        <v>1743</v>
      </c>
      <c r="J267" s="12" t="s">
        <v>1743</v>
      </c>
      <c r="K267" s="44" t="s">
        <v>732</v>
      </c>
      <c r="L267" s="9" t="str">
        <f t="shared" si="69"/>
        <v>N/A</v>
      </c>
    </row>
    <row r="268" spans="1:12" x14ac:dyDescent="0.2">
      <c r="A268" s="2" t="s">
        <v>1108</v>
      </c>
      <c r="B268" s="34" t="s">
        <v>217</v>
      </c>
      <c r="C268" s="8" t="s">
        <v>1743</v>
      </c>
      <c r="D268" s="43" t="str">
        <f t="shared" si="70"/>
        <v>N/A</v>
      </c>
      <c r="E268" s="8" t="s">
        <v>1743</v>
      </c>
      <c r="F268" s="43" t="str">
        <f t="shared" si="71"/>
        <v>N/A</v>
      </c>
      <c r="G268" s="8" t="s">
        <v>1743</v>
      </c>
      <c r="H268" s="43" t="str">
        <f t="shared" si="72"/>
        <v>N/A</v>
      </c>
      <c r="I268" s="12" t="s">
        <v>1743</v>
      </c>
      <c r="J268" s="12" t="s">
        <v>1743</v>
      </c>
      <c r="K268" s="44" t="s">
        <v>732</v>
      </c>
      <c r="L268" s="9" t="str">
        <f t="shared" si="69"/>
        <v>N/A</v>
      </c>
    </row>
    <row r="269" spans="1:12" x14ac:dyDescent="0.2">
      <c r="A269" s="2" t="s">
        <v>1109</v>
      </c>
      <c r="B269" s="34" t="s">
        <v>217</v>
      </c>
      <c r="C269" s="35">
        <v>0</v>
      </c>
      <c r="D269" s="43" t="str">
        <f t="shared" si="70"/>
        <v>N/A</v>
      </c>
      <c r="E269" s="35">
        <v>0</v>
      </c>
      <c r="F269" s="43" t="str">
        <f t="shared" si="71"/>
        <v>N/A</v>
      </c>
      <c r="G269" s="35">
        <v>0</v>
      </c>
      <c r="H269" s="43" t="str">
        <f t="shared" si="72"/>
        <v>N/A</v>
      </c>
      <c r="I269" s="12" t="s">
        <v>1743</v>
      </c>
      <c r="J269" s="12" t="s">
        <v>1743</v>
      </c>
      <c r="K269" s="44" t="s">
        <v>732</v>
      </c>
      <c r="L269" s="9" t="str">
        <f t="shared" si="69"/>
        <v>N/A</v>
      </c>
    </row>
    <row r="270" spans="1:12" x14ac:dyDescent="0.2">
      <c r="A270" s="2" t="s">
        <v>1110</v>
      </c>
      <c r="B270" s="34" t="s">
        <v>217</v>
      </c>
      <c r="C270" s="35">
        <v>0</v>
      </c>
      <c r="D270" s="43" t="str">
        <f t="shared" si="70"/>
        <v>N/A</v>
      </c>
      <c r="E270" s="35">
        <v>0</v>
      </c>
      <c r="F270" s="43" t="str">
        <f t="shared" si="71"/>
        <v>N/A</v>
      </c>
      <c r="G270" s="35">
        <v>0</v>
      </c>
      <c r="H270" s="43" t="str">
        <f t="shared" si="72"/>
        <v>N/A</v>
      </c>
      <c r="I270" s="12" t="s">
        <v>1743</v>
      </c>
      <c r="J270" s="12" t="s">
        <v>1743</v>
      </c>
      <c r="K270" s="44" t="s">
        <v>732</v>
      </c>
      <c r="L270" s="9" t="str">
        <f t="shared" si="69"/>
        <v>N/A</v>
      </c>
    </row>
    <row r="271" spans="1:12" x14ac:dyDescent="0.2">
      <c r="A271" s="2" t="s">
        <v>1111</v>
      </c>
      <c r="B271" s="34" t="s">
        <v>217</v>
      </c>
      <c r="C271" s="35">
        <v>0</v>
      </c>
      <c r="D271" s="43" t="str">
        <f t="shared" si="70"/>
        <v>N/A</v>
      </c>
      <c r="E271" s="35">
        <v>0</v>
      </c>
      <c r="F271" s="43" t="str">
        <f t="shared" si="71"/>
        <v>N/A</v>
      </c>
      <c r="G271" s="35">
        <v>0</v>
      </c>
      <c r="H271" s="43" t="str">
        <f t="shared" si="72"/>
        <v>N/A</v>
      </c>
      <c r="I271" s="12" t="s">
        <v>1743</v>
      </c>
      <c r="J271" s="12" t="s">
        <v>1743</v>
      </c>
      <c r="K271" s="44" t="s">
        <v>732</v>
      </c>
      <c r="L271" s="9" t="str">
        <f t="shared" si="69"/>
        <v>N/A</v>
      </c>
    </row>
    <row r="272" spans="1:12" x14ac:dyDescent="0.2">
      <c r="A272" s="2" t="s">
        <v>1112</v>
      </c>
      <c r="B272" s="34" t="s">
        <v>217</v>
      </c>
      <c r="C272" s="35">
        <v>59657</v>
      </c>
      <c r="D272" s="43" t="str">
        <f t="shared" si="70"/>
        <v>N/A</v>
      </c>
      <c r="E272" s="35">
        <v>40307</v>
      </c>
      <c r="F272" s="43" t="str">
        <f t="shared" si="71"/>
        <v>N/A</v>
      </c>
      <c r="G272" s="35">
        <v>38533</v>
      </c>
      <c r="H272" s="43" t="str">
        <f t="shared" si="72"/>
        <v>N/A</v>
      </c>
      <c r="I272" s="12">
        <v>-32.4</v>
      </c>
      <c r="J272" s="12">
        <v>-4.4000000000000004</v>
      </c>
      <c r="K272" s="44" t="s">
        <v>732</v>
      </c>
      <c r="L272" s="9" t="str">
        <f t="shared" si="69"/>
        <v>Yes</v>
      </c>
    </row>
    <row r="273" spans="1:12" x14ac:dyDescent="0.2">
      <c r="A273" s="71" t="s">
        <v>157</v>
      </c>
      <c r="B273" s="34" t="s">
        <v>217</v>
      </c>
      <c r="C273" s="35">
        <v>0</v>
      </c>
      <c r="D273" s="43" t="str">
        <f t="shared" si="70"/>
        <v>N/A</v>
      </c>
      <c r="E273" s="35">
        <v>0</v>
      </c>
      <c r="F273" s="43" t="str">
        <f t="shared" si="71"/>
        <v>N/A</v>
      </c>
      <c r="G273" s="35">
        <v>0</v>
      </c>
      <c r="H273" s="43" t="str">
        <f t="shared" si="72"/>
        <v>N/A</v>
      </c>
      <c r="I273" s="12" t="s">
        <v>1743</v>
      </c>
      <c r="J273" s="12" t="s">
        <v>1743</v>
      </c>
      <c r="K273" s="44" t="s">
        <v>732</v>
      </c>
      <c r="L273" s="9" t="str">
        <f t="shared" si="69"/>
        <v>N/A</v>
      </c>
    </row>
    <row r="274" spans="1:12" x14ac:dyDescent="0.2">
      <c r="A274" s="2" t="s">
        <v>158</v>
      </c>
      <c r="B274" s="47" t="s">
        <v>221</v>
      </c>
      <c r="C274" s="1">
        <v>0</v>
      </c>
      <c r="D274" s="43" t="str">
        <f t="shared" ref="D274:D275" si="73">IF($B274="N/A","N/A",IF(C274&gt;0,"No",IF(C274&lt;0,"No","Yes")))</f>
        <v>Yes</v>
      </c>
      <c r="E274" s="1">
        <v>0</v>
      </c>
      <c r="F274" s="43" t="str">
        <f t="shared" ref="F274:F275" si="74">IF($B274="N/A","N/A",IF(E274&gt;0,"No",IF(E274&lt;0,"No","Yes")))</f>
        <v>Yes</v>
      </c>
      <c r="G274" s="1">
        <v>0</v>
      </c>
      <c r="H274" s="43" t="str">
        <f t="shared" ref="H274:H275" si="75">IF($B274="N/A","N/A",IF(G274&gt;0,"No",IF(G274&lt;0,"No","Yes")))</f>
        <v>Yes</v>
      </c>
      <c r="I274" s="12" t="s">
        <v>1743</v>
      </c>
      <c r="J274" s="12" t="s">
        <v>1743</v>
      </c>
      <c r="K274" s="44" t="s">
        <v>732</v>
      </c>
      <c r="L274" s="9" t="str">
        <f t="shared" si="69"/>
        <v>N/A</v>
      </c>
    </row>
    <row r="275" spans="1:12" x14ac:dyDescent="0.2">
      <c r="A275" s="2" t="s">
        <v>159</v>
      </c>
      <c r="B275" s="47" t="s">
        <v>221</v>
      </c>
      <c r="C275" s="1">
        <v>0</v>
      </c>
      <c r="D275" s="43" t="str">
        <f t="shared" si="73"/>
        <v>Yes</v>
      </c>
      <c r="E275" s="1">
        <v>0</v>
      </c>
      <c r="F275" s="43" t="str">
        <f t="shared" si="74"/>
        <v>Yes</v>
      </c>
      <c r="G275" s="1">
        <v>0</v>
      </c>
      <c r="H275" s="43" t="str">
        <f t="shared" si="75"/>
        <v>Yes</v>
      </c>
      <c r="I275" s="12" t="s">
        <v>1743</v>
      </c>
      <c r="J275" s="12" t="s">
        <v>1743</v>
      </c>
      <c r="K275" s="44" t="s">
        <v>732</v>
      </c>
      <c r="L275" s="9" t="str">
        <f t="shared" si="69"/>
        <v>N/A</v>
      </c>
    </row>
    <row r="276" spans="1:12" x14ac:dyDescent="0.2">
      <c r="A276" s="16" t="s">
        <v>689</v>
      </c>
      <c r="B276" s="1" t="s">
        <v>217</v>
      </c>
      <c r="C276" s="1" t="s">
        <v>217</v>
      </c>
      <c r="D276" s="11" t="str">
        <f t="shared" ref="D276:D283" si="76">IF($B276="N/A","N/A",IF(C276&gt;10,"No",IF(C276&lt;-10,"No","Yes")))</f>
        <v>N/A</v>
      </c>
      <c r="E276" s="1">
        <v>626970</v>
      </c>
      <c r="F276" s="11" t="str">
        <f t="shared" ref="F276:F277" si="77">IF($B276="N/A","N/A",IF(E276&gt;10,"No",IF(E276&lt;-10,"No","Yes")))</f>
        <v>N/A</v>
      </c>
      <c r="G276" s="1">
        <v>647710</v>
      </c>
      <c r="H276" s="11" t="str">
        <f t="shared" ref="H276:H277" si="78">IF($B276="N/A","N/A",IF(G276&gt;10,"No",IF(G276&lt;-10,"No","Yes")))</f>
        <v>N/A</v>
      </c>
      <c r="I276" s="12" t="s">
        <v>217</v>
      </c>
      <c r="J276" s="12">
        <v>3.3079999999999998</v>
      </c>
      <c r="K276" s="1" t="s">
        <v>217</v>
      </c>
      <c r="L276" s="9" t="str">
        <f t="shared" ref="L276:L277" si="79">IF(J276="Div by 0", "N/A", IF(K276="N/A","N/A", IF(J276&gt;VALUE(MID(K276,1,2)), "No", IF(J276&lt;-1*VALUE(MID(K276,1,2)), "No", "Yes"))))</f>
        <v>N/A</v>
      </c>
    </row>
    <row r="277" spans="1:12" x14ac:dyDescent="0.2">
      <c r="A277" s="16" t="s">
        <v>690</v>
      </c>
      <c r="B277" s="1" t="s">
        <v>217</v>
      </c>
      <c r="C277" s="1" t="s">
        <v>217</v>
      </c>
      <c r="D277" s="11" t="str">
        <f t="shared" si="76"/>
        <v>N/A</v>
      </c>
      <c r="E277" s="1">
        <v>517210.58332999999</v>
      </c>
      <c r="F277" s="11" t="str">
        <f t="shared" si="77"/>
        <v>N/A</v>
      </c>
      <c r="G277" s="1">
        <v>532421.83333000005</v>
      </c>
      <c r="H277" s="11" t="str">
        <f t="shared" si="78"/>
        <v>N/A</v>
      </c>
      <c r="I277" s="12" t="s">
        <v>217</v>
      </c>
      <c r="J277" s="12">
        <v>2.9409999999999998</v>
      </c>
      <c r="K277" s="1" t="s">
        <v>217</v>
      </c>
      <c r="L277" s="9" t="str">
        <f t="shared" si="79"/>
        <v>N/A</v>
      </c>
    </row>
    <row r="278" spans="1:12" x14ac:dyDescent="0.2">
      <c r="A278" s="16" t="s">
        <v>691</v>
      </c>
      <c r="B278" s="1" t="s">
        <v>217</v>
      </c>
      <c r="C278" s="1">
        <v>901</v>
      </c>
      <c r="D278" s="11" t="str">
        <f t="shared" si="76"/>
        <v>N/A</v>
      </c>
      <c r="E278" s="1">
        <v>860</v>
      </c>
      <c r="F278" s="11" t="str">
        <f t="shared" ref="F278:F283" si="80">IF($B278="N/A","N/A",IF(E278&gt;10,"No",IF(E278&lt;-10,"No","Yes")))</f>
        <v>N/A</v>
      </c>
      <c r="G278" s="1">
        <v>447</v>
      </c>
      <c r="H278" s="11" t="str">
        <f t="shared" ref="H278:H283" si="81">IF($B278="N/A","N/A",IF(G278&gt;10,"No",IF(G278&lt;-10,"No","Yes")))</f>
        <v>N/A</v>
      </c>
      <c r="I278" s="12">
        <v>-4.55</v>
      </c>
      <c r="J278" s="12">
        <v>-48</v>
      </c>
      <c r="K278" s="1" t="s">
        <v>217</v>
      </c>
      <c r="L278" s="9" t="str">
        <f t="shared" ref="L278:L284" si="82">IF(J278="Div by 0", "N/A", IF(K278="N/A","N/A", IF(J278&gt;VALUE(MID(K278,1,2)), "No", IF(J278&lt;-1*VALUE(MID(K278,1,2)), "No", "Yes"))))</f>
        <v>N/A</v>
      </c>
    </row>
    <row r="279" spans="1:12" x14ac:dyDescent="0.2">
      <c r="A279" s="16" t="s">
        <v>692</v>
      </c>
      <c r="B279" s="1" t="s">
        <v>217</v>
      </c>
      <c r="C279" s="1">
        <v>904</v>
      </c>
      <c r="D279" s="11" t="str">
        <f t="shared" si="76"/>
        <v>N/A</v>
      </c>
      <c r="E279" s="1">
        <v>861</v>
      </c>
      <c r="F279" s="11" t="str">
        <f t="shared" si="80"/>
        <v>N/A</v>
      </c>
      <c r="G279" s="1">
        <v>448</v>
      </c>
      <c r="H279" s="11" t="str">
        <f t="shared" si="81"/>
        <v>N/A</v>
      </c>
      <c r="I279" s="12">
        <v>-4.76</v>
      </c>
      <c r="J279" s="12">
        <v>-48</v>
      </c>
      <c r="K279" s="1" t="s">
        <v>217</v>
      </c>
      <c r="L279" s="9" t="str">
        <f t="shared" si="82"/>
        <v>N/A</v>
      </c>
    </row>
    <row r="280" spans="1:12" x14ac:dyDescent="0.2">
      <c r="A280" s="16" t="s">
        <v>693</v>
      </c>
      <c r="B280" s="1" t="s">
        <v>217</v>
      </c>
      <c r="C280" s="1" t="s">
        <v>1743</v>
      </c>
      <c r="D280" s="11" t="str">
        <f t="shared" si="76"/>
        <v>N/A</v>
      </c>
      <c r="E280" s="1">
        <v>72.166666667000001</v>
      </c>
      <c r="F280" s="11" t="str">
        <f t="shared" si="80"/>
        <v>N/A</v>
      </c>
      <c r="G280" s="1">
        <v>38.333333332999999</v>
      </c>
      <c r="H280" s="11" t="str">
        <f t="shared" si="81"/>
        <v>N/A</v>
      </c>
      <c r="I280" s="12" t="s">
        <v>1743</v>
      </c>
      <c r="J280" s="12">
        <v>-46.9</v>
      </c>
      <c r="K280" s="1" t="s">
        <v>217</v>
      </c>
      <c r="L280" s="9" t="str">
        <f t="shared" si="82"/>
        <v>N/A</v>
      </c>
    </row>
    <row r="281" spans="1:12" x14ac:dyDescent="0.2">
      <c r="A281" s="16" t="s">
        <v>694</v>
      </c>
      <c r="B281" s="1" t="s">
        <v>217</v>
      </c>
      <c r="C281" s="1">
        <v>65278</v>
      </c>
      <c r="D281" s="11" t="str">
        <f t="shared" si="76"/>
        <v>N/A</v>
      </c>
      <c r="E281" s="1">
        <v>66093</v>
      </c>
      <c r="F281" s="11" t="str">
        <f t="shared" si="80"/>
        <v>N/A</v>
      </c>
      <c r="G281" s="1">
        <v>69924</v>
      </c>
      <c r="H281" s="11" t="str">
        <f t="shared" si="81"/>
        <v>N/A</v>
      </c>
      <c r="I281" s="12">
        <v>1.2490000000000001</v>
      </c>
      <c r="J281" s="12">
        <v>5.7960000000000003</v>
      </c>
      <c r="K281" s="1" t="s">
        <v>217</v>
      </c>
      <c r="L281" s="9" t="str">
        <f t="shared" si="82"/>
        <v>N/A</v>
      </c>
    </row>
    <row r="282" spans="1:12" x14ac:dyDescent="0.2">
      <c r="A282" s="16" t="s">
        <v>695</v>
      </c>
      <c r="B282" s="1" t="s">
        <v>217</v>
      </c>
      <c r="C282" s="1">
        <v>72518</v>
      </c>
      <c r="D282" s="11" t="str">
        <f t="shared" si="76"/>
        <v>N/A</v>
      </c>
      <c r="E282" s="1">
        <v>73423</v>
      </c>
      <c r="F282" s="11" t="str">
        <f t="shared" si="80"/>
        <v>N/A</v>
      </c>
      <c r="G282" s="1">
        <v>77766</v>
      </c>
      <c r="H282" s="11" t="str">
        <f t="shared" si="81"/>
        <v>N/A</v>
      </c>
      <c r="I282" s="12">
        <v>1.248</v>
      </c>
      <c r="J282" s="12">
        <v>5.915</v>
      </c>
      <c r="K282" s="1" t="s">
        <v>217</v>
      </c>
      <c r="L282" s="9" t="str">
        <f t="shared" si="82"/>
        <v>N/A</v>
      </c>
    </row>
    <row r="283" spans="1:12" ht="25.5" x14ac:dyDescent="0.2">
      <c r="A283" s="16" t="s">
        <v>696</v>
      </c>
      <c r="B283" s="1" t="s">
        <v>217</v>
      </c>
      <c r="C283" s="1">
        <v>62573.166666999998</v>
      </c>
      <c r="D283" s="11" t="str">
        <f t="shared" si="76"/>
        <v>N/A</v>
      </c>
      <c r="E283" s="1">
        <v>64191.25</v>
      </c>
      <c r="F283" s="11" t="str">
        <f t="shared" si="80"/>
        <v>N/A</v>
      </c>
      <c r="G283" s="1">
        <v>67001</v>
      </c>
      <c r="H283" s="11" t="str">
        <f t="shared" si="81"/>
        <v>N/A</v>
      </c>
      <c r="I283" s="12">
        <v>2.5859999999999999</v>
      </c>
      <c r="J283" s="12">
        <v>4.3769999999999998</v>
      </c>
      <c r="K283" s="1" t="s">
        <v>217</v>
      </c>
      <c r="L283" s="9" t="str">
        <f t="shared" si="82"/>
        <v>N/A</v>
      </c>
    </row>
    <row r="284" spans="1:12" x14ac:dyDescent="0.2">
      <c r="A284" s="16" t="s">
        <v>403</v>
      </c>
      <c r="B284" s="34" t="s">
        <v>294</v>
      </c>
      <c r="C284" s="8">
        <v>42.524168121999999</v>
      </c>
      <c r="D284" s="43" t="str">
        <f>IF($B284="N/A","N/A",IF(C284&lt;=40,"Yes","No"))</f>
        <v>No</v>
      </c>
      <c r="E284" s="8">
        <v>42.936770371000001</v>
      </c>
      <c r="F284" s="43" t="str">
        <f>IF($B284="N/A","N/A",IF(E284&lt;=40,"Yes","No"))</f>
        <v>No</v>
      </c>
      <c r="G284" s="8">
        <v>44.461400529999999</v>
      </c>
      <c r="H284" s="43" t="str">
        <f>IF($B284="N/A","N/A",IF(G284&lt;=40,"Yes","No"))</f>
        <v>No</v>
      </c>
      <c r="I284" s="12">
        <v>0.97030000000000005</v>
      </c>
      <c r="J284" s="12">
        <v>3.5510000000000002</v>
      </c>
      <c r="K284" s="44" t="s">
        <v>734</v>
      </c>
      <c r="L284" s="9" t="str">
        <f t="shared" si="82"/>
        <v>Yes</v>
      </c>
    </row>
    <row r="285" spans="1:12" x14ac:dyDescent="0.2">
      <c r="A285" s="16" t="s">
        <v>697</v>
      </c>
      <c r="B285" s="1" t="s">
        <v>217</v>
      </c>
      <c r="C285" s="1" t="s">
        <v>217</v>
      </c>
      <c r="D285" s="11" t="str">
        <f t="shared" ref="D285:D303" si="83">IF($B285="N/A","N/A",IF(C285&gt;10,"No",IF(C285&lt;-10,"No","Yes")))</f>
        <v>N/A</v>
      </c>
      <c r="E285" s="1">
        <v>38242</v>
      </c>
      <c r="F285" s="11" t="str">
        <f t="shared" ref="F285:F286" si="84">IF($B285="N/A","N/A",IF(E285&gt;10,"No",IF(E285&lt;-10,"No","Yes")))</f>
        <v>N/A</v>
      </c>
      <c r="G285" s="1">
        <v>36409</v>
      </c>
      <c r="H285" s="11" t="str">
        <f t="shared" ref="H285:H286" si="85">IF($B285="N/A","N/A",IF(G285&gt;10,"No",IF(G285&lt;-10,"No","Yes")))</f>
        <v>N/A</v>
      </c>
      <c r="I285" s="12" t="s">
        <v>217</v>
      </c>
      <c r="J285" s="12">
        <v>-4.79</v>
      </c>
      <c r="K285" s="1" t="s">
        <v>217</v>
      </c>
      <c r="L285" s="9" t="str">
        <f t="shared" ref="L285:L286" si="86">IF(J285="Div by 0", "N/A", IF(K285="N/A","N/A", IF(J285&gt;VALUE(MID(K285,1,2)), "No", IF(J285&lt;-1*VALUE(MID(K285,1,2)), "No", "Yes"))))</f>
        <v>N/A</v>
      </c>
    </row>
    <row r="286" spans="1:12" x14ac:dyDescent="0.2">
      <c r="A286" s="16" t="s">
        <v>698</v>
      </c>
      <c r="B286" s="1" t="s">
        <v>217</v>
      </c>
      <c r="C286" s="1" t="s">
        <v>217</v>
      </c>
      <c r="D286" s="11" t="str">
        <f t="shared" si="83"/>
        <v>N/A</v>
      </c>
      <c r="E286" s="1">
        <v>16688.583332999999</v>
      </c>
      <c r="F286" s="11" t="str">
        <f t="shared" si="84"/>
        <v>N/A</v>
      </c>
      <c r="G286" s="1">
        <v>15930.083333</v>
      </c>
      <c r="H286" s="11" t="str">
        <f t="shared" si="85"/>
        <v>N/A</v>
      </c>
      <c r="I286" s="12" t="s">
        <v>217</v>
      </c>
      <c r="J286" s="12">
        <v>-4.55</v>
      </c>
      <c r="K286" s="1" t="s">
        <v>217</v>
      </c>
      <c r="L286" s="9" t="str">
        <f t="shared" si="86"/>
        <v>N/A</v>
      </c>
    </row>
    <row r="287" spans="1:12" x14ac:dyDescent="0.2">
      <c r="A287" s="16" t="s">
        <v>699</v>
      </c>
      <c r="B287" s="1" t="s">
        <v>217</v>
      </c>
      <c r="C287" s="1" t="s">
        <v>217</v>
      </c>
      <c r="D287" s="11" t="str">
        <f t="shared" si="83"/>
        <v>N/A</v>
      </c>
      <c r="E287" s="1">
        <v>4127</v>
      </c>
      <c r="F287" s="11" t="str">
        <f t="shared" ref="F287:F288" si="87">IF($B287="N/A","N/A",IF(E287&gt;10,"No",IF(E287&lt;-10,"No","Yes")))</f>
        <v>N/A</v>
      </c>
      <c r="G287" s="1">
        <v>3708</v>
      </c>
      <c r="H287" s="11" t="str">
        <f t="shared" ref="H287:H288" si="88">IF($B287="N/A","N/A",IF(G287&gt;10,"No",IF(G287&lt;-10,"No","Yes")))</f>
        <v>N/A</v>
      </c>
      <c r="I287" s="12" t="s">
        <v>217</v>
      </c>
      <c r="J287" s="12">
        <v>-10.199999999999999</v>
      </c>
      <c r="K287" s="1" t="s">
        <v>217</v>
      </c>
      <c r="L287" s="9" t="str">
        <f t="shared" ref="L287:L288" si="89">IF(J287="Div by 0", "N/A", IF(K287="N/A","N/A", IF(J287&gt;VALUE(MID(K287,1,2)), "No", IF(J287&lt;-1*VALUE(MID(K287,1,2)), "No", "Yes"))))</f>
        <v>N/A</v>
      </c>
    </row>
    <row r="288" spans="1:12" x14ac:dyDescent="0.2">
      <c r="A288" s="16" t="s">
        <v>711</v>
      </c>
      <c r="B288" s="1" t="s">
        <v>217</v>
      </c>
      <c r="C288" s="1" t="s">
        <v>217</v>
      </c>
      <c r="D288" s="11" t="str">
        <f t="shared" si="83"/>
        <v>N/A</v>
      </c>
      <c r="E288" s="1">
        <v>1954.5833333</v>
      </c>
      <c r="F288" s="11" t="str">
        <f t="shared" si="87"/>
        <v>N/A</v>
      </c>
      <c r="G288" s="1">
        <v>1733.25</v>
      </c>
      <c r="H288" s="11" t="str">
        <f t="shared" si="88"/>
        <v>N/A</v>
      </c>
      <c r="I288" s="12" t="s">
        <v>217</v>
      </c>
      <c r="J288" s="12">
        <v>-11.3</v>
      </c>
      <c r="K288" s="1" t="s">
        <v>217</v>
      </c>
      <c r="L288" s="9" t="str">
        <f t="shared" si="89"/>
        <v>N/A</v>
      </c>
    </row>
    <row r="289" spans="1:12" x14ac:dyDescent="0.2">
      <c r="A289" s="16" t="s">
        <v>700</v>
      </c>
      <c r="B289" s="1" t="s">
        <v>217</v>
      </c>
      <c r="C289" s="1">
        <v>36995</v>
      </c>
      <c r="D289" s="11" t="str">
        <f t="shared" si="83"/>
        <v>N/A</v>
      </c>
      <c r="E289" s="1">
        <v>20612</v>
      </c>
      <c r="F289" s="11" t="str">
        <f t="shared" ref="F289:F303" si="90">IF($B289="N/A","N/A",IF(E289&gt;10,"No",IF(E289&lt;-10,"No","Yes")))</f>
        <v>N/A</v>
      </c>
      <c r="G289" s="1">
        <v>19981</v>
      </c>
      <c r="H289" s="11" t="str">
        <f t="shared" ref="H289:H303" si="91">IF($B289="N/A","N/A",IF(G289&gt;10,"No",IF(G289&lt;-10,"No","Yes")))</f>
        <v>N/A</v>
      </c>
      <c r="I289" s="12">
        <v>-44.3</v>
      </c>
      <c r="J289" s="12">
        <v>-3.06</v>
      </c>
      <c r="K289" s="1" t="s">
        <v>217</v>
      </c>
      <c r="L289" s="9" t="str">
        <f t="shared" ref="L289:L300" si="92">IF(J289="Div by 0", "N/A", IF(K289="N/A","N/A", IF(J289&gt;VALUE(MID(K289,1,2)), "No", IF(J289&lt;-1*VALUE(MID(K289,1,2)), "No", "Yes"))))</f>
        <v>N/A</v>
      </c>
    </row>
    <row r="290" spans="1:12" x14ac:dyDescent="0.2">
      <c r="A290" s="16" t="s">
        <v>701</v>
      </c>
      <c r="B290" s="1" t="s">
        <v>217</v>
      </c>
      <c r="C290" s="1">
        <v>59657</v>
      </c>
      <c r="D290" s="11" t="str">
        <f t="shared" si="83"/>
        <v>N/A</v>
      </c>
      <c r="E290" s="1">
        <v>40307</v>
      </c>
      <c r="F290" s="11" t="str">
        <f t="shared" si="90"/>
        <v>N/A</v>
      </c>
      <c r="G290" s="1">
        <v>38533</v>
      </c>
      <c r="H290" s="11" t="str">
        <f t="shared" si="91"/>
        <v>N/A</v>
      </c>
      <c r="I290" s="12">
        <v>-32.4</v>
      </c>
      <c r="J290" s="12">
        <v>-4.4000000000000004</v>
      </c>
      <c r="K290" s="1" t="s">
        <v>217</v>
      </c>
      <c r="L290" s="9" t="str">
        <f t="shared" si="92"/>
        <v>N/A</v>
      </c>
    </row>
    <row r="291" spans="1:12" x14ac:dyDescent="0.2">
      <c r="A291" s="16" t="s">
        <v>719</v>
      </c>
      <c r="B291" s="34" t="s">
        <v>217</v>
      </c>
      <c r="C291" s="13">
        <v>5.0287476999999999E-3</v>
      </c>
      <c r="D291" s="11" t="str">
        <f t="shared" si="83"/>
        <v>N/A</v>
      </c>
      <c r="E291" s="13">
        <v>2.4809585999999999E-3</v>
      </c>
      <c r="F291" s="11" t="str">
        <f t="shared" si="90"/>
        <v>N/A</v>
      </c>
      <c r="G291" s="13">
        <v>2.5951782000000001E-3</v>
      </c>
      <c r="H291" s="11" t="str">
        <f t="shared" si="91"/>
        <v>N/A</v>
      </c>
      <c r="I291" s="12">
        <v>-50.7</v>
      </c>
      <c r="J291" s="12">
        <v>4.6040000000000001</v>
      </c>
      <c r="K291" s="34" t="s">
        <v>217</v>
      </c>
      <c r="L291" s="9" t="str">
        <f t="shared" si="92"/>
        <v>N/A</v>
      </c>
    </row>
    <row r="292" spans="1:12" x14ac:dyDescent="0.2">
      <c r="A292" s="16" t="s">
        <v>712</v>
      </c>
      <c r="B292" s="1" t="s">
        <v>217</v>
      </c>
      <c r="C292" s="1">
        <v>38687</v>
      </c>
      <c r="D292" s="11" t="str">
        <f t="shared" si="83"/>
        <v>N/A</v>
      </c>
      <c r="E292" s="1">
        <v>21324.916667000001</v>
      </c>
      <c r="F292" s="11" t="str">
        <f t="shared" si="90"/>
        <v>N/A</v>
      </c>
      <c r="G292" s="1">
        <v>20653.5</v>
      </c>
      <c r="H292" s="11" t="str">
        <f t="shared" si="91"/>
        <v>N/A</v>
      </c>
      <c r="I292" s="12">
        <v>-44.9</v>
      </c>
      <c r="J292" s="12">
        <v>-3.15</v>
      </c>
      <c r="K292" s="1" t="s">
        <v>217</v>
      </c>
      <c r="L292" s="9" t="str">
        <f t="shared" si="92"/>
        <v>N/A</v>
      </c>
    </row>
    <row r="293" spans="1:12" x14ac:dyDescent="0.2">
      <c r="A293" s="16" t="s">
        <v>702</v>
      </c>
      <c r="B293" s="1" t="s">
        <v>217</v>
      </c>
      <c r="C293" s="1">
        <v>0</v>
      </c>
      <c r="D293" s="11" t="str">
        <f t="shared" si="83"/>
        <v>N/A</v>
      </c>
      <c r="E293" s="1">
        <v>0</v>
      </c>
      <c r="F293" s="11" t="str">
        <f t="shared" si="90"/>
        <v>N/A</v>
      </c>
      <c r="G293" s="1">
        <v>0</v>
      </c>
      <c r="H293" s="11" t="str">
        <f t="shared" si="91"/>
        <v>N/A</v>
      </c>
      <c r="I293" s="12" t="s">
        <v>1743</v>
      </c>
      <c r="J293" s="12" t="s">
        <v>1743</v>
      </c>
      <c r="K293" s="1" t="s">
        <v>217</v>
      </c>
      <c r="L293" s="9" t="str">
        <f t="shared" si="92"/>
        <v>N/A</v>
      </c>
    </row>
    <row r="294" spans="1:12" x14ac:dyDescent="0.2">
      <c r="A294" s="16" t="s">
        <v>713</v>
      </c>
      <c r="B294" s="1" t="s">
        <v>217</v>
      </c>
      <c r="C294" s="1">
        <v>0</v>
      </c>
      <c r="D294" s="11" t="str">
        <f t="shared" si="83"/>
        <v>N/A</v>
      </c>
      <c r="E294" s="1">
        <v>0</v>
      </c>
      <c r="F294" s="11" t="str">
        <f t="shared" si="90"/>
        <v>N/A</v>
      </c>
      <c r="G294" s="1">
        <v>0</v>
      </c>
      <c r="H294" s="11" t="str">
        <f t="shared" si="91"/>
        <v>N/A</v>
      </c>
      <c r="I294" s="12" t="s">
        <v>1743</v>
      </c>
      <c r="J294" s="12" t="s">
        <v>1743</v>
      </c>
      <c r="K294" s="1" t="s">
        <v>217</v>
      </c>
      <c r="L294" s="9" t="str">
        <f t="shared" si="92"/>
        <v>N/A</v>
      </c>
    </row>
    <row r="295" spans="1:12" x14ac:dyDescent="0.2">
      <c r="A295" s="16" t="s">
        <v>703</v>
      </c>
      <c r="B295" s="1" t="s">
        <v>217</v>
      </c>
      <c r="C295" s="1">
        <v>0</v>
      </c>
      <c r="D295" s="11" t="str">
        <f t="shared" si="83"/>
        <v>N/A</v>
      </c>
      <c r="E295" s="1">
        <v>0</v>
      </c>
      <c r="F295" s="11" t="str">
        <f t="shared" si="90"/>
        <v>N/A</v>
      </c>
      <c r="G295" s="1">
        <v>0</v>
      </c>
      <c r="H295" s="11" t="str">
        <f t="shared" si="91"/>
        <v>N/A</v>
      </c>
      <c r="I295" s="12" t="s">
        <v>1743</v>
      </c>
      <c r="J295" s="12" t="s">
        <v>1743</v>
      </c>
      <c r="K295" s="1" t="s">
        <v>217</v>
      </c>
      <c r="L295" s="9" t="str">
        <f t="shared" si="92"/>
        <v>N/A</v>
      </c>
    </row>
    <row r="296" spans="1:12" x14ac:dyDescent="0.2">
      <c r="A296" s="16" t="s">
        <v>714</v>
      </c>
      <c r="B296" s="1" t="s">
        <v>217</v>
      </c>
      <c r="C296" s="1">
        <v>0</v>
      </c>
      <c r="D296" s="11" t="str">
        <f t="shared" si="83"/>
        <v>N/A</v>
      </c>
      <c r="E296" s="1">
        <v>0</v>
      </c>
      <c r="F296" s="11" t="str">
        <f t="shared" si="90"/>
        <v>N/A</v>
      </c>
      <c r="G296" s="1">
        <v>0</v>
      </c>
      <c r="H296" s="11" t="str">
        <f t="shared" si="91"/>
        <v>N/A</v>
      </c>
      <c r="I296" s="12" t="s">
        <v>1743</v>
      </c>
      <c r="J296" s="12" t="s">
        <v>1743</v>
      </c>
      <c r="K296" s="1" t="s">
        <v>217</v>
      </c>
      <c r="L296" s="9" t="str">
        <f t="shared" si="92"/>
        <v>N/A</v>
      </c>
    </row>
    <row r="297" spans="1:12" x14ac:dyDescent="0.2">
      <c r="A297" s="16" t="s">
        <v>704</v>
      </c>
      <c r="B297" s="1" t="s">
        <v>217</v>
      </c>
      <c r="C297" s="1">
        <v>0</v>
      </c>
      <c r="D297" s="11" t="str">
        <f t="shared" si="83"/>
        <v>N/A</v>
      </c>
      <c r="E297" s="1">
        <v>11</v>
      </c>
      <c r="F297" s="11" t="str">
        <f t="shared" si="90"/>
        <v>N/A</v>
      </c>
      <c r="G297" s="1">
        <v>11</v>
      </c>
      <c r="H297" s="11" t="str">
        <f t="shared" si="91"/>
        <v>N/A</v>
      </c>
      <c r="I297" s="12" t="s">
        <v>1743</v>
      </c>
      <c r="J297" s="12">
        <v>0</v>
      </c>
      <c r="K297" s="1" t="s">
        <v>217</v>
      </c>
      <c r="L297" s="9" t="str">
        <f t="shared" si="92"/>
        <v>N/A</v>
      </c>
    </row>
    <row r="298" spans="1:12" x14ac:dyDescent="0.2">
      <c r="A298" s="16" t="s">
        <v>715</v>
      </c>
      <c r="B298" s="1" t="s">
        <v>217</v>
      </c>
      <c r="C298" s="1">
        <v>0</v>
      </c>
      <c r="D298" s="11" t="str">
        <f t="shared" si="83"/>
        <v>N/A</v>
      </c>
      <c r="E298" s="1">
        <v>3.75</v>
      </c>
      <c r="F298" s="11" t="str">
        <f t="shared" si="90"/>
        <v>N/A</v>
      </c>
      <c r="G298" s="1">
        <v>4.5</v>
      </c>
      <c r="H298" s="11" t="str">
        <f t="shared" si="91"/>
        <v>N/A</v>
      </c>
      <c r="I298" s="12" t="s">
        <v>1743</v>
      </c>
      <c r="J298" s="12">
        <v>20</v>
      </c>
      <c r="K298" s="1" t="s">
        <v>217</v>
      </c>
      <c r="L298" s="9" t="str">
        <f t="shared" si="92"/>
        <v>N/A</v>
      </c>
    </row>
    <row r="299" spans="1:12" x14ac:dyDescent="0.2">
      <c r="A299" s="16" t="s">
        <v>404</v>
      </c>
      <c r="B299" s="1" t="s">
        <v>217</v>
      </c>
      <c r="C299" s="1">
        <v>0</v>
      </c>
      <c r="D299" s="11" t="str">
        <f t="shared" si="83"/>
        <v>N/A</v>
      </c>
      <c r="E299" s="1">
        <v>0</v>
      </c>
      <c r="F299" s="11" t="str">
        <f t="shared" si="90"/>
        <v>N/A</v>
      </c>
      <c r="G299" s="1">
        <v>0</v>
      </c>
      <c r="H299" s="11" t="str">
        <f t="shared" si="91"/>
        <v>N/A</v>
      </c>
      <c r="I299" s="12" t="s">
        <v>1743</v>
      </c>
      <c r="J299" s="12" t="s">
        <v>1743</v>
      </c>
      <c r="K299" s="1" t="s">
        <v>217</v>
      </c>
      <c r="L299" s="9" t="str">
        <f t="shared" si="92"/>
        <v>N/A</v>
      </c>
    </row>
    <row r="300" spans="1:12" x14ac:dyDescent="0.2">
      <c r="A300" s="16" t="s">
        <v>716</v>
      </c>
      <c r="B300" s="1" t="s">
        <v>217</v>
      </c>
      <c r="C300" s="1">
        <v>0</v>
      </c>
      <c r="D300" s="11" t="str">
        <f t="shared" si="83"/>
        <v>N/A</v>
      </c>
      <c r="E300" s="1">
        <v>0</v>
      </c>
      <c r="F300" s="11" t="str">
        <f t="shared" si="90"/>
        <v>N/A</v>
      </c>
      <c r="G300" s="1">
        <v>0</v>
      </c>
      <c r="H300" s="11" t="str">
        <f t="shared" si="91"/>
        <v>N/A</v>
      </c>
      <c r="I300" s="12" t="s">
        <v>1743</v>
      </c>
      <c r="J300" s="12" t="s">
        <v>1743</v>
      </c>
      <c r="K300" s="1" t="s">
        <v>217</v>
      </c>
      <c r="L300" s="9" t="str">
        <f t="shared" si="92"/>
        <v>N/A</v>
      </c>
    </row>
    <row r="301" spans="1:12" x14ac:dyDescent="0.2">
      <c r="A301" s="16" t="s">
        <v>705</v>
      </c>
      <c r="B301" s="1" t="s">
        <v>217</v>
      </c>
      <c r="C301" s="1" t="s">
        <v>217</v>
      </c>
      <c r="D301" s="11" t="str">
        <f t="shared" si="83"/>
        <v>N/A</v>
      </c>
      <c r="E301" s="1">
        <v>0</v>
      </c>
      <c r="F301" s="11" t="str">
        <f t="shared" si="90"/>
        <v>N/A</v>
      </c>
      <c r="G301" s="1">
        <v>0</v>
      </c>
      <c r="H301" s="11" t="str">
        <f t="shared" si="91"/>
        <v>N/A</v>
      </c>
      <c r="I301" s="12" t="s">
        <v>217</v>
      </c>
      <c r="J301" s="12" t="s">
        <v>1743</v>
      </c>
      <c r="K301" s="1" t="s">
        <v>217</v>
      </c>
      <c r="L301" s="9" t="str">
        <f t="shared" ref="L301:L303" si="93">IF(J301="Div by 0", "N/A", IF(K301="N/A","N/A", IF(J301&gt;VALUE(MID(K301,1,2)), "No", IF(J301&lt;-1*VALUE(MID(K301,1,2)), "No", "Yes"))))</f>
        <v>N/A</v>
      </c>
    </row>
    <row r="302" spans="1:12" x14ac:dyDescent="0.2">
      <c r="A302" s="16" t="s">
        <v>706</v>
      </c>
      <c r="B302" s="1" t="s">
        <v>217</v>
      </c>
      <c r="C302" s="1" t="s">
        <v>217</v>
      </c>
      <c r="D302" s="11" t="str">
        <f t="shared" si="83"/>
        <v>N/A</v>
      </c>
      <c r="E302" s="1">
        <v>0</v>
      </c>
      <c r="F302" s="11" t="str">
        <f t="shared" si="90"/>
        <v>N/A</v>
      </c>
      <c r="G302" s="1">
        <v>0</v>
      </c>
      <c r="H302" s="11" t="str">
        <f t="shared" si="91"/>
        <v>N/A</v>
      </c>
      <c r="I302" s="12" t="s">
        <v>217</v>
      </c>
      <c r="J302" s="12" t="s">
        <v>1743</v>
      </c>
      <c r="K302" s="1" t="s">
        <v>217</v>
      </c>
      <c r="L302" s="9" t="str">
        <f t="shared" si="93"/>
        <v>N/A</v>
      </c>
    </row>
    <row r="303" spans="1:12" x14ac:dyDescent="0.2">
      <c r="A303" s="16" t="s">
        <v>717</v>
      </c>
      <c r="B303" s="1" t="s">
        <v>217</v>
      </c>
      <c r="C303" s="1" t="s">
        <v>217</v>
      </c>
      <c r="D303" s="11" t="str">
        <f t="shared" si="83"/>
        <v>N/A</v>
      </c>
      <c r="E303" s="1">
        <v>0</v>
      </c>
      <c r="F303" s="11" t="str">
        <f t="shared" si="90"/>
        <v>N/A</v>
      </c>
      <c r="G303" s="1">
        <v>0</v>
      </c>
      <c r="H303" s="11" t="str">
        <f t="shared" si="91"/>
        <v>N/A</v>
      </c>
      <c r="I303" s="12" t="s">
        <v>217</v>
      </c>
      <c r="J303" s="12" t="s">
        <v>1743</v>
      </c>
      <c r="K303" s="1" t="s">
        <v>217</v>
      </c>
      <c r="L303" s="9" t="str">
        <f t="shared" si="93"/>
        <v>N/A</v>
      </c>
    </row>
    <row r="304" spans="1:12" ht="25.5" x14ac:dyDescent="0.2">
      <c r="A304" s="57" t="s">
        <v>707</v>
      </c>
      <c r="B304" s="1" t="s">
        <v>217</v>
      </c>
      <c r="C304" s="1">
        <v>0</v>
      </c>
      <c r="D304" s="1" t="s">
        <v>217</v>
      </c>
      <c r="E304" s="1">
        <v>0</v>
      </c>
      <c r="F304" s="1" t="s">
        <v>217</v>
      </c>
      <c r="G304" s="1">
        <v>0</v>
      </c>
      <c r="H304" s="1" t="s">
        <v>217</v>
      </c>
      <c r="I304" s="12" t="s">
        <v>1743</v>
      </c>
      <c r="J304" s="12" t="s">
        <v>1743</v>
      </c>
      <c r="K304" s="1" t="s">
        <v>217</v>
      </c>
      <c r="L304" s="9" t="str">
        <f>IF(J304="Div by 0", "N/A", IF(K304="N/A","N/A", IF(J304&gt;VALUE(MID(K304,1,2)), "No", IF(J304&lt;-1*VALUE(MID(K304,1,2)), "No", "Yes"))))</f>
        <v>N/A</v>
      </c>
    </row>
    <row r="305" spans="1:12" x14ac:dyDescent="0.2">
      <c r="A305" s="57" t="s">
        <v>708</v>
      </c>
      <c r="B305" s="1" t="s">
        <v>217</v>
      </c>
      <c r="C305" s="1">
        <v>0</v>
      </c>
      <c r="D305" s="1" t="s">
        <v>217</v>
      </c>
      <c r="E305" s="1">
        <v>0</v>
      </c>
      <c r="F305" s="1" t="s">
        <v>217</v>
      </c>
      <c r="G305" s="1">
        <v>0</v>
      </c>
      <c r="H305" s="1" t="s">
        <v>217</v>
      </c>
      <c r="I305" s="12" t="s">
        <v>1743</v>
      </c>
      <c r="J305" s="12" t="s">
        <v>1743</v>
      </c>
      <c r="K305" s="1" t="s">
        <v>217</v>
      </c>
      <c r="L305" s="9" t="str">
        <f>IF(J305="Div by 0", "N/A", IF(K305="N/A","N/A", IF(J305&gt;VALUE(MID(K305,1,2)), "No", IF(J305&lt;-1*VALUE(MID(K305,1,2)), "No", "Yes"))))</f>
        <v>N/A</v>
      </c>
    </row>
    <row r="306" spans="1:12" x14ac:dyDescent="0.2">
      <c r="A306" s="57" t="s">
        <v>718</v>
      </c>
      <c r="B306" s="1" t="s">
        <v>217</v>
      </c>
      <c r="C306" s="1">
        <v>0</v>
      </c>
      <c r="D306" s="1" t="s">
        <v>217</v>
      </c>
      <c r="E306" s="1">
        <v>0</v>
      </c>
      <c r="F306" s="1" t="s">
        <v>217</v>
      </c>
      <c r="G306" s="1">
        <v>0</v>
      </c>
      <c r="H306" s="1" t="s">
        <v>217</v>
      </c>
      <c r="I306" s="12" t="s">
        <v>1743</v>
      </c>
      <c r="J306" s="12" t="s">
        <v>1743</v>
      </c>
      <c r="K306" s="1" t="s">
        <v>217</v>
      </c>
      <c r="L306" s="9" t="str">
        <f>IF(J306="Div by 0", "N/A", IF(K306="N/A","N/A", IF(J306&gt;VALUE(MID(K306,1,2)), "No", IF(J306&lt;-1*VALUE(MID(K306,1,2)), "No", "Yes"))))</f>
        <v>N/A</v>
      </c>
    </row>
    <row r="307" spans="1:12" ht="25.5" x14ac:dyDescent="0.2">
      <c r="A307" s="57" t="s">
        <v>709</v>
      </c>
      <c r="B307" s="1" t="s">
        <v>217</v>
      </c>
      <c r="C307" s="1">
        <v>0</v>
      </c>
      <c r="D307" s="1" t="s">
        <v>217</v>
      </c>
      <c r="E307" s="1">
        <v>0</v>
      </c>
      <c r="F307" s="1" t="s">
        <v>217</v>
      </c>
      <c r="G307" s="1">
        <v>0</v>
      </c>
      <c r="H307" s="1" t="s">
        <v>217</v>
      </c>
      <c r="I307" s="12" t="s">
        <v>1743</v>
      </c>
      <c r="J307" s="12" t="s">
        <v>1743</v>
      </c>
      <c r="K307" s="1" t="s">
        <v>217</v>
      </c>
      <c r="L307" s="9" t="str">
        <f>IF(J307="Div by 0", "N/A", IF(K307="N/A","N/A", IF(J307&gt;VALUE(MID(K307,1,2)), "No", IF(J307&lt;-1*VALUE(MID(K307,1,2)), "No", "Yes"))))</f>
        <v>N/A</v>
      </c>
    </row>
    <row r="308" spans="1:12" x14ac:dyDescent="0.2">
      <c r="A308" s="57" t="s">
        <v>710</v>
      </c>
      <c r="B308" s="1" t="s">
        <v>217</v>
      </c>
      <c r="C308" s="1" t="s">
        <v>217</v>
      </c>
      <c r="D308" s="1" t="s">
        <v>217</v>
      </c>
      <c r="E308" s="1">
        <v>88019</v>
      </c>
      <c r="F308" s="1" t="s">
        <v>217</v>
      </c>
      <c r="G308" s="1">
        <v>91030</v>
      </c>
      <c r="H308" s="1" t="s">
        <v>217</v>
      </c>
      <c r="I308" s="12" t="s">
        <v>217</v>
      </c>
      <c r="J308" s="12">
        <v>3.4209999999999998</v>
      </c>
      <c r="K308" s="1" t="s">
        <v>217</v>
      </c>
      <c r="L308" s="9" t="str">
        <f>IF(J308="Div by 0", "N/A", IF(K308="N/A","N/A", IF(J308&gt;VALUE(MID(K308,1,2)), "No", IF(J308&lt;-1*VALUE(MID(K308,1,2)), "No", "Yes"))))</f>
        <v>N/A</v>
      </c>
    </row>
    <row r="309" spans="1:12" x14ac:dyDescent="0.2">
      <c r="A309" s="72" t="s">
        <v>73</v>
      </c>
      <c r="B309" s="34" t="s">
        <v>217</v>
      </c>
      <c r="C309" s="35">
        <v>608226</v>
      </c>
      <c r="D309" s="43" t="str">
        <f>IF($B309="N/A","N/A",IF(C309&gt;10,"No",IF(C309&lt;-10,"No","Yes")))</f>
        <v>N/A</v>
      </c>
      <c r="E309" s="35">
        <v>619928</v>
      </c>
      <c r="F309" s="43" t="str">
        <f>IF($B309="N/A","N/A",IF(E309&gt;10,"No",IF(E309&lt;-10,"No","Yes")))</f>
        <v>N/A</v>
      </c>
      <c r="G309" s="35">
        <v>629458</v>
      </c>
      <c r="H309" s="43" t="str">
        <f>IF($B309="N/A","N/A",IF(G309&gt;10,"No",IF(G309&lt;-10,"No","Yes")))</f>
        <v>N/A</v>
      </c>
      <c r="I309" s="12">
        <v>1.9239999999999999</v>
      </c>
      <c r="J309" s="12">
        <v>1.5369999999999999</v>
      </c>
      <c r="K309" s="44" t="s">
        <v>734</v>
      </c>
      <c r="L309" s="9" t="str">
        <f t="shared" ref="L309:L338" si="94">IF(J309="Div by 0", "N/A", IF(K309="N/A","N/A", IF(J309&gt;VALUE(MID(K309,1,2)), "No", IF(J309&lt;-1*VALUE(MID(K309,1,2)), "No", "Yes"))))</f>
        <v>Yes</v>
      </c>
    </row>
    <row r="310" spans="1:12" x14ac:dyDescent="0.2">
      <c r="A310" s="57" t="s">
        <v>186</v>
      </c>
      <c r="B310" s="34" t="s">
        <v>217</v>
      </c>
      <c r="C310" s="35">
        <v>68161</v>
      </c>
      <c r="D310" s="11" t="str">
        <f t="shared" ref="D310:D313" si="95">IF($B310="N/A","N/A",IF(C310&gt;10,"No",IF(C310&lt;-10,"No","Yes")))</f>
        <v>N/A</v>
      </c>
      <c r="E310" s="35">
        <v>67357</v>
      </c>
      <c r="F310" s="11" t="str">
        <f t="shared" ref="F310:F313" si="96">IF($B310="N/A","N/A",IF(E310&gt;10,"No",IF(E310&lt;-10,"No","Yes")))</f>
        <v>N/A</v>
      </c>
      <c r="G310" s="35">
        <v>65794</v>
      </c>
      <c r="H310" s="11" t="str">
        <f t="shared" ref="H310:H313" si="97">IF($B310="N/A","N/A",IF(G310&gt;10,"No",IF(G310&lt;-10,"No","Yes")))</f>
        <v>N/A</v>
      </c>
      <c r="I310" s="12">
        <v>-1.18</v>
      </c>
      <c r="J310" s="12">
        <v>-2.3199999999999998</v>
      </c>
      <c r="K310" s="44" t="s">
        <v>734</v>
      </c>
      <c r="L310" s="9" t="str">
        <f>IF(J310="Div by 0", "N/A", IF(OR(J310="N/A",K310="N/A"),"N/A", IF(J310&gt;VALUE(MID(K310,1,2)), "No", IF(J310&lt;-1*VALUE(MID(K310,1,2)), "No", "Yes"))))</f>
        <v>Yes</v>
      </c>
    </row>
    <row r="311" spans="1:12" x14ac:dyDescent="0.2">
      <c r="A311" s="57" t="s">
        <v>187</v>
      </c>
      <c r="B311" s="34" t="s">
        <v>217</v>
      </c>
      <c r="C311" s="35">
        <v>155419</v>
      </c>
      <c r="D311" s="11" t="str">
        <f t="shared" si="95"/>
        <v>N/A</v>
      </c>
      <c r="E311" s="35">
        <v>160768</v>
      </c>
      <c r="F311" s="11" t="str">
        <f t="shared" si="96"/>
        <v>N/A</v>
      </c>
      <c r="G311" s="35">
        <v>161917</v>
      </c>
      <c r="H311" s="11" t="str">
        <f t="shared" si="97"/>
        <v>N/A</v>
      </c>
      <c r="I311" s="12">
        <v>3.4420000000000002</v>
      </c>
      <c r="J311" s="12">
        <v>0.7147</v>
      </c>
      <c r="K311" s="44" t="s">
        <v>734</v>
      </c>
      <c r="L311" s="9" t="str">
        <f t="shared" ref="L311:L313" si="98">IF(J311="Div by 0", "N/A", IF(OR(J311="N/A",K311="N/A"),"N/A", IF(J311&gt;VALUE(MID(K311,1,2)), "No", IF(J311&lt;-1*VALUE(MID(K311,1,2)), "No", "Yes"))))</f>
        <v>Yes</v>
      </c>
    </row>
    <row r="312" spans="1:12" x14ac:dyDescent="0.2">
      <c r="A312" s="57" t="s">
        <v>188</v>
      </c>
      <c r="B312" s="34" t="s">
        <v>217</v>
      </c>
      <c r="C312" s="35">
        <v>289885</v>
      </c>
      <c r="D312" s="11" t="str">
        <f t="shared" si="95"/>
        <v>N/A</v>
      </c>
      <c r="E312" s="35">
        <v>309172</v>
      </c>
      <c r="F312" s="11" t="str">
        <f t="shared" si="96"/>
        <v>N/A</v>
      </c>
      <c r="G312" s="35">
        <v>322818</v>
      </c>
      <c r="H312" s="11" t="str">
        <f t="shared" si="97"/>
        <v>N/A</v>
      </c>
      <c r="I312" s="12">
        <v>6.6529999999999996</v>
      </c>
      <c r="J312" s="12">
        <v>4.4139999999999997</v>
      </c>
      <c r="K312" s="44" t="s">
        <v>734</v>
      </c>
      <c r="L312" s="9" t="str">
        <f t="shared" si="98"/>
        <v>Yes</v>
      </c>
    </row>
    <row r="313" spans="1:12" x14ac:dyDescent="0.2">
      <c r="A313" s="7" t="s">
        <v>189</v>
      </c>
      <c r="B313" s="34" t="s">
        <v>217</v>
      </c>
      <c r="C313" s="35">
        <v>94761</v>
      </c>
      <c r="D313" s="11" t="str">
        <f t="shared" si="95"/>
        <v>N/A</v>
      </c>
      <c r="E313" s="35">
        <v>82631</v>
      </c>
      <c r="F313" s="11" t="str">
        <f t="shared" si="96"/>
        <v>N/A</v>
      </c>
      <c r="G313" s="35">
        <v>78929</v>
      </c>
      <c r="H313" s="11" t="str">
        <f t="shared" si="97"/>
        <v>N/A</v>
      </c>
      <c r="I313" s="12">
        <v>-12.8</v>
      </c>
      <c r="J313" s="12">
        <v>-4.4800000000000004</v>
      </c>
      <c r="K313" s="44" t="s">
        <v>734</v>
      </c>
      <c r="L313" s="9" t="str">
        <f t="shared" si="98"/>
        <v>Yes</v>
      </c>
    </row>
    <row r="314" spans="1:12" x14ac:dyDescent="0.2">
      <c r="A314" s="57" t="s">
        <v>1113</v>
      </c>
      <c r="B314" s="13" t="s">
        <v>217</v>
      </c>
      <c r="C314" s="35" t="s">
        <v>217</v>
      </c>
      <c r="D314" s="9" t="str">
        <f t="shared" ref="D314:F317" si="99">IF($B314="N/A","N/A",IF(C314&lt;0,"No","Yes"))</f>
        <v>N/A</v>
      </c>
      <c r="E314" s="35">
        <v>329711</v>
      </c>
      <c r="F314" s="9" t="str">
        <f t="shared" si="99"/>
        <v>N/A</v>
      </c>
      <c r="G314" s="35">
        <v>341995</v>
      </c>
      <c r="H314" s="9" t="str">
        <f t="shared" ref="H314:H317" si="100">IF($B314="N/A","N/A",IF(G314&lt;0,"No","Yes"))</f>
        <v>N/A</v>
      </c>
      <c r="I314" s="12" t="s">
        <v>217</v>
      </c>
      <c r="J314" s="12">
        <v>3.726</v>
      </c>
      <c r="K314" s="1" t="s">
        <v>733</v>
      </c>
      <c r="L314" s="9" t="str">
        <f>IF(J314="Div by 0", "N/A", IF(OR(J314="N/A",K314="N/A"),"N/A", IF(J314&gt;VALUE(MID(K314,1,2)), "No", IF(J314&lt;-1*VALUE(MID(K314,1,2)), "No", "Yes"))))</f>
        <v>Yes</v>
      </c>
    </row>
    <row r="315" spans="1:12" x14ac:dyDescent="0.2">
      <c r="A315" s="57" t="s">
        <v>433</v>
      </c>
      <c r="B315" s="13" t="s">
        <v>217</v>
      </c>
      <c r="C315" s="35" t="s">
        <v>217</v>
      </c>
      <c r="D315" s="9" t="str">
        <f t="shared" si="99"/>
        <v>N/A</v>
      </c>
      <c r="E315" s="35">
        <v>17074</v>
      </c>
      <c r="F315" s="9" t="str">
        <f t="shared" si="99"/>
        <v>N/A</v>
      </c>
      <c r="G315" s="35">
        <v>16884</v>
      </c>
      <c r="H315" s="9" t="str">
        <f t="shared" si="100"/>
        <v>N/A</v>
      </c>
      <c r="I315" s="12" t="s">
        <v>217</v>
      </c>
      <c r="J315" s="12">
        <v>-1.1100000000000001</v>
      </c>
      <c r="K315" s="1" t="s">
        <v>733</v>
      </c>
      <c r="L315" s="9" t="str">
        <f t="shared" ref="L315:L317" si="101">IF(J315="Div by 0", "N/A", IF(OR(J315="N/A",K315="N/A"),"N/A", IF(J315&gt;VALUE(MID(K315,1,2)), "No", IF(J315&lt;-1*VALUE(MID(K315,1,2)), "No", "Yes"))))</f>
        <v>Yes</v>
      </c>
    </row>
    <row r="316" spans="1:12" x14ac:dyDescent="0.2">
      <c r="A316" s="57" t="s">
        <v>434</v>
      </c>
      <c r="B316" s="13" t="s">
        <v>217</v>
      </c>
      <c r="C316" s="35" t="s">
        <v>217</v>
      </c>
      <c r="D316" s="9" t="str">
        <f t="shared" si="99"/>
        <v>N/A</v>
      </c>
      <c r="E316" s="35">
        <v>183486</v>
      </c>
      <c r="F316" s="9" t="str">
        <f t="shared" si="99"/>
        <v>N/A</v>
      </c>
      <c r="G316" s="35">
        <v>181490</v>
      </c>
      <c r="H316" s="9" t="str">
        <f t="shared" si="100"/>
        <v>N/A</v>
      </c>
      <c r="I316" s="12" t="s">
        <v>217</v>
      </c>
      <c r="J316" s="12">
        <v>-1.0900000000000001</v>
      </c>
      <c r="K316" s="1" t="s">
        <v>733</v>
      </c>
      <c r="L316" s="9" t="str">
        <f t="shared" si="101"/>
        <v>Yes</v>
      </c>
    </row>
    <row r="317" spans="1:12" x14ac:dyDescent="0.2">
      <c r="A317" s="57" t="s">
        <v>1114</v>
      </c>
      <c r="B317" s="13" t="s">
        <v>217</v>
      </c>
      <c r="C317" s="35" t="s">
        <v>217</v>
      </c>
      <c r="D317" s="9" t="str">
        <f t="shared" si="99"/>
        <v>N/A</v>
      </c>
      <c r="E317" s="35">
        <v>67489</v>
      </c>
      <c r="F317" s="9" t="str">
        <f t="shared" si="99"/>
        <v>N/A</v>
      </c>
      <c r="G317" s="35">
        <v>67106</v>
      </c>
      <c r="H317" s="9" t="str">
        <f t="shared" si="100"/>
        <v>N/A</v>
      </c>
      <c r="I317" s="12" t="s">
        <v>217</v>
      </c>
      <c r="J317" s="12">
        <v>-0.56699999999999995</v>
      </c>
      <c r="K317" s="1" t="s">
        <v>733</v>
      </c>
      <c r="L317" s="9" t="str">
        <f t="shared" si="101"/>
        <v>Yes</v>
      </c>
    </row>
    <row r="318" spans="1:12" x14ac:dyDescent="0.2">
      <c r="A318" s="57" t="s">
        <v>98</v>
      </c>
      <c r="B318" s="34" t="s">
        <v>295</v>
      </c>
      <c r="C318" s="8">
        <v>80.152443335000001</v>
      </c>
      <c r="D318" s="43" t="str">
        <f>IF($B318="N/A","N/A",IF(C318&gt;80,"Yes","No"))</f>
        <v>Yes</v>
      </c>
      <c r="E318" s="8">
        <v>83.062871817000001</v>
      </c>
      <c r="F318" s="43" t="str">
        <f>IF($B318="N/A","N/A",IF(E318&gt;80,"Yes","No"))</f>
        <v>Yes</v>
      </c>
      <c r="G318" s="8">
        <v>83.198402435000006</v>
      </c>
      <c r="H318" s="43" t="str">
        <f>IF($B318="N/A","N/A",IF(G318&gt;80,"Yes","No"))</f>
        <v>Yes</v>
      </c>
      <c r="I318" s="12">
        <v>3.6309999999999998</v>
      </c>
      <c r="J318" s="12">
        <v>0.16320000000000001</v>
      </c>
      <c r="K318" s="44" t="s">
        <v>734</v>
      </c>
      <c r="L318" s="9" t="str">
        <f t="shared" si="94"/>
        <v>Yes</v>
      </c>
    </row>
    <row r="319" spans="1:12" x14ac:dyDescent="0.2">
      <c r="A319" s="57" t="s">
        <v>336</v>
      </c>
      <c r="B319" s="34" t="s">
        <v>282</v>
      </c>
      <c r="C319" s="8">
        <v>1.26597679E-2</v>
      </c>
      <c r="D319" s="43" t="str">
        <f>IF($B319="N/A","N/A",IF(C319&gt;=5,"No",IF(C319&lt;0,"No","Yes")))</f>
        <v>Yes</v>
      </c>
      <c r="E319" s="8">
        <v>1.0969015800000001E-2</v>
      </c>
      <c r="F319" s="43" t="str">
        <f>IF($B319="N/A","N/A",IF(E319&gt;=5,"No",IF(E319&lt;0,"No","Yes")))</f>
        <v>Yes</v>
      </c>
      <c r="G319" s="8">
        <v>9.5320099999999998E-4</v>
      </c>
      <c r="H319" s="43" t="str">
        <f>IF($B319="N/A","N/A",IF(G319&gt;=5,"No",IF(G319&lt;0,"No","Yes")))</f>
        <v>Yes</v>
      </c>
      <c r="I319" s="12">
        <v>-13.4</v>
      </c>
      <c r="J319" s="12">
        <v>-91.3</v>
      </c>
      <c r="K319" s="44" t="s">
        <v>734</v>
      </c>
      <c r="L319" s="9" t="str">
        <f t="shared" si="94"/>
        <v>No</v>
      </c>
    </row>
    <row r="320" spans="1:12" x14ac:dyDescent="0.2">
      <c r="A320" s="57" t="s">
        <v>344</v>
      </c>
      <c r="B320" s="47" t="s">
        <v>282</v>
      </c>
      <c r="C320" s="8">
        <v>10.369994048000001</v>
      </c>
      <c r="D320" s="43" t="str">
        <f>IF($B320="N/A","N/A",IF(C320&gt;=5,"No",IF(C320&lt;0,"No","Yes")))</f>
        <v>No</v>
      </c>
      <c r="E320" s="8">
        <v>10.508639713000001</v>
      </c>
      <c r="F320" s="43" t="str">
        <f>IF($B320="N/A","N/A",IF(E320&gt;=5,"No",IF(E320&lt;0,"No","Yes")))</f>
        <v>No</v>
      </c>
      <c r="G320" s="8">
        <v>10.749883233</v>
      </c>
      <c r="H320" s="43" t="str">
        <f>IF($B320="N/A","N/A",IF(G320&gt;=5,"No",IF(G320&lt;0,"No","Yes")))</f>
        <v>No</v>
      </c>
      <c r="I320" s="12">
        <v>1.337</v>
      </c>
      <c r="J320" s="12">
        <v>2.2959999999999998</v>
      </c>
      <c r="K320" s="44" t="s">
        <v>734</v>
      </c>
      <c r="L320" s="9" t="str">
        <f t="shared" si="94"/>
        <v>Yes</v>
      </c>
    </row>
    <row r="321" spans="1:12" x14ac:dyDescent="0.2">
      <c r="A321" s="57" t="s">
        <v>337</v>
      </c>
      <c r="B321" s="47" t="s">
        <v>282</v>
      </c>
      <c r="C321" s="8">
        <v>2.8306912233000001</v>
      </c>
      <c r="D321" s="43" t="str">
        <f>IF($B321="N/A","N/A",IF(C321&gt;=5,"No",IF(C321&lt;0,"No","Yes")))</f>
        <v>Yes</v>
      </c>
      <c r="E321" s="8">
        <v>2.7301557600000002</v>
      </c>
      <c r="F321" s="43" t="str">
        <f>IF($B321="N/A","N/A",IF(E321&gt;=5,"No",IF(E321&lt;0,"No","Yes")))</f>
        <v>Yes</v>
      </c>
      <c r="G321" s="8">
        <v>2.4543337284</v>
      </c>
      <c r="H321" s="43" t="str">
        <f>IF($B321="N/A","N/A",IF(G321&gt;=5,"No",IF(G321&lt;0,"No","Yes")))</f>
        <v>Yes</v>
      </c>
      <c r="I321" s="12">
        <v>-3.55</v>
      </c>
      <c r="J321" s="12">
        <v>-10.1</v>
      </c>
      <c r="K321" s="44" t="s">
        <v>734</v>
      </c>
      <c r="L321" s="9" t="str">
        <f t="shared" si="94"/>
        <v>Yes</v>
      </c>
    </row>
    <row r="322" spans="1:12" x14ac:dyDescent="0.2">
      <c r="A322" s="57" t="s">
        <v>338</v>
      </c>
      <c r="B322" s="47" t="s">
        <v>296</v>
      </c>
      <c r="C322" s="8">
        <v>0.33178456690000002</v>
      </c>
      <c r="D322" s="43" t="str">
        <f>IF($B322="N/A","N/A",IF(C322&gt;0,"No",IF(C322&lt;0,"No","Yes")))</f>
        <v>No</v>
      </c>
      <c r="E322" s="8">
        <v>0.31906931129999999</v>
      </c>
      <c r="F322" s="43" t="str">
        <f>IF($B322="N/A","N/A",IF(E322&gt;0,"No",IF(E322&lt;0,"No","Yes")))</f>
        <v>No</v>
      </c>
      <c r="G322" s="8">
        <v>0.26753174950000003</v>
      </c>
      <c r="H322" s="43" t="str">
        <f>IF($B322="N/A","N/A",IF(G322&gt;0,"No",IF(G322&lt;0,"No","Yes")))</f>
        <v>No</v>
      </c>
      <c r="I322" s="12">
        <v>-3.83</v>
      </c>
      <c r="J322" s="12">
        <v>-16.2</v>
      </c>
      <c r="K322" s="44" t="s">
        <v>734</v>
      </c>
      <c r="L322" s="9" t="str">
        <f t="shared" si="94"/>
        <v>No</v>
      </c>
    </row>
    <row r="323" spans="1:12" x14ac:dyDescent="0.2">
      <c r="A323" s="57" t="s">
        <v>339</v>
      </c>
      <c r="B323" s="47" t="s">
        <v>282</v>
      </c>
      <c r="C323" s="8">
        <v>6.3024270584000002</v>
      </c>
      <c r="D323" s="43" t="str">
        <f>IF($B323="N/A","N/A",IF(C323&gt;=5,"No",IF(C323&lt;0,"No","Yes")))</f>
        <v>No</v>
      </c>
      <c r="E323" s="8">
        <v>3.3676491463999998</v>
      </c>
      <c r="F323" s="43" t="str">
        <f>IF($B323="N/A","N/A",IF(E323&gt;=5,"No",IF(E323&lt;0,"No","Yes")))</f>
        <v>Yes</v>
      </c>
      <c r="G323" s="8">
        <v>3.3282601857</v>
      </c>
      <c r="H323" s="43" t="str">
        <f>IF($B323="N/A","N/A",IF(G323&gt;=5,"No",IF(G323&lt;0,"No","Yes")))</f>
        <v>Yes</v>
      </c>
      <c r="I323" s="12">
        <v>-46.6</v>
      </c>
      <c r="J323" s="12">
        <v>-1.17</v>
      </c>
      <c r="K323" s="44" t="s">
        <v>734</v>
      </c>
      <c r="L323" s="9" t="str">
        <f t="shared" si="94"/>
        <v>Yes</v>
      </c>
    </row>
    <row r="324" spans="1:12" x14ac:dyDescent="0.2">
      <c r="A324" s="57" t="s">
        <v>340</v>
      </c>
      <c r="B324" s="47" t="s">
        <v>296</v>
      </c>
      <c r="C324" s="8">
        <v>0</v>
      </c>
      <c r="D324" s="43" t="str">
        <f t="shared" ref="D324:D325" si="102">IF($B324="N/A","N/A",IF(C324&gt;0,"No",IF(C324&lt;0,"No","Yes")))</f>
        <v>Yes</v>
      </c>
      <c r="E324" s="8">
        <v>0</v>
      </c>
      <c r="F324" s="43" t="str">
        <f t="shared" ref="F324:F325" si="103">IF($B324="N/A","N/A",IF(E324&gt;0,"No",IF(E324&lt;0,"No","Yes")))</f>
        <v>Yes</v>
      </c>
      <c r="G324" s="8">
        <v>0</v>
      </c>
      <c r="H324" s="43" t="str">
        <f t="shared" ref="H324:H325" si="104">IF($B324="N/A","N/A",IF(G324&gt;0,"No",IF(G324&lt;0,"No","Yes")))</f>
        <v>Yes</v>
      </c>
      <c r="I324" s="12" t="s">
        <v>1743</v>
      </c>
      <c r="J324" s="12" t="s">
        <v>1743</v>
      </c>
      <c r="K324" s="44" t="s">
        <v>734</v>
      </c>
      <c r="L324" s="9" t="str">
        <f t="shared" si="94"/>
        <v>N/A</v>
      </c>
    </row>
    <row r="325" spans="1:12" x14ac:dyDescent="0.2">
      <c r="A325" s="57" t="s">
        <v>341</v>
      </c>
      <c r="B325" s="47" t="s">
        <v>296</v>
      </c>
      <c r="C325" s="8">
        <v>0</v>
      </c>
      <c r="D325" s="43" t="str">
        <f t="shared" si="102"/>
        <v>Yes</v>
      </c>
      <c r="E325" s="8">
        <v>0</v>
      </c>
      <c r="F325" s="43" t="str">
        <f t="shared" si="103"/>
        <v>Yes</v>
      </c>
      <c r="G325" s="8">
        <v>0</v>
      </c>
      <c r="H325" s="43" t="str">
        <f t="shared" si="104"/>
        <v>Yes</v>
      </c>
      <c r="I325" s="12" t="s">
        <v>1743</v>
      </c>
      <c r="J325" s="12" t="s">
        <v>1743</v>
      </c>
      <c r="K325" s="44" t="s">
        <v>734</v>
      </c>
      <c r="L325" s="9" t="str">
        <f t="shared" si="94"/>
        <v>N/A</v>
      </c>
    </row>
    <row r="326" spans="1:12" x14ac:dyDescent="0.2">
      <c r="A326" s="57" t="s">
        <v>99</v>
      </c>
      <c r="B326" s="47" t="s">
        <v>296</v>
      </c>
      <c r="C326" s="8">
        <v>0</v>
      </c>
      <c r="D326" s="43" t="str">
        <f>IF($B326="N/A","N/A",IF(C326&gt;0,"No",IF(C326&lt;0,"No","Yes")))</f>
        <v>Yes</v>
      </c>
      <c r="E326" s="8">
        <v>0</v>
      </c>
      <c r="F326" s="43" t="str">
        <f>IF($B326="N/A","N/A",IF(E326&gt;0,"No",IF(E326&lt;0,"No","Yes")))</f>
        <v>Yes</v>
      </c>
      <c r="G326" s="8">
        <v>0</v>
      </c>
      <c r="H326" s="43" t="str">
        <f>IF($B326="N/A","N/A",IF(G326&gt;0,"No",IF(G326&lt;0,"No","Yes")))</f>
        <v>Yes</v>
      </c>
      <c r="I326" s="12" t="s">
        <v>1743</v>
      </c>
      <c r="J326" s="12" t="s">
        <v>1743</v>
      </c>
      <c r="K326" s="44" t="s">
        <v>734</v>
      </c>
      <c r="L326" s="9" t="str">
        <f t="shared" si="94"/>
        <v>N/A</v>
      </c>
    </row>
    <row r="327" spans="1:12" x14ac:dyDescent="0.2">
      <c r="A327" s="57" t="s">
        <v>342</v>
      </c>
      <c r="B327" s="47" t="s">
        <v>296</v>
      </c>
      <c r="C327" s="8">
        <v>0</v>
      </c>
      <c r="D327" s="43" t="str">
        <f>IF($B327="N/A","N/A",IF(C327&gt;0,"No",IF(C327&lt;0,"No","Yes")))</f>
        <v>Yes</v>
      </c>
      <c r="E327" s="8">
        <v>6.4523619999999995E-4</v>
      </c>
      <c r="F327" s="43" t="str">
        <f>IF($B327="N/A","N/A",IF(E327&gt;0,"No",IF(E327&lt;0,"No","Yes")))</f>
        <v>No</v>
      </c>
      <c r="G327" s="8">
        <v>6.3546730000000001E-4</v>
      </c>
      <c r="H327" s="43" t="str">
        <f>IF($B327="N/A","N/A",IF(G327&gt;0,"No",IF(G327&lt;0,"No","Yes")))</f>
        <v>No</v>
      </c>
      <c r="I327" s="12" t="s">
        <v>1743</v>
      </c>
      <c r="J327" s="12">
        <v>-1.51</v>
      </c>
      <c r="K327" s="44" t="s">
        <v>734</v>
      </c>
      <c r="L327" s="9" t="str">
        <f t="shared" si="94"/>
        <v>Yes</v>
      </c>
    </row>
    <row r="328" spans="1:12" x14ac:dyDescent="0.2">
      <c r="A328" s="57" t="s">
        <v>343</v>
      </c>
      <c r="B328" s="47" t="s">
        <v>296</v>
      </c>
      <c r="C328" s="8">
        <v>0</v>
      </c>
      <c r="D328" s="43" t="str">
        <f>IF($B328="N/A","N/A",IF(C328&gt;0,"No",IF(C328&lt;0,"No","Yes")))</f>
        <v>Yes</v>
      </c>
      <c r="E328" s="8">
        <v>0</v>
      </c>
      <c r="F328" s="43" t="str">
        <f>IF($B328="N/A","N/A",IF(E328&gt;0,"No",IF(E328&lt;0,"No","Yes")))</f>
        <v>Yes</v>
      </c>
      <c r="G328" s="8">
        <v>0</v>
      </c>
      <c r="H328" s="43" t="str">
        <f>IF($B328="N/A","N/A",IF(G328&gt;0,"No",IF(G328&lt;0,"No","Yes")))</f>
        <v>Yes</v>
      </c>
      <c r="I328" s="12" t="s">
        <v>1743</v>
      </c>
      <c r="J328" s="12" t="s">
        <v>1743</v>
      </c>
      <c r="K328" s="44" t="s">
        <v>734</v>
      </c>
      <c r="L328" s="9" t="str">
        <f t="shared" si="94"/>
        <v>N/A</v>
      </c>
    </row>
    <row r="329" spans="1:12" x14ac:dyDescent="0.2">
      <c r="A329" s="57" t="s">
        <v>1115</v>
      </c>
      <c r="B329" s="34" t="s">
        <v>217</v>
      </c>
      <c r="C329" s="8" t="s">
        <v>217</v>
      </c>
      <c r="D329" s="43" t="str">
        <f>IF($B329="N/A","N/A",IF(C329&gt;10,"No",IF(C329&lt;-10,"No","Yes")))</f>
        <v>N/A</v>
      </c>
      <c r="E329" s="8">
        <v>0</v>
      </c>
      <c r="F329" s="43" t="str">
        <f>IF($B329="N/A","N/A",IF(E329&gt;10,"No",IF(E329&lt;-10,"No","Yes")))</f>
        <v>N/A</v>
      </c>
      <c r="G329" s="8">
        <v>0</v>
      </c>
      <c r="H329" s="43" t="str">
        <f>IF($B329="N/A","N/A",IF(G329&gt;10,"No",IF(G329&lt;-10,"No","Yes")))</f>
        <v>N/A</v>
      </c>
      <c r="I329" s="12" t="s">
        <v>217</v>
      </c>
      <c r="J329" s="12" t="s">
        <v>1743</v>
      </c>
      <c r="K329" s="44" t="s">
        <v>734</v>
      </c>
      <c r="L329" s="9" t="str">
        <f t="shared" si="94"/>
        <v>N/A</v>
      </c>
    </row>
    <row r="330" spans="1:12" x14ac:dyDescent="0.2">
      <c r="A330" s="57" t="s">
        <v>1116</v>
      </c>
      <c r="B330" s="34" t="s">
        <v>217</v>
      </c>
      <c r="C330" s="8">
        <v>0</v>
      </c>
      <c r="D330" s="43" t="str">
        <f>IF($B330="N/A","N/A",IF(C330&gt;10,"No",IF(C330&lt;-10,"No","Yes")))</f>
        <v>N/A</v>
      </c>
      <c r="E330" s="8">
        <v>0</v>
      </c>
      <c r="F330" s="43" t="str">
        <f>IF($B330="N/A","N/A",IF(E330&gt;10,"No",IF(E330&lt;-10,"No","Yes")))</f>
        <v>N/A</v>
      </c>
      <c r="G330" s="8">
        <v>0</v>
      </c>
      <c r="H330" s="43" t="str">
        <f>IF($B330="N/A","N/A",IF(G330&gt;10,"No",IF(G330&lt;-10,"No","Yes")))</f>
        <v>N/A</v>
      </c>
      <c r="I330" s="12" t="s">
        <v>1743</v>
      </c>
      <c r="J330" s="12" t="s">
        <v>1743</v>
      </c>
      <c r="K330" s="44" t="s">
        <v>734</v>
      </c>
      <c r="L330" s="9" t="str">
        <f t="shared" si="94"/>
        <v>N/A</v>
      </c>
    </row>
    <row r="331" spans="1:12" x14ac:dyDescent="0.2">
      <c r="A331" s="57" t="s">
        <v>1117</v>
      </c>
      <c r="B331" s="34" t="s">
        <v>217</v>
      </c>
      <c r="C331" s="8">
        <v>0</v>
      </c>
      <c r="D331" s="43" t="str">
        <f>IF($B331="N/A","N/A",IF(C331&gt;10,"No",IF(C331&lt;-10,"No","Yes")))</f>
        <v>N/A</v>
      </c>
      <c r="E331" s="8">
        <v>0</v>
      </c>
      <c r="F331" s="43" t="str">
        <f>IF($B331="N/A","N/A",IF(E331&gt;10,"No",IF(E331&lt;-10,"No","Yes")))</f>
        <v>N/A</v>
      </c>
      <c r="G331" s="8">
        <v>0</v>
      </c>
      <c r="H331" s="43" t="str">
        <f>IF($B331="N/A","N/A",IF(G331&gt;10,"No",IF(G331&lt;-10,"No","Yes")))</f>
        <v>N/A</v>
      </c>
      <c r="I331" s="12" t="s">
        <v>1743</v>
      </c>
      <c r="J331" s="12" t="s">
        <v>1743</v>
      </c>
      <c r="K331" s="44" t="s">
        <v>734</v>
      </c>
      <c r="L331" s="9" t="str">
        <f t="shared" si="94"/>
        <v>N/A</v>
      </c>
    </row>
    <row r="332" spans="1:12" x14ac:dyDescent="0.2">
      <c r="A332" s="57" t="s">
        <v>1118</v>
      </c>
      <c r="B332" s="34" t="s">
        <v>217</v>
      </c>
      <c r="C332" s="8">
        <v>0</v>
      </c>
      <c r="D332" s="43" t="str">
        <f>IF($B332="N/A","N/A",IF(C332&gt;10,"No",IF(C332&lt;-10,"No","Yes")))</f>
        <v>N/A</v>
      </c>
      <c r="E332" s="8">
        <v>0</v>
      </c>
      <c r="F332" s="43" t="str">
        <f>IF($B332="N/A","N/A",IF(E332&gt;10,"No",IF(E332&lt;-10,"No","Yes")))</f>
        <v>N/A</v>
      </c>
      <c r="G332" s="8">
        <v>0</v>
      </c>
      <c r="H332" s="43" t="str">
        <f>IF($B332="N/A","N/A",IF(G332&gt;10,"No",IF(G332&lt;-10,"No","Yes")))</f>
        <v>N/A</v>
      </c>
      <c r="I332" s="12" t="s">
        <v>1743</v>
      </c>
      <c r="J332" s="12" t="s">
        <v>1743</v>
      </c>
      <c r="K332" s="44" t="s">
        <v>734</v>
      </c>
      <c r="L332" s="9" t="str">
        <f t="shared" si="94"/>
        <v>N/A</v>
      </c>
    </row>
    <row r="333" spans="1:12" x14ac:dyDescent="0.2">
      <c r="A333" s="57" t="s">
        <v>1119</v>
      </c>
      <c r="B333" s="34" t="s">
        <v>297</v>
      </c>
      <c r="C333" s="8">
        <v>2.5766738022000002</v>
      </c>
      <c r="D333" s="43" t="str">
        <f>IF($B333="N/A","N/A",IF(C333&gt;15,"No",IF(C333&lt;2,"No","Yes")))</f>
        <v>Yes</v>
      </c>
      <c r="E333" s="8">
        <v>1.9886180331000001</v>
      </c>
      <c r="F333" s="43" t="str">
        <f>IF($B333="N/A","N/A",IF(E333&gt;15,"No",IF(E333&lt;2,"No","Yes")))</f>
        <v>No</v>
      </c>
      <c r="G333" s="8">
        <v>2.3928522634</v>
      </c>
      <c r="H333" s="43" t="str">
        <f>IF($B333="N/A","N/A",IF(G333&gt;15,"No",IF(G333&lt;2,"No","Yes")))</f>
        <v>Yes</v>
      </c>
      <c r="I333" s="12">
        <v>-22.8</v>
      </c>
      <c r="J333" s="12">
        <v>20.329999999999998</v>
      </c>
      <c r="K333" s="44" t="s">
        <v>734</v>
      </c>
      <c r="L333" s="9" t="str">
        <f t="shared" si="94"/>
        <v>No</v>
      </c>
    </row>
    <row r="334" spans="1:12" x14ac:dyDescent="0.2">
      <c r="A334" s="57" t="s">
        <v>1120</v>
      </c>
      <c r="B334" s="34" t="s">
        <v>217</v>
      </c>
      <c r="C334" s="35">
        <v>0</v>
      </c>
      <c r="D334" s="43" t="str">
        <f>IF($B334="N/A","N/A",IF(C334&gt;10,"No",IF(C334&lt;-10,"No","Yes")))</f>
        <v>N/A</v>
      </c>
      <c r="E334" s="35">
        <v>0</v>
      </c>
      <c r="F334" s="43" t="str">
        <f>IF($B334="N/A","N/A",IF(E334&gt;10,"No",IF(E334&lt;-10,"No","Yes")))</f>
        <v>N/A</v>
      </c>
      <c r="G334" s="35">
        <v>0</v>
      </c>
      <c r="H334" s="43" t="str">
        <f>IF($B334="N/A","N/A",IF(G334&gt;10,"No",IF(G334&lt;-10,"No","Yes")))</f>
        <v>N/A</v>
      </c>
      <c r="I334" s="12" t="s">
        <v>1743</v>
      </c>
      <c r="J334" s="12" t="s">
        <v>1743</v>
      </c>
      <c r="K334" s="44" t="s">
        <v>734</v>
      </c>
      <c r="L334" s="9" t="str">
        <f t="shared" si="94"/>
        <v>N/A</v>
      </c>
    </row>
    <row r="335" spans="1:12" x14ac:dyDescent="0.2">
      <c r="A335" s="57" t="s">
        <v>145</v>
      </c>
      <c r="B335" s="34" t="s">
        <v>217</v>
      </c>
      <c r="C335" s="35">
        <v>0</v>
      </c>
      <c r="D335" s="43" t="str">
        <f>IF($B335="N/A","N/A",IF(C335&gt;10,"No",IF(C335&lt;-10,"No","Yes")))</f>
        <v>N/A</v>
      </c>
      <c r="E335" s="35">
        <v>0</v>
      </c>
      <c r="F335" s="43" t="str">
        <f>IF($B335="N/A","N/A",IF(E335&gt;10,"No",IF(E335&lt;-10,"No","Yes")))</f>
        <v>N/A</v>
      </c>
      <c r="G335" s="35">
        <v>0</v>
      </c>
      <c r="H335" s="43" t="str">
        <f>IF($B335="N/A","N/A",IF(G335&gt;10,"No",IF(G335&lt;-10,"No","Yes")))</f>
        <v>N/A</v>
      </c>
      <c r="I335" s="12" t="s">
        <v>1743</v>
      </c>
      <c r="J335" s="12" t="s">
        <v>1743</v>
      </c>
      <c r="K335" s="44" t="s">
        <v>734</v>
      </c>
      <c r="L335" s="9" t="str">
        <f t="shared" si="94"/>
        <v>N/A</v>
      </c>
    </row>
    <row r="336" spans="1:12" x14ac:dyDescent="0.2">
      <c r="A336" s="57" t="s">
        <v>146</v>
      </c>
      <c r="B336" s="34" t="s">
        <v>217</v>
      </c>
      <c r="C336" s="35">
        <v>0</v>
      </c>
      <c r="D336" s="43" t="str">
        <f>IF($B336="N/A","N/A",IF(C336&gt;10,"No",IF(C336&lt;-10,"No","Yes")))</f>
        <v>N/A</v>
      </c>
      <c r="E336" s="35">
        <v>0</v>
      </c>
      <c r="F336" s="43" t="str">
        <f>IF($B336="N/A","N/A",IF(E336&gt;10,"No",IF(E336&lt;-10,"No","Yes")))</f>
        <v>N/A</v>
      </c>
      <c r="G336" s="35">
        <v>0</v>
      </c>
      <c r="H336" s="43" t="str">
        <f>IF($B336="N/A","N/A",IF(G336&gt;10,"No",IF(G336&lt;-10,"No","Yes")))</f>
        <v>N/A</v>
      </c>
      <c r="I336" s="12" t="s">
        <v>1743</v>
      </c>
      <c r="J336" s="12" t="s">
        <v>1743</v>
      </c>
      <c r="K336" s="44" t="s">
        <v>734</v>
      </c>
      <c r="L336" s="9" t="str">
        <f t="shared" si="94"/>
        <v>N/A</v>
      </c>
    </row>
    <row r="337" spans="1:12" x14ac:dyDescent="0.2">
      <c r="A337" s="57" t="s">
        <v>147</v>
      </c>
      <c r="B337" s="34" t="s">
        <v>217</v>
      </c>
      <c r="C337" s="35">
        <v>0</v>
      </c>
      <c r="D337" s="43" t="str">
        <f>IF($B337="N/A","N/A",IF(C337&gt;10,"No",IF(C337&lt;-10,"No","Yes")))</f>
        <v>N/A</v>
      </c>
      <c r="E337" s="35">
        <v>0</v>
      </c>
      <c r="F337" s="43" t="str">
        <f>IF($B337="N/A","N/A",IF(E337&gt;10,"No",IF(E337&lt;-10,"No","Yes")))</f>
        <v>N/A</v>
      </c>
      <c r="G337" s="35">
        <v>0</v>
      </c>
      <c r="H337" s="43" t="str">
        <f>IF($B337="N/A","N/A",IF(G337&gt;10,"No",IF(G337&lt;-10,"No","Yes")))</f>
        <v>N/A</v>
      </c>
      <c r="I337" s="12" t="s">
        <v>1743</v>
      </c>
      <c r="J337" s="12" t="s">
        <v>1743</v>
      </c>
      <c r="K337" s="44" t="s">
        <v>734</v>
      </c>
      <c r="L337" s="9" t="str">
        <f t="shared" si="94"/>
        <v>N/A</v>
      </c>
    </row>
    <row r="338" spans="1:12" x14ac:dyDescent="0.2">
      <c r="A338" s="57" t="s">
        <v>148</v>
      </c>
      <c r="B338" s="34" t="s">
        <v>217</v>
      </c>
      <c r="C338" s="35">
        <v>0</v>
      </c>
      <c r="D338" s="43" t="str">
        <f>IF($B338="N/A","N/A",IF(C338&gt;10,"No",IF(C338&lt;-10,"No","Yes")))</f>
        <v>N/A</v>
      </c>
      <c r="E338" s="35">
        <v>0</v>
      </c>
      <c r="F338" s="43" t="str">
        <f>IF($B338="N/A","N/A",IF(E338&gt;10,"No",IF(E338&lt;-10,"No","Yes")))</f>
        <v>N/A</v>
      </c>
      <c r="G338" s="35">
        <v>0</v>
      </c>
      <c r="H338" s="43" t="str">
        <f>IF($B338="N/A","N/A",IF(G338&gt;10,"No",IF(G338&lt;-10,"No","Yes")))</f>
        <v>N/A</v>
      </c>
      <c r="I338" s="12" t="s">
        <v>1743</v>
      </c>
      <c r="J338" s="12" t="s">
        <v>1743</v>
      </c>
      <c r="K338" s="44" t="s">
        <v>734</v>
      </c>
      <c r="L338" s="9" t="str">
        <f t="shared" si="94"/>
        <v>N/A</v>
      </c>
    </row>
    <row r="339" spans="1:12" s="18" customFormat="1" ht="12" customHeight="1" x14ac:dyDescent="0.2">
      <c r="A339" s="173" t="s">
        <v>1649</v>
      </c>
      <c r="B339" s="174"/>
      <c r="C339" s="174"/>
      <c r="D339" s="174"/>
      <c r="E339" s="174"/>
      <c r="F339" s="174"/>
      <c r="G339" s="174"/>
      <c r="H339" s="174"/>
      <c r="I339" s="174"/>
      <c r="J339" s="174"/>
      <c r="K339" s="174"/>
      <c r="L339" s="175"/>
    </row>
    <row r="340" spans="1:12" s="18" customFormat="1" ht="12.75" customHeight="1" x14ac:dyDescent="0.2">
      <c r="A340" s="167" t="s">
        <v>1647</v>
      </c>
      <c r="B340" s="168"/>
      <c r="C340" s="168"/>
      <c r="D340" s="168"/>
      <c r="E340" s="168"/>
      <c r="F340" s="168"/>
      <c r="G340" s="168"/>
      <c r="H340" s="168"/>
      <c r="I340" s="168"/>
      <c r="J340" s="168"/>
      <c r="K340" s="168"/>
      <c r="L340" s="169"/>
    </row>
    <row r="341" spans="1:12" x14ac:dyDescent="0.2">
      <c r="A341" s="55"/>
    </row>
    <row r="342" spans="1:12" x14ac:dyDescent="0.2">
      <c r="A342" s="53"/>
    </row>
    <row r="343" spans="1:12" x14ac:dyDescent="0.2">
      <c r="A343" s="2"/>
    </row>
    <row r="344" spans="1:12" x14ac:dyDescent="0.2">
      <c r="A344" s="2"/>
    </row>
    <row r="345" spans="1:12" x14ac:dyDescent="0.2">
      <c r="A345" s="53"/>
    </row>
    <row r="346" spans="1:12" x14ac:dyDescent="0.2">
      <c r="A346" s="55"/>
    </row>
    <row r="347" spans="1:12" x14ac:dyDescent="0.2">
      <c r="A347" s="55"/>
    </row>
    <row r="348" spans="1:12" x14ac:dyDescent="0.2">
      <c r="A348" s="55"/>
    </row>
    <row r="349" spans="1:12" x14ac:dyDescent="0.2">
      <c r="A349" s="55"/>
    </row>
    <row r="350" spans="1:12" x14ac:dyDescent="0.2">
      <c r="A350" s="55"/>
    </row>
    <row r="351" spans="1:12" x14ac:dyDescent="0.2">
      <c r="A351" s="55"/>
    </row>
    <row r="352" spans="1:12" x14ac:dyDescent="0.2">
      <c r="A352" s="55"/>
    </row>
    <row r="353" spans="1:1" x14ac:dyDescent="0.2">
      <c r="A353" s="55"/>
    </row>
    <row r="354" spans="1:1" x14ac:dyDescent="0.2">
      <c r="A354" s="53"/>
    </row>
    <row r="355" spans="1:1" x14ac:dyDescent="0.2">
      <c r="A355" s="53"/>
    </row>
    <row r="356" spans="1:1" x14ac:dyDescent="0.2">
      <c r="A356" s="53"/>
    </row>
    <row r="357" spans="1:1" x14ac:dyDescent="0.2">
      <c r="A357" s="53"/>
    </row>
    <row r="358" spans="1:1" x14ac:dyDescent="0.2">
      <c r="A358" s="53"/>
    </row>
    <row r="359" spans="1:1" x14ac:dyDescent="0.2">
      <c r="A359" s="53"/>
    </row>
    <row r="360" spans="1:1" x14ac:dyDescent="0.2">
      <c r="A360" s="53"/>
    </row>
    <row r="361" spans="1:1" x14ac:dyDescent="0.2">
      <c r="A361" s="53"/>
    </row>
  </sheetData>
  <mergeCells count="5">
    <mergeCell ref="A4:K4"/>
    <mergeCell ref="A2:L2"/>
    <mergeCell ref="A339:L339"/>
    <mergeCell ref="A340:L340"/>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zoomScaleNormal="100" workbookViewId="0">
      <selection activeCell="A9" sqref="A9"/>
    </sheetView>
  </sheetViews>
  <sheetFormatPr defaultRowHeight="12.75" x14ac:dyDescent="0.2"/>
  <cols>
    <col min="1" max="1" width="77.28515625" style="104" customWidth="1"/>
    <col min="2" max="2" width="10.7109375" style="73" customWidth="1"/>
    <col min="3" max="3" width="14.7109375" style="73" customWidth="1"/>
    <col min="4" max="4" width="7.7109375" style="73" customWidth="1"/>
    <col min="5" max="5" width="14.7109375" style="73" customWidth="1"/>
    <col min="6" max="6" width="7.7109375" style="73" customWidth="1"/>
    <col min="7" max="7" width="14.7109375" style="73" customWidth="1"/>
    <col min="8" max="8" width="7.7109375" style="73" customWidth="1"/>
    <col min="9" max="10" width="10.7109375" style="73" customWidth="1"/>
    <col min="11" max="11" width="12.7109375" style="73" customWidth="1"/>
    <col min="12" max="16384" width="9.140625" style="73"/>
  </cols>
  <sheetData>
    <row r="1" spans="1:1" s="106" customFormat="1" x14ac:dyDescent="0.2">
      <c r="A1" s="106" t="s">
        <v>738</v>
      </c>
    </row>
    <row r="2" spans="1:1" s="106" customFormat="1" x14ac:dyDescent="0.2">
      <c r="A2" s="125" t="s">
        <v>1648</v>
      </c>
    </row>
    <row r="3" spans="1:1" s="106" customFormat="1" x14ac:dyDescent="0.2">
      <c r="A3" s="108" t="s">
        <v>1645</v>
      </c>
    </row>
    <row r="4" spans="1:1" s="106" customFormat="1" x14ac:dyDescent="0.2">
      <c r="A4" s="109" t="s">
        <v>1718</v>
      </c>
    </row>
    <row r="5" spans="1:1" s="106" customFormat="1" x14ac:dyDescent="0.2">
      <c r="A5" s="107" t="s">
        <v>1646</v>
      </c>
    </row>
    <row r="6" spans="1:1" s="106" customFormat="1" x14ac:dyDescent="0.2">
      <c r="A6" s="107" t="s">
        <v>739</v>
      </c>
    </row>
    <row r="7" spans="1:1" x14ac:dyDescent="0.2">
      <c r="A7" s="109" t="s">
        <v>740</v>
      </c>
    </row>
    <row r="8" spans="1:1" x14ac:dyDescent="0.2">
      <c r="A8" s="125" t="s">
        <v>1648</v>
      </c>
    </row>
    <row r="9" spans="1:1" x14ac:dyDescent="0.2">
      <c r="A9" s="105" t="s">
        <v>741</v>
      </c>
    </row>
    <row r="10" spans="1:1" x14ac:dyDescent="0.2">
      <c r="A10" s="15" t="s">
        <v>742</v>
      </c>
    </row>
    <row r="11" spans="1:1" x14ac:dyDescent="0.2">
      <c r="A11" s="15" t="s">
        <v>743</v>
      </c>
    </row>
    <row r="12" spans="1:1" x14ac:dyDescent="0.2">
      <c r="A12" s="15" t="s">
        <v>744</v>
      </c>
    </row>
    <row r="13" spans="1:1" x14ac:dyDescent="0.2">
      <c r="A13" s="15" t="s">
        <v>745</v>
      </c>
    </row>
    <row r="14" spans="1:1" x14ac:dyDescent="0.2">
      <c r="A14" s="15" t="s">
        <v>746</v>
      </c>
    </row>
    <row r="15" spans="1:1" x14ac:dyDescent="0.2">
      <c r="A15" s="15" t="s">
        <v>747</v>
      </c>
    </row>
    <row r="16" spans="1:1" x14ac:dyDescent="0.2">
      <c r="A16" s="15" t="s">
        <v>748</v>
      </c>
    </row>
    <row r="17" spans="1:1" x14ac:dyDescent="0.2">
      <c r="A17" s="15" t="s">
        <v>749</v>
      </c>
    </row>
    <row r="18" spans="1:1" x14ac:dyDescent="0.2">
      <c r="A18" s="15" t="s">
        <v>750</v>
      </c>
    </row>
    <row r="19" spans="1:1" x14ac:dyDescent="0.2">
      <c r="A19" s="15" t="s">
        <v>751</v>
      </c>
    </row>
    <row r="20" spans="1:1" x14ac:dyDescent="0.2">
      <c r="A20" s="15" t="s">
        <v>752</v>
      </c>
    </row>
    <row r="21" spans="1:1" x14ac:dyDescent="0.2">
      <c r="A21" s="15" t="s">
        <v>753</v>
      </c>
    </row>
    <row r="22" spans="1:1" x14ac:dyDescent="0.2">
      <c r="A22" s="15" t="s">
        <v>754</v>
      </c>
    </row>
    <row r="23" spans="1:1" x14ac:dyDescent="0.2">
      <c r="A23" s="15" t="s">
        <v>755</v>
      </c>
    </row>
    <row r="24" spans="1:1" x14ac:dyDescent="0.2">
      <c r="A24" s="15" t="s">
        <v>756</v>
      </c>
    </row>
    <row r="25" spans="1:1" x14ac:dyDescent="0.2">
      <c r="A25" s="15" t="s">
        <v>757</v>
      </c>
    </row>
    <row r="26" spans="1:1" x14ac:dyDescent="0.2">
      <c r="A26" s="15" t="s">
        <v>758</v>
      </c>
    </row>
    <row r="27" spans="1:1" x14ac:dyDescent="0.2">
      <c r="A27" s="15" t="s">
        <v>759</v>
      </c>
    </row>
    <row r="28" spans="1:1" x14ac:dyDescent="0.2">
      <c r="A28" s="15" t="s">
        <v>760</v>
      </c>
    </row>
    <row r="29" spans="1:1" x14ac:dyDescent="0.2">
      <c r="A29" s="15" t="s">
        <v>761</v>
      </c>
    </row>
    <row r="30" spans="1:1" x14ac:dyDescent="0.2">
      <c r="A30" s="15" t="s">
        <v>762</v>
      </c>
    </row>
    <row r="31" spans="1:1" x14ac:dyDescent="0.2">
      <c r="A31" s="15" t="s">
        <v>763</v>
      </c>
    </row>
    <row r="32" spans="1:1" x14ac:dyDescent="0.2">
      <c r="A32" s="15" t="s">
        <v>764</v>
      </c>
    </row>
    <row r="33" spans="1:1" x14ac:dyDescent="0.2">
      <c r="A33" s="15" t="s">
        <v>765</v>
      </c>
    </row>
    <row r="34" spans="1:1" x14ac:dyDescent="0.2">
      <c r="A34" s="15" t="s">
        <v>766</v>
      </c>
    </row>
    <row r="35" spans="1:1" x14ac:dyDescent="0.2">
      <c r="A35" s="15" t="s">
        <v>767</v>
      </c>
    </row>
    <row r="36" spans="1:1" x14ac:dyDescent="0.2">
      <c r="A36" s="15" t="s">
        <v>768</v>
      </c>
    </row>
    <row r="37" spans="1:1" x14ac:dyDescent="0.2">
      <c r="A37" s="15" t="s">
        <v>769</v>
      </c>
    </row>
    <row r="38" spans="1:1" x14ac:dyDescent="0.2">
      <c r="A38" s="15" t="s">
        <v>770</v>
      </c>
    </row>
    <row r="39" spans="1:1" x14ac:dyDescent="0.2">
      <c r="A39" s="15" t="s">
        <v>771</v>
      </c>
    </row>
    <row r="40" spans="1:1" x14ac:dyDescent="0.2">
      <c r="A40" s="15" t="s">
        <v>772</v>
      </c>
    </row>
    <row r="41" spans="1:1" x14ac:dyDescent="0.2">
      <c r="A41" s="15" t="s">
        <v>773</v>
      </c>
    </row>
    <row r="42" spans="1:1" x14ac:dyDescent="0.2">
      <c r="A42" s="15" t="s">
        <v>774</v>
      </c>
    </row>
    <row r="43" spans="1:1" x14ac:dyDescent="0.2">
      <c r="A43" s="15" t="s">
        <v>775</v>
      </c>
    </row>
    <row r="44" spans="1:1" x14ac:dyDescent="0.2">
      <c r="A44" s="15" t="s">
        <v>776</v>
      </c>
    </row>
    <row r="45" spans="1:1" x14ac:dyDescent="0.2">
      <c r="A45" s="15" t="s">
        <v>777</v>
      </c>
    </row>
    <row r="46" spans="1:1" x14ac:dyDescent="0.2">
      <c r="A46" s="15" t="s">
        <v>778</v>
      </c>
    </row>
    <row r="47" spans="1:1" x14ac:dyDescent="0.2">
      <c r="A47" s="15" t="s">
        <v>779</v>
      </c>
    </row>
    <row r="48" spans="1:1" x14ac:dyDescent="0.2">
      <c r="A48" s="15" t="s">
        <v>780</v>
      </c>
    </row>
    <row r="49" spans="1:1" x14ac:dyDescent="0.2">
      <c r="A49" s="15" t="s">
        <v>781</v>
      </c>
    </row>
    <row r="50" spans="1:1" x14ac:dyDescent="0.2">
      <c r="A50" s="15" t="s">
        <v>782</v>
      </c>
    </row>
    <row r="51" spans="1:1" x14ac:dyDescent="0.2">
      <c r="A51" s="15" t="s">
        <v>783</v>
      </c>
    </row>
    <row r="52" spans="1:1" x14ac:dyDescent="0.2">
      <c r="A52" s="15" t="s">
        <v>784</v>
      </c>
    </row>
    <row r="53" spans="1:1" x14ac:dyDescent="0.2">
      <c r="A53" s="15" t="s">
        <v>785</v>
      </c>
    </row>
    <row r="54" spans="1:1" x14ac:dyDescent="0.2">
      <c r="A54" s="15" t="s">
        <v>786</v>
      </c>
    </row>
    <row r="55" spans="1:1" x14ac:dyDescent="0.2">
      <c r="A55" s="15" t="s">
        <v>787</v>
      </c>
    </row>
    <row r="56" spans="1:1" x14ac:dyDescent="0.2">
      <c r="A56" s="15" t="s">
        <v>788</v>
      </c>
    </row>
    <row r="57" spans="1:1" x14ac:dyDescent="0.2">
      <c r="A57" s="15" t="s">
        <v>789</v>
      </c>
    </row>
    <row r="58" spans="1:1" x14ac:dyDescent="0.2">
      <c r="A58" s="15" t="s">
        <v>790</v>
      </c>
    </row>
    <row r="59" spans="1:1" x14ac:dyDescent="0.2">
      <c r="A59" s="15" t="s">
        <v>791</v>
      </c>
    </row>
    <row r="60" spans="1:1" x14ac:dyDescent="0.2">
      <c r="A60" s="15" t="s">
        <v>792</v>
      </c>
    </row>
    <row r="61" spans="1:1" x14ac:dyDescent="0.2">
      <c r="A61" s="15" t="s">
        <v>1730</v>
      </c>
    </row>
    <row r="62" spans="1:1" x14ac:dyDescent="0.2">
      <c r="A62" s="15" t="s">
        <v>793</v>
      </c>
    </row>
    <row r="63" spans="1:1" x14ac:dyDescent="0.2">
      <c r="A63" s="15" t="s">
        <v>794</v>
      </c>
    </row>
    <row r="64" spans="1:1" x14ac:dyDescent="0.2">
      <c r="A64" s="15" t="s">
        <v>795</v>
      </c>
    </row>
    <row r="65" spans="1:1" x14ac:dyDescent="0.2">
      <c r="A65" s="15" t="s">
        <v>796</v>
      </c>
    </row>
    <row r="66" spans="1:1" x14ac:dyDescent="0.2">
      <c r="A66" s="15" t="s">
        <v>797</v>
      </c>
    </row>
    <row r="67" spans="1:1" x14ac:dyDescent="0.2">
      <c r="A67" s="15" t="s">
        <v>798</v>
      </c>
    </row>
    <row r="68" spans="1:1" x14ac:dyDescent="0.2">
      <c r="A68" s="15" t="s">
        <v>799</v>
      </c>
    </row>
    <row r="69" spans="1:1" x14ac:dyDescent="0.2">
      <c r="A69" s="15" t="s">
        <v>800</v>
      </c>
    </row>
    <row r="70" spans="1:1" x14ac:dyDescent="0.2">
      <c r="A70" s="15" t="s">
        <v>801</v>
      </c>
    </row>
    <row r="71" spans="1:1" x14ac:dyDescent="0.2">
      <c r="A71" s="15" t="s">
        <v>802</v>
      </c>
    </row>
    <row r="72" spans="1:1" x14ac:dyDescent="0.2">
      <c r="A72" s="15" t="s">
        <v>803</v>
      </c>
    </row>
    <row r="73" spans="1:1" x14ac:dyDescent="0.2">
      <c r="A73" s="15" t="s">
        <v>804</v>
      </c>
    </row>
    <row r="74" spans="1:1" x14ac:dyDescent="0.2">
      <c r="A74" s="15" t="s">
        <v>805</v>
      </c>
    </row>
    <row r="75" spans="1:1" x14ac:dyDescent="0.2">
      <c r="A75" s="15" t="s">
        <v>806</v>
      </c>
    </row>
    <row r="76" spans="1:1" x14ac:dyDescent="0.2">
      <c r="A76" s="15" t="s">
        <v>807</v>
      </c>
    </row>
    <row r="77" spans="1:1" x14ac:dyDescent="0.2">
      <c r="A77" s="15" t="s">
        <v>808</v>
      </c>
    </row>
    <row r="78" spans="1:1" x14ac:dyDescent="0.2">
      <c r="A78" s="15" t="s">
        <v>809</v>
      </c>
    </row>
    <row r="79" spans="1:1" x14ac:dyDescent="0.2">
      <c r="A79" s="15" t="s">
        <v>810</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68"/>
  <sheetViews>
    <sheetView zoomScaleNormal="100" zoomScaleSheetLayoutView="70" workbookViewId="0">
      <pane xSplit="2" ySplit="5" topLeftCell="F30"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24.75" customHeight="1" x14ac:dyDescent="0.2">
      <c r="A2" s="176" t="s">
        <v>1608</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4" t="s">
        <v>58</v>
      </c>
      <c r="B6" s="47" t="s">
        <v>217</v>
      </c>
      <c r="C6" s="14">
        <v>3095889761</v>
      </c>
      <c r="D6" s="11" t="str">
        <f t="shared" ref="D6:D12" si="0">IF($B6="N/A","N/A",IF(C6&gt;10,"No",IF(C6&lt;-10,"No","Yes")))</f>
        <v>N/A</v>
      </c>
      <c r="E6" s="14">
        <v>3330575438</v>
      </c>
      <c r="F6" s="11" t="str">
        <f t="shared" ref="F6:F12" si="1">IF($B6="N/A","N/A",IF(E6&gt;10,"No",IF(E6&lt;-10,"No","Yes")))</f>
        <v>N/A</v>
      </c>
      <c r="G6" s="14">
        <v>3474563658</v>
      </c>
      <c r="H6" s="11" t="str">
        <f t="shared" ref="H6:H12" si="2">IF($B6="N/A","N/A",IF(G6&gt;10,"No",IF(G6&lt;-10,"No","Yes")))</f>
        <v>N/A</v>
      </c>
      <c r="I6" s="12">
        <v>7.5810000000000004</v>
      </c>
      <c r="J6" s="12">
        <v>4.3230000000000004</v>
      </c>
      <c r="K6" s="47" t="s">
        <v>732</v>
      </c>
      <c r="L6" s="9" t="str">
        <f t="shared" ref="L6:L13" si="3">IF(J6="Div by 0", "N/A", IF(K6="N/A","N/A", IF(J6&gt;VALUE(MID(K6,1,2)), "No", IF(J6&lt;-1*VALUE(MID(K6,1,2)), "No", "Yes"))))</f>
        <v>Yes</v>
      </c>
    </row>
    <row r="7" spans="1:12" x14ac:dyDescent="0.2">
      <c r="A7" s="4" t="s">
        <v>1121</v>
      </c>
      <c r="B7" s="47" t="s">
        <v>217</v>
      </c>
      <c r="C7" s="14">
        <v>4182.5044055999997</v>
      </c>
      <c r="D7" s="11" t="str">
        <f t="shared" si="0"/>
        <v>N/A</v>
      </c>
      <c r="E7" s="14">
        <v>4447.7828869000004</v>
      </c>
      <c r="F7" s="11" t="str">
        <f t="shared" si="1"/>
        <v>N/A</v>
      </c>
      <c r="G7" s="14">
        <v>4507.2750171999996</v>
      </c>
      <c r="H7" s="11" t="str">
        <f t="shared" si="2"/>
        <v>N/A</v>
      </c>
      <c r="I7" s="12">
        <v>6.343</v>
      </c>
      <c r="J7" s="12">
        <v>1.3380000000000001</v>
      </c>
      <c r="K7" s="47" t="s">
        <v>732</v>
      </c>
      <c r="L7" s="9" t="str">
        <f t="shared" si="3"/>
        <v>Yes</v>
      </c>
    </row>
    <row r="8" spans="1:12" x14ac:dyDescent="0.2">
      <c r="A8" s="4" t="s">
        <v>720</v>
      </c>
      <c r="B8" s="47" t="s">
        <v>217</v>
      </c>
      <c r="C8" s="14">
        <v>158</v>
      </c>
      <c r="D8" s="11" t="str">
        <f t="shared" si="0"/>
        <v>N/A</v>
      </c>
      <c r="E8" s="14">
        <v>218</v>
      </c>
      <c r="F8" s="11" t="str">
        <f t="shared" si="1"/>
        <v>N/A</v>
      </c>
      <c r="G8" s="14">
        <v>225</v>
      </c>
      <c r="H8" s="11" t="str">
        <f t="shared" si="2"/>
        <v>N/A</v>
      </c>
      <c r="I8" s="12">
        <v>37.97</v>
      </c>
      <c r="J8" s="12">
        <v>3.2109999999999999</v>
      </c>
      <c r="K8" s="47" t="s">
        <v>732</v>
      </c>
      <c r="L8" s="9" t="str">
        <f t="shared" si="3"/>
        <v>Yes</v>
      </c>
    </row>
    <row r="9" spans="1:12" x14ac:dyDescent="0.2">
      <c r="A9" s="4" t="s">
        <v>721</v>
      </c>
      <c r="B9" s="47" t="s">
        <v>217</v>
      </c>
      <c r="C9" s="14">
        <v>679</v>
      </c>
      <c r="D9" s="11" t="str">
        <f t="shared" si="0"/>
        <v>N/A</v>
      </c>
      <c r="E9" s="14">
        <v>812</v>
      </c>
      <c r="F9" s="11" t="str">
        <f t="shared" si="1"/>
        <v>N/A</v>
      </c>
      <c r="G9" s="14">
        <v>823</v>
      </c>
      <c r="H9" s="11" t="str">
        <f t="shared" si="2"/>
        <v>N/A</v>
      </c>
      <c r="I9" s="12">
        <v>19.59</v>
      </c>
      <c r="J9" s="12">
        <v>1.355</v>
      </c>
      <c r="K9" s="47" t="s">
        <v>732</v>
      </c>
      <c r="L9" s="9" t="str">
        <f t="shared" si="3"/>
        <v>Yes</v>
      </c>
    </row>
    <row r="10" spans="1:12" x14ac:dyDescent="0.2">
      <c r="A10" s="4" t="s">
        <v>722</v>
      </c>
      <c r="B10" s="47" t="s">
        <v>217</v>
      </c>
      <c r="C10" s="14">
        <v>2499</v>
      </c>
      <c r="D10" s="11" t="str">
        <f t="shared" si="0"/>
        <v>N/A</v>
      </c>
      <c r="E10" s="14">
        <v>2802</v>
      </c>
      <c r="F10" s="11" t="str">
        <f t="shared" si="1"/>
        <v>N/A</v>
      </c>
      <c r="G10" s="14">
        <v>2791</v>
      </c>
      <c r="H10" s="11" t="str">
        <f t="shared" si="2"/>
        <v>N/A</v>
      </c>
      <c r="I10" s="12">
        <v>12.12</v>
      </c>
      <c r="J10" s="12">
        <v>-0.39300000000000002</v>
      </c>
      <c r="K10" s="47" t="s">
        <v>732</v>
      </c>
      <c r="L10" s="9" t="str">
        <f t="shared" si="3"/>
        <v>Yes</v>
      </c>
    </row>
    <row r="11" spans="1:12" x14ac:dyDescent="0.2">
      <c r="A11" s="4" t="s">
        <v>723</v>
      </c>
      <c r="B11" s="47" t="s">
        <v>217</v>
      </c>
      <c r="C11" s="14">
        <v>18625.5</v>
      </c>
      <c r="D11" s="11" t="str">
        <f t="shared" si="0"/>
        <v>N/A</v>
      </c>
      <c r="E11" s="14">
        <v>19669</v>
      </c>
      <c r="F11" s="11" t="str">
        <f t="shared" si="1"/>
        <v>N/A</v>
      </c>
      <c r="G11" s="14">
        <v>19808</v>
      </c>
      <c r="H11" s="11" t="str">
        <f t="shared" si="2"/>
        <v>N/A</v>
      </c>
      <c r="I11" s="12">
        <v>5.6029999999999998</v>
      </c>
      <c r="J11" s="12">
        <v>0.70669999999999999</v>
      </c>
      <c r="K11" s="47" t="s">
        <v>732</v>
      </c>
      <c r="L11" s="9" t="str">
        <f t="shared" si="3"/>
        <v>Yes</v>
      </c>
    </row>
    <row r="12" spans="1:12" x14ac:dyDescent="0.2">
      <c r="A12" s="4" t="s">
        <v>724</v>
      </c>
      <c r="B12" s="47" t="s">
        <v>217</v>
      </c>
      <c r="C12" s="14">
        <v>61918</v>
      </c>
      <c r="D12" s="11" t="str">
        <f t="shared" si="0"/>
        <v>N/A</v>
      </c>
      <c r="E12" s="14">
        <v>64790</v>
      </c>
      <c r="F12" s="11" t="str">
        <f t="shared" si="1"/>
        <v>N/A</v>
      </c>
      <c r="G12" s="14">
        <v>67908</v>
      </c>
      <c r="H12" s="11" t="str">
        <f t="shared" si="2"/>
        <v>N/A</v>
      </c>
      <c r="I12" s="12">
        <v>4.6379999999999999</v>
      </c>
      <c r="J12" s="12">
        <v>4.8120000000000003</v>
      </c>
      <c r="K12" s="47" t="s">
        <v>732</v>
      </c>
      <c r="L12" s="9" t="str">
        <f t="shared" si="3"/>
        <v>Yes</v>
      </c>
    </row>
    <row r="13" spans="1:12" x14ac:dyDescent="0.2">
      <c r="A13" s="4" t="s">
        <v>74</v>
      </c>
      <c r="B13" s="47" t="s">
        <v>217</v>
      </c>
      <c r="C13" s="14">
        <v>1196087</v>
      </c>
      <c r="D13" s="11" t="str">
        <f>IF($B13="N/A","N/A",IF(C13&gt;10,"No",IF(C13&lt;-10,"No","Yes")))</f>
        <v>N/A</v>
      </c>
      <c r="E13" s="14">
        <v>3798931</v>
      </c>
      <c r="F13" s="11" t="str">
        <f>IF($B13="N/A","N/A",IF(E13&gt;10,"No",IF(E13&lt;-10,"No","Yes")))</f>
        <v>N/A</v>
      </c>
      <c r="G13" s="14">
        <v>1922031</v>
      </c>
      <c r="H13" s="11" t="str">
        <f>IF($B13="N/A","N/A",IF(G13&gt;10,"No",IF(G13&lt;-10,"No","Yes")))</f>
        <v>N/A</v>
      </c>
      <c r="I13" s="12">
        <v>217.6</v>
      </c>
      <c r="J13" s="12">
        <v>-49.4</v>
      </c>
      <c r="K13" s="47" t="s">
        <v>732</v>
      </c>
      <c r="L13" s="9" t="str">
        <f t="shared" si="3"/>
        <v>No</v>
      </c>
    </row>
    <row r="14" spans="1:12" x14ac:dyDescent="0.2">
      <c r="A14" s="60" t="s">
        <v>161</v>
      </c>
      <c r="B14" s="34" t="s">
        <v>217</v>
      </c>
      <c r="C14" s="8">
        <v>16.708997568000001</v>
      </c>
      <c r="D14" s="43" t="str">
        <f t="shared" ref="D14:D18" si="4">IF($B14="N/A","N/A",IF(C14&gt;10,"No",IF(C14&lt;-10,"No","Yes")))</f>
        <v>N/A</v>
      </c>
      <c r="E14" s="8">
        <v>14.016775794000001</v>
      </c>
      <c r="F14" s="43" t="str">
        <f t="shared" ref="F14:F18" si="5">IF($B14="N/A","N/A",IF(E14&gt;10,"No",IF(E14&lt;-10,"No","Yes")))</f>
        <v>N/A</v>
      </c>
      <c r="G14" s="8">
        <v>13.817603022</v>
      </c>
      <c r="H14" s="43" t="str">
        <f t="shared" ref="H14:H18" si="6">IF($B14="N/A","N/A",IF(G14&gt;10,"No",IF(G14&lt;-10,"No","Yes")))</f>
        <v>N/A</v>
      </c>
      <c r="I14" s="12">
        <v>-16.100000000000001</v>
      </c>
      <c r="J14" s="12">
        <v>-1.42</v>
      </c>
      <c r="K14" s="44" t="s">
        <v>732</v>
      </c>
      <c r="L14" s="9" t="str">
        <f t="shared" ref="L14:L18" si="7">IF(J14="Div by 0", "N/A", IF(K14="N/A","N/A", IF(J14&gt;VALUE(MID(K14,1,2)), "No", IF(J14&lt;-1*VALUE(MID(K14,1,2)), "No", "Yes"))))</f>
        <v>Yes</v>
      </c>
    </row>
    <row r="15" spans="1:12" x14ac:dyDescent="0.2">
      <c r="A15" s="4" t="s">
        <v>418</v>
      </c>
      <c r="B15" s="34" t="s">
        <v>217</v>
      </c>
      <c r="C15" s="8">
        <v>26.853190986000001</v>
      </c>
      <c r="D15" s="43" t="str">
        <f t="shared" si="4"/>
        <v>N/A</v>
      </c>
      <c r="E15" s="8">
        <v>27.201547160000001</v>
      </c>
      <c r="F15" s="43" t="str">
        <f t="shared" si="5"/>
        <v>N/A</v>
      </c>
      <c r="G15" s="8">
        <v>27.525048480999999</v>
      </c>
      <c r="H15" s="43" t="str">
        <f t="shared" si="6"/>
        <v>N/A</v>
      </c>
      <c r="I15" s="12">
        <v>1.2969999999999999</v>
      </c>
      <c r="J15" s="12">
        <v>1.1890000000000001</v>
      </c>
      <c r="K15" s="44" t="s">
        <v>732</v>
      </c>
      <c r="L15" s="9" t="str">
        <f t="shared" si="7"/>
        <v>Yes</v>
      </c>
    </row>
    <row r="16" spans="1:12" x14ac:dyDescent="0.2">
      <c r="A16" s="4" t="s">
        <v>419</v>
      </c>
      <c r="B16" s="34" t="s">
        <v>217</v>
      </c>
      <c r="C16" s="8">
        <v>15.661258930000001</v>
      </c>
      <c r="D16" s="43" t="str">
        <f t="shared" si="4"/>
        <v>N/A</v>
      </c>
      <c r="E16" s="8">
        <v>14.454693189</v>
      </c>
      <c r="F16" s="43" t="str">
        <f t="shared" si="5"/>
        <v>N/A</v>
      </c>
      <c r="G16" s="8">
        <v>13.872041235999999</v>
      </c>
      <c r="H16" s="43" t="str">
        <f t="shared" si="6"/>
        <v>N/A</v>
      </c>
      <c r="I16" s="12">
        <v>-7.7</v>
      </c>
      <c r="J16" s="12">
        <v>-4.03</v>
      </c>
      <c r="K16" s="44" t="s">
        <v>732</v>
      </c>
      <c r="L16" s="9" t="str">
        <f t="shared" si="7"/>
        <v>Yes</v>
      </c>
    </row>
    <row r="17" spans="1:12" x14ac:dyDescent="0.2">
      <c r="A17" s="4" t="s">
        <v>420</v>
      </c>
      <c r="B17" s="34" t="s">
        <v>217</v>
      </c>
      <c r="C17" s="8">
        <v>12.289300397</v>
      </c>
      <c r="D17" s="43" t="str">
        <f t="shared" si="4"/>
        <v>N/A</v>
      </c>
      <c r="E17" s="8">
        <v>10.416504416</v>
      </c>
      <c r="F17" s="43" t="str">
        <f t="shared" si="5"/>
        <v>N/A</v>
      </c>
      <c r="G17" s="8">
        <v>10.522923795000001</v>
      </c>
      <c r="H17" s="43" t="str">
        <f t="shared" si="6"/>
        <v>N/A</v>
      </c>
      <c r="I17" s="12">
        <v>-15.2</v>
      </c>
      <c r="J17" s="12">
        <v>1.022</v>
      </c>
      <c r="K17" s="44" t="s">
        <v>732</v>
      </c>
      <c r="L17" s="9" t="str">
        <f t="shared" si="7"/>
        <v>Yes</v>
      </c>
    </row>
    <row r="18" spans="1:12" x14ac:dyDescent="0.2">
      <c r="A18" s="4" t="s">
        <v>421</v>
      </c>
      <c r="B18" s="34" t="s">
        <v>217</v>
      </c>
      <c r="C18" s="8">
        <v>25.036306718999999</v>
      </c>
      <c r="D18" s="43" t="str">
        <f t="shared" si="4"/>
        <v>N/A</v>
      </c>
      <c r="E18" s="8">
        <v>16.929228308999999</v>
      </c>
      <c r="F18" s="43" t="str">
        <f t="shared" si="5"/>
        <v>N/A</v>
      </c>
      <c r="G18" s="8">
        <v>16.427269285000001</v>
      </c>
      <c r="H18" s="43" t="str">
        <f t="shared" si="6"/>
        <v>N/A</v>
      </c>
      <c r="I18" s="12">
        <v>-32.4</v>
      </c>
      <c r="J18" s="12">
        <v>-2.97</v>
      </c>
      <c r="K18" s="44" t="s">
        <v>732</v>
      </c>
      <c r="L18" s="9" t="str">
        <f t="shared" si="7"/>
        <v>Yes</v>
      </c>
    </row>
    <row r="19" spans="1:12" x14ac:dyDescent="0.2">
      <c r="A19" s="4" t="s">
        <v>75</v>
      </c>
      <c r="B19" s="47" t="s">
        <v>217</v>
      </c>
      <c r="C19" s="35">
        <v>11</v>
      </c>
      <c r="D19" s="43" t="str">
        <f t="shared" ref="D19:D50" si="8">IF($B19="N/A","N/A",IF(C19&gt;10,"No",IF(C19&lt;-10,"No","Yes")))</f>
        <v>N/A</v>
      </c>
      <c r="E19" s="35">
        <v>11</v>
      </c>
      <c r="F19" s="43" t="str">
        <f t="shared" ref="F19:F50" si="9">IF($B19="N/A","N/A",IF(E19&gt;10,"No",IF(E19&lt;-10,"No","Yes")))</f>
        <v>N/A</v>
      </c>
      <c r="G19" s="35">
        <v>11</v>
      </c>
      <c r="H19" s="43" t="str">
        <f t="shared" ref="H19:H50" si="10">IF($B19="N/A","N/A",IF(G19&gt;10,"No",IF(G19&lt;-10,"No","Yes")))</f>
        <v>N/A</v>
      </c>
      <c r="I19" s="12">
        <v>133.30000000000001</v>
      </c>
      <c r="J19" s="12">
        <v>28.57</v>
      </c>
      <c r="K19" s="47" t="s">
        <v>217</v>
      </c>
      <c r="L19" s="9" t="str">
        <f t="shared" ref="L19:L25" si="11">IF(J19="Div by 0", "N/A", IF(K19="N/A","N/A", IF(J19&gt;VALUE(MID(K19,1,2)), "No", IF(J19&lt;-1*VALUE(MID(K19,1,2)), "No", "Yes"))))</f>
        <v>N/A</v>
      </c>
    </row>
    <row r="20" spans="1:12" x14ac:dyDescent="0.2">
      <c r="A20" s="4" t="s">
        <v>76</v>
      </c>
      <c r="B20" s="47" t="s">
        <v>217</v>
      </c>
      <c r="C20" s="35">
        <v>22</v>
      </c>
      <c r="D20" s="43" t="str">
        <f t="shared" si="8"/>
        <v>N/A</v>
      </c>
      <c r="E20" s="35">
        <v>21</v>
      </c>
      <c r="F20" s="43" t="str">
        <f t="shared" si="9"/>
        <v>N/A</v>
      </c>
      <c r="G20" s="35">
        <v>21</v>
      </c>
      <c r="H20" s="43" t="str">
        <f t="shared" si="10"/>
        <v>N/A</v>
      </c>
      <c r="I20" s="12">
        <v>-4.55</v>
      </c>
      <c r="J20" s="12">
        <v>0</v>
      </c>
      <c r="K20" s="47" t="s">
        <v>217</v>
      </c>
      <c r="L20" s="9" t="str">
        <f t="shared" si="11"/>
        <v>N/A</v>
      </c>
    </row>
    <row r="21" spans="1:12" x14ac:dyDescent="0.2">
      <c r="A21" s="60" t="s">
        <v>1121</v>
      </c>
      <c r="B21" s="47" t="s">
        <v>217</v>
      </c>
      <c r="C21" s="14">
        <v>4182.5044055999997</v>
      </c>
      <c r="D21" s="11" t="str">
        <f t="shared" si="8"/>
        <v>N/A</v>
      </c>
      <c r="E21" s="14">
        <v>4447.7828869000004</v>
      </c>
      <c r="F21" s="11" t="str">
        <f t="shared" si="9"/>
        <v>N/A</v>
      </c>
      <c r="G21" s="14">
        <v>4507.2750171999996</v>
      </c>
      <c r="H21" s="11" t="str">
        <f t="shared" si="10"/>
        <v>N/A</v>
      </c>
      <c r="I21" s="12">
        <v>6.343</v>
      </c>
      <c r="J21" s="12">
        <v>1.3380000000000001</v>
      </c>
      <c r="K21" s="47" t="s">
        <v>732</v>
      </c>
      <c r="L21" s="9" t="str">
        <f t="shared" si="11"/>
        <v>Yes</v>
      </c>
    </row>
    <row r="22" spans="1:12" x14ac:dyDescent="0.2">
      <c r="A22" s="4" t="s">
        <v>1726</v>
      </c>
      <c r="B22" s="47" t="s">
        <v>217</v>
      </c>
      <c r="C22" s="14">
        <v>9680.3194404000005</v>
      </c>
      <c r="D22" s="11" t="str">
        <f t="shared" si="8"/>
        <v>N/A</v>
      </c>
      <c r="E22" s="14">
        <v>10083.068212</v>
      </c>
      <c r="F22" s="11" t="str">
        <f t="shared" si="9"/>
        <v>N/A</v>
      </c>
      <c r="G22" s="14">
        <v>10672.445365</v>
      </c>
      <c r="H22" s="11" t="str">
        <f t="shared" si="10"/>
        <v>N/A</v>
      </c>
      <c r="I22" s="12">
        <v>4.16</v>
      </c>
      <c r="J22" s="12">
        <v>5.8449999999999998</v>
      </c>
      <c r="K22" s="47" t="s">
        <v>732</v>
      </c>
      <c r="L22" s="9" t="str">
        <f t="shared" si="11"/>
        <v>Yes</v>
      </c>
    </row>
    <row r="23" spans="1:12" x14ac:dyDescent="0.2">
      <c r="A23" s="4" t="s">
        <v>1122</v>
      </c>
      <c r="B23" s="47" t="s">
        <v>217</v>
      </c>
      <c r="C23" s="14">
        <v>8077.4055570999999</v>
      </c>
      <c r="D23" s="11" t="str">
        <f t="shared" si="8"/>
        <v>N/A</v>
      </c>
      <c r="E23" s="14">
        <v>8355.4295242999997</v>
      </c>
      <c r="F23" s="11" t="str">
        <f t="shared" si="9"/>
        <v>N/A</v>
      </c>
      <c r="G23" s="14">
        <v>8523.2939475000003</v>
      </c>
      <c r="H23" s="11" t="str">
        <f t="shared" si="10"/>
        <v>N/A</v>
      </c>
      <c r="I23" s="12">
        <v>3.4420000000000002</v>
      </c>
      <c r="J23" s="12">
        <v>2.0089999999999999</v>
      </c>
      <c r="K23" s="47" t="s">
        <v>732</v>
      </c>
      <c r="L23" s="9" t="str">
        <f t="shared" si="11"/>
        <v>Yes</v>
      </c>
    </row>
    <row r="24" spans="1:12" x14ac:dyDescent="0.2">
      <c r="A24" s="4" t="s">
        <v>1123</v>
      </c>
      <c r="B24" s="47" t="s">
        <v>217</v>
      </c>
      <c r="C24" s="14">
        <v>1739.3902945</v>
      </c>
      <c r="D24" s="11" t="str">
        <f t="shared" si="8"/>
        <v>N/A</v>
      </c>
      <c r="E24" s="14">
        <v>1941.7070398999999</v>
      </c>
      <c r="F24" s="11" t="str">
        <f t="shared" si="9"/>
        <v>N/A</v>
      </c>
      <c r="G24" s="14">
        <v>1937.6296809</v>
      </c>
      <c r="H24" s="11" t="str">
        <f t="shared" si="10"/>
        <v>N/A</v>
      </c>
      <c r="I24" s="12">
        <v>11.63</v>
      </c>
      <c r="J24" s="12">
        <v>-0.21</v>
      </c>
      <c r="K24" s="47" t="s">
        <v>732</v>
      </c>
      <c r="L24" s="9" t="str">
        <f t="shared" si="11"/>
        <v>Yes</v>
      </c>
    </row>
    <row r="25" spans="1:12" x14ac:dyDescent="0.2">
      <c r="A25" s="4" t="s">
        <v>1124</v>
      </c>
      <c r="B25" s="47" t="s">
        <v>217</v>
      </c>
      <c r="C25" s="14">
        <v>2602.7926966999999</v>
      </c>
      <c r="D25" s="11" t="str">
        <f t="shared" si="8"/>
        <v>N/A</v>
      </c>
      <c r="E25" s="14">
        <v>3165.0958993999998</v>
      </c>
      <c r="F25" s="11" t="str">
        <f t="shared" si="9"/>
        <v>N/A</v>
      </c>
      <c r="G25" s="14">
        <v>3161.3954064</v>
      </c>
      <c r="H25" s="11" t="str">
        <f t="shared" si="10"/>
        <v>N/A</v>
      </c>
      <c r="I25" s="12">
        <v>21.6</v>
      </c>
      <c r="J25" s="12">
        <v>-0.11700000000000001</v>
      </c>
      <c r="K25" s="47" t="s">
        <v>732</v>
      </c>
      <c r="L25" s="9" t="str">
        <f t="shared" si="11"/>
        <v>Yes</v>
      </c>
    </row>
    <row r="26" spans="1:12" x14ac:dyDescent="0.2">
      <c r="A26" s="2" t="s">
        <v>1125</v>
      </c>
      <c r="B26" s="47" t="s">
        <v>217</v>
      </c>
      <c r="C26" s="14">
        <v>4193.4261534999996</v>
      </c>
      <c r="D26" s="11" t="str">
        <f t="shared" si="8"/>
        <v>N/A</v>
      </c>
      <c r="E26" s="14">
        <v>4504.8710589000002</v>
      </c>
      <c r="F26" s="11" t="str">
        <f t="shared" si="9"/>
        <v>N/A</v>
      </c>
      <c r="G26" s="14">
        <v>4581.9370814000004</v>
      </c>
      <c r="H26" s="11" t="str">
        <f t="shared" si="10"/>
        <v>N/A</v>
      </c>
      <c r="I26" s="12">
        <v>7.4269999999999996</v>
      </c>
      <c r="J26" s="12">
        <v>1.7110000000000001</v>
      </c>
      <c r="K26" s="47" t="s">
        <v>732</v>
      </c>
      <c r="L26" s="9" t="str">
        <f>IF(J26="Div by 0", "N/A", IF(OR(J26="N/A",K26="N/A"),"N/A", IF(J26&gt;VALUE(MID(K26,1,2)), "No", IF(J26&lt;-1*VALUE(MID(K26,1,2)), "No", "Yes"))))</f>
        <v>Yes</v>
      </c>
    </row>
    <row r="27" spans="1:12" x14ac:dyDescent="0.2">
      <c r="A27" s="2" t="s">
        <v>1126</v>
      </c>
      <c r="B27" s="47" t="s">
        <v>217</v>
      </c>
      <c r="C27" s="14">
        <v>4178.6864636</v>
      </c>
      <c r="D27" s="11" t="str">
        <f t="shared" si="8"/>
        <v>N/A</v>
      </c>
      <c r="E27" s="14">
        <v>4376.2389395999999</v>
      </c>
      <c r="F27" s="11" t="str">
        <f t="shared" si="9"/>
        <v>N/A</v>
      </c>
      <c r="G27" s="14">
        <v>4415.0207515000002</v>
      </c>
      <c r="H27" s="11" t="str">
        <f t="shared" si="10"/>
        <v>N/A</v>
      </c>
      <c r="I27" s="12">
        <v>4.7279999999999998</v>
      </c>
      <c r="J27" s="12">
        <v>0.88619999999999999</v>
      </c>
      <c r="K27" s="47" t="s">
        <v>732</v>
      </c>
      <c r="L27" s="9" t="str">
        <f>IF(J27="Div by 0", "N/A", IF(OR(J27="N/A",K27="N/A"),"N/A", IF(J27&gt;VALUE(MID(K27,1,2)), "No", IF(J27&lt;-1*VALUE(MID(K27,1,2)), "No", "Yes"))))</f>
        <v>Yes</v>
      </c>
    </row>
    <row r="28" spans="1:12" x14ac:dyDescent="0.2">
      <c r="A28" s="60" t="s">
        <v>1127</v>
      </c>
      <c r="B28" s="47" t="s">
        <v>217</v>
      </c>
      <c r="C28" s="14">
        <v>7507.0900474</v>
      </c>
      <c r="D28" s="11" t="str">
        <f t="shared" si="8"/>
        <v>N/A</v>
      </c>
      <c r="E28" s="14">
        <v>7642.0745009000002</v>
      </c>
      <c r="F28" s="11" t="str">
        <f t="shared" si="9"/>
        <v>N/A</v>
      </c>
      <c r="G28" s="14">
        <v>7997.7535242000004</v>
      </c>
      <c r="H28" s="11" t="str">
        <f t="shared" si="10"/>
        <v>N/A</v>
      </c>
      <c r="I28" s="12">
        <v>1.798</v>
      </c>
      <c r="J28" s="12">
        <v>4.6539999999999999</v>
      </c>
      <c r="K28" s="47" t="s">
        <v>732</v>
      </c>
      <c r="L28" s="9" t="str">
        <f>IF(J28="Div by 0", "N/A", IF(K28="N/A","N/A", IF(J28&gt;VALUE(MID(K28,1,2)), "No", IF(J28&lt;-1*VALUE(MID(K28,1,2)), "No", "Yes"))))</f>
        <v>Yes</v>
      </c>
    </row>
    <row r="29" spans="1:12" x14ac:dyDescent="0.2">
      <c r="A29" s="2" t="s">
        <v>1128</v>
      </c>
      <c r="B29" s="47" t="s">
        <v>217</v>
      </c>
      <c r="C29" s="14">
        <v>9646.3512601999992</v>
      </c>
      <c r="D29" s="11" t="str">
        <f t="shared" si="8"/>
        <v>N/A</v>
      </c>
      <c r="E29" s="14">
        <v>10049.581378000001</v>
      </c>
      <c r="F29" s="11" t="str">
        <f t="shared" si="9"/>
        <v>N/A</v>
      </c>
      <c r="G29" s="14">
        <v>10697.529140000001</v>
      </c>
      <c r="H29" s="11" t="str">
        <f t="shared" si="10"/>
        <v>N/A</v>
      </c>
      <c r="I29" s="12">
        <v>4.18</v>
      </c>
      <c r="J29" s="12">
        <v>6.4480000000000004</v>
      </c>
      <c r="K29" s="47" t="s">
        <v>732</v>
      </c>
      <c r="L29" s="9" t="str">
        <f>IF(J29="Div by 0", "N/A", IF(K29="N/A","N/A", IF(J29&gt;VALUE(MID(K29,1,2)), "No", IF(J29&lt;-1*VALUE(MID(K29,1,2)), "No", "Yes"))))</f>
        <v>Yes</v>
      </c>
    </row>
    <row r="30" spans="1:12" x14ac:dyDescent="0.2">
      <c r="A30" s="2" t="s">
        <v>1129</v>
      </c>
      <c r="B30" s="47" t="s">
        <v>217</v>
      </c>
      <c r="C30" s="14">
        <v>5466.8758164000001</v>
      </c>
      <c r="D30" s="11" t="str">
        <f t="shared" si="8"/>
        <v>N/A</v>
      </c>
      <c r="E30" s="14">
        <v>5438.0738236999996</v>
      </c>
      <c r="F30" s="11" t="str">
        <f t="shared" si="9"/>
        <v>N/A</v>
      </c>
      <c r="G30" s="14">
        <v>5651.2754089</v>
      </c>
      <c r="H30" s="11" t="str">
        <f t="shared" si="10"/>
        <v>N/A</v>
      </c>
      <c r="I30" s="12">
        <v>-0.52700000000000002</v>
      </c>
      <c r="J30" s="12">
        <v>3.9209999999999998</v>
      </c>
      <c r="K30" s="47" t="s">
        <v>732</v>
      </c>
      <c r="L30" s="9" t="str">
        <f>IF(J30="Div by 0", "N/A", IF(K30="N/A","N/A", IF(J30&gt;VALUE(MID(K30,1,2)), "No", IF(J30&lt;-1*VALUE(MID(K30,1,2)), "No", "Yes"))))</f>
        <v>Yes</v>
      </c>
    </row>
    <row r="31" spans="1:12" x14ac:dyDescent="0.2">
      <c r="A31" s="2" t="s">
        <v>1130</v>
      </c>
      <c r="B31" s="47" t="s">
        <v>217</v>
      </c>
      <c r="C31" s="14">
        <v>7814.9747826000003</v>
      </c>
      <c r="D31" s="11" t="str">
        <f t="shared" si="8"/>
        <v>N/A</v>
      </c>
      <c r="E31" s="14">
        <v>7962.3608274999997</v>
      </c>
      <c r="F31" s="11" t="str">
        <f t="shared" si="9"/>
        <v>N/A</v>
      </c>
      <c r="G31" s="14">
        <v>8293.0002112999991</v>
      </c>
      <c r="H31" s="11" t="str">
        <f t="shared" si="10"/>
        <v>N/A</v>
      </c>
      <c r="I31" s="12">
        <v>1.8859999999999999</v>
      </c>
      <c r="J31" s="12">
        <v>4.1529999999999996</v>
      </c>
      <c r="K31" s="47" t="s">
        <v>732</v>
      </c>
      <c r="L31" s="9" t="str">
        <f>IF(J31="Div by 0", "N/A", IF(OR(J31="N/A",K31="N/A"),"N/A", IF(J31&gt;VALUE(MID(K31,1,2)), "No", IF(J31&lt;-1*VALUE(MID(K31,1,2)), "No", "Yes"))))</f>
        <v>Yes</v>
      </c>
    </row>
    <row r="32" spans="1:12" x14ac:dyDescent="0.2">
      <c r="A32" s="2" t="s">
        <v>1131</v>
      </c>
      <c r="B32" s="47" t="s">
        <v>217</v>
      </c>
      <c r="C32" s="14">
        <v>6965.5208038000001</v>
      </c>
      <c r="D32" s="11" t="str">
        <f t="shared" si="8"/>
        <v>N/A</v>
      </c>
      <c r="E32" s="14">
        <v>7086.4415129999998</v>
      </c>
      <c r="F32" s="11" t="str">
        <f t="shared" si="9"/>
        <v>N/A</v>
      </c>
      <c r="G32" s="14">
        <v>7490.7965689000002</v>
      </c>
      <c r="H32" s="11" t="str">
        <f t="shared" si="10"/>
        <v>N/A</v>
      </c>
      <c r="I32" s="12">
        <v>1.736</v>
      </c>
      <c r="J32" s="12">
        <v>5.7060000000000004</v>
      </c>
      <c r="K32" s="47" t="s">
        <v>732</v>
      </c>
      <c r="L32" s="9" t="str">
        <f>IF(J32="Div by 0", "N/A", IF(OR(J32="N/A",K32="N/A"),"N/A", IF(J32&gt;VALUE(MID(K32,1,2)), "No", IF(J32&lt;-1*VALUE(MID(K32,1,2)), "No", "Yes"))))</f>
        <v>Yes</v>
      </c>
    </row>
    <row r="33" spans="1:12" x14ac:dyDescent="0.2">
      <c r="A33" s="2" t="s">
        <v>1731</v>
      </c>
      <c r="B33" s="47" t="s">
        <v>217</v>
      </c>
      <c r="C33" s="14">
        <v>5888.2469733999997</v>
      </c>
      <c r="D33" s="11" t="str">
        <f t="shared" si="8"/>
        <v>N/A</v>
      </c>
      <c r="E33" s="14">
        <v>7546.6723241</v>
      </c>
      <c r="F33" s="11" t="str">
        <f t="shared" si="9"/>
        <v>N/A</v>
      </c>
      <c r="G33" s="14">
        <v>9370.8721934000005</v>
      </c>
      <c r="H33" s="11" t="str">
        <f t="shared" si="10"/>
        <v>N/A</v>
      </c>
      <c r="I33" s="12">
        <v>28.17</v>
      </c>
      <c r="J33" s="12">
        <v>24.17</v>
      </c>
      <c r="K33" s="47" t="s">
        <v>732</v>
      </c>
      <c r="L33" s="9" t="str">
        <f t="shared" ref="L33:L45" si="12">IF(J33="Div by 0", "N/A", IF(K33="N/A","N/A", IF(J33&gt;VALUE(MID(K33,1,2)), "No", IF(J33&lt;-1*VALUE(MID(K33,1,2)), "No", "Yes"))))</f>
        <v>Yes</v>
      </c>
    </row>
    <row r="34" spans="1:12" x14ac:dyDescent="0.2">
      <c r="A34" s="2" t="s">
        <v>1732</v>
      </c>
      <c r="B34" s="47" t="s">
        <v>217</v>
      </c>
      <c r="C34" s="14">
        <v>1192.8674329999999</v>
      </c>
      <c r="D34" s="11" t="str">
        <f t="shared" si="8"/>
        <v>N/A</v>
      </c>
      <c r="E34" s="14">
        <v>1174.1320363</v>
      </c>
      <c r="F34" s="11" t="str">
        <f t="shared" si="9"/>
        <v>N/A</v>
      </c>
      <c r="G34" s="14">
        <v>1497.9692332</v>
      </c>
      <c r="H34" s="11" t="str">
        <f t="shared" si="10"/>
        <v>N/A</v>
      </c>
      <c r="I34" s="12">
        <v>-1.57</v>
      </c>
      <c r="J34" s="12">
        <v>27.58</v>
      </c>
      <c r="K34" s="47" t="s">
        <v>732</v>
      </c>
      <c r="L34" s="9" t="str">
        <f t="shared" si="12"/>
        <v>Yes</v>
      </c>
    </row>
    <row r="35" spans="1:12" x14ac:dyDescent="0.2">
      <c r="A35" s="2" t="s">
        <v>1733</v>
      </c>
      <c r="B35" s="47" t="s">
        <v>217</v>
      </c>
      <c r="C35" s="14">
        <v>3930.0307214999998</v>
      </c>
      <c r="D35" s="11" t="str">
        <f t="shared" si="8"/>
        <v>N/A</v>
      </c>
      <c r="E35" s="14">
        <v>3933.1515804000001</v>
      </c>
      <c r="F35" s="11" t="str">
        <f t="shared" si="9"/>
        <v>N/A</v>
      </c>
      <c r="G35" s="14">
        <v>4367.9801767999998</v>
      </c>
      <c r="H35" s="11" t="str">
        <f t="shared" si="10"/>
        <v>N/A</v>
      </c>
      <c r="I35" s="12">
        <v>7.9399999999999998E-2</v>
      </c>
      <c r="J35" s="12">
        <v>11.06</v>
      </c>
      <c r="K35" s="47" t="s">
        <v>732</v>
      </c>
      <c r="L35" s="9" t="str">
        <f t="shared" si="12"/>
        <v>Yes</v>
      </c>
    </row>
    <row r="36" spans="1:12" x14ac:dyDescent="0.2">
      <c r="A36" s="2" t="s">
        <v>1734</v>
      </c>
      <c r="B36" s="47" t="s">
        <v>217</v>
      </c>
      <c r="C36" s="14">
        <v>275.16552451000001</v>
      </c>
      <c r="D36" s="11" t="str">
        <f t="shared" si="8"/>
        <v>N/A</v>
      </c>
      <c r="E36" s="14">
        <v>268.16921993</v>
      </c>
      <c r="F36" s="11" t="str">
        <f t="shared" si="9"/>
        <v>N/A</v>
      </c>
      <c r="G36" s="14">
        <v>347.63016518000001</v>
      </c>
      <c r="H36" s="11" t="str">
        <f t="shared" si="10"/>
        <v>N/A</v>
      </c>
      <c r="I36" s="12">
        <v>-2.54</v>
      </c>
      <c r="J36" s="12">
        <v>29.63</v>
      </c>
      <c r="K36" s="47" t="s">
        <v>732</v>
      </c>
      <c r="L36" s="9" t="str">
        <f t="shared" si="12"/>
        <v>Yes</v>
      </c>
    </row>
    <row r="37" spans="1:12" x14ac:dyDescent="0.2">
      <c r="A37" s="2" t="s">
        <v>1735</v>
      </c>
      <c r="B37" s="47" t="s">
        <v>217</v>
      </c>
      <c r="C37" s="14" t="s">
        <v>1743</v>
      </c>
      <c r="D37" s="11" t="str">
        <f t="shared" si="8"/>
        <v>N/A</v>
      </c>
      <c r="E37" s="14" t="s">
        <v>1743</v>
      </c>
      <c r="F37" s="11" t="str">
        <f t="shared" si="9"/>
        <v>N/A</v>
      </c>
      <c r="G37" s="14" t="s">
        <v>1743</v>
      </c>
      <c r="H37" s="11" t="str">
        <f t="shared" si="10"/>
        <v>N/A</v>
      </c>
      <c r="I37" s="12" t="s">
        <v>1743</v>
      </c>
      <c r="J37" s="12" t="s">
        <v>1743</v>
      </c>
      <c r="K37" s="47" t="s">
        <v>732</v>
      </c>
      <c r="L37" s="9" t="str">
        <f t="shared" si="12"/>
        <v>N/A</v>
      </c>
    </row>
    <row r="38" spans="1:12" x14ac:dyDescent="0.2">
      <c r="A38" s="2" t="s">
        <v>1736</v>
      </c>
      <c r="B38" s="47" t="s">
        <v>217</v>
      </c>
      <c r="C38" s="14" t="s">
        <v>1743</v>
      </c>
      <c r="D38" s="11" t="str">
        <f t="shared" si="8"/>
        <v>N/A</v>
      </c>
      <c r="E38" s="14" t="s">
        <v>1743</v>
      </c>
      <c r="F38" s="11" t="str">
        <f t="shared" si="9"/>
        <v>N/A</v>
      </c>
      <c r="G38" s="14" t="s">
        <v>1743</v>
      </c>
      <c r="H38" s="11" t="str">
        <f t="shared" si="10"/>
        <v>N/A</v>
      </c>
      <c r="I38" s="12" t="s">
        <v>1743</v>
      </c>
      <c r="J38" s="12" t="s">
        <v>1743</v>
      </c>
      <c r="K38" s="47" t="s">
        <v>732</v>
      </c>
      <c r="L38" s="9" t="str">
        <f t="shared" si="12"/>
        <v>N/A</v>
      </c>
    </row>
    <row r="39" spans="1:12" x14ac:dyDescent="0.2">
      <c r="A39" s="2" t="s">
        <v>1737</v>
      </c>
      <c r="B39" s="47" t="s">
        <v>217</v>
      </c>
      <c r="C39" s="14">
        <v>219.16644783000001</v>
      </c>
      <c r="D39" s="11" t="str">
        <f t="shared" si="8"/>
        <v>N/A</v>
      </c>
      <c r="E39" s="14">
        <v>214.31889763999999</v>
      </c>
      <c r="F39" s="11" t="str">
        <f t="shared" si="9"/>
        <v>N/A</v>
      </c>
      <c r="G39" s="14">
        <v>319.37525705000002</v>
      </c>
      <c r="H39" s="11" t="str">
        <f t="shared" si="10"/>
        <v>N/A</v>
      </c>
      <c r="I39" s="12">
        <v>-2.21</v>
      </c>
      <c r="J39" s="12">
        <v>49.02</v>
      </c>
      <c r="K39" s="47" t="s">
        <v>732</v>
      </c>
      <c r="L39" s="9" t="str">
        <f t="shared" si="12"/>
        <v>No</v>
      </c>
    </row>
    <row r="40" spans="1:12" x14ac:dyDescent="0.2">
      <c r="A40" s="2" t="s">
        <v>1738</v>
      </c>
      <c r="B40" s="47" t="s">
        <v>217</v>
      </c>
      <c r="C40" s="14" t="s">
        <v>1743</v>
      </c>
      <c r="D40" s="11" t="str">
        <f t="shared" si="8"/>
        <v>N/A</v>
      </c>
      <c r="E40" s="14" t="s">
        <v>1743</v>
      </c>
      <c r="F40" s="11" t="str">
        <f t="shared" si="9"/>
        <v>N/A</v>
      </c>
      <c r="G40" s="14" t="s">
        <v>1743</v>
      </c>
      <c r="H40" s="11" t="str">
        <f t="shared" si="10"/>
        <v>N/A</v>
      </c>
      <c r="I40" s="12" t="s">
        <v>1743</v>
      </c>
      <c r="J40" s="12" t="s">
        <v>1743</v>
      </c>
      <c r="K40" s="47" t="s">
        <v>732</v>
      </c>
      <c r="L40" s="9" t="str">
        <f t="shared" si="12"/>
        <v>N/A</v>
      </c>
    </row>
    <row r="41" spans="1:12" x14ac:dyDescent="0.2">
      <c r="A41" s="2" t="s">
        <v>1739</v>
      </c>
      <c r="B41" s="47" t="s">
        <v>217</v>
      </c>
      <c r="C41" s="14">
        <v>31324.009631000001</v>
      </c>
      <c r="D41" s="11" t="str">
        <f t="shared" si="8"/>
        <v>N/A</v>
      </c>
      <c r="E41" s="14">
        <v>31500.726060000001</v>
      </c>
      <c r="F41" s="11" t="str">
        <f t="shared" si="9"/>
        <v>N/A</v>
      </c>
      <c r="G41" s="14">
        <v>33362.602803000002</v>
      </c>
      <c r="H41" s="11" t="str">
        <f t="shared" si="10"/>
        <v>N/A</v>
      </c>
      <c r="I41" s="12">
        <v>0.56420000000000003</v>
      </c>
      <c r="J41" s="12">
        <v>5.9109999999999996</v>
      </c>
      <c r="K41" s="47" t="s">
        <v>732</v>
      </c>
      <c r="L41" s="9" t="str">
        <f t="shared" si="12"/>
        <v>Yes</v>
      </c>
    </row>
    <row r="42" spans="1:12" x14ac:dyDescent="0.2">
      <c r="A42" s="2" t="s">
        <v>1740</v>
      </c>
      <c r="B42" s="47" t="s">
        <v>217</v>
      </c>
      <c r="C42" s="14" t="s">
        <v>1743</v>
      </c>
      <c r="D42" s="11" t="str">
        <f t="shared" si="8"/>
        <v>N/A</v>
      </c>
      <c r="E42" s="14" t="s">
        <v>1743</v>
      </c>
      <c r="F42" s="11" t="str">
        <f t="shared" si="9"/>
        <v>N/A</v>
      </c>
      <c r="G42" s="14" t="s">
        <v>1743</v>
      </c>
      <c r="H42" s="11" t="str">
        <f t="shared" si="10"/>
        <v>N/A</v>
      </c>
      <c r="I42" s="12" t="s">
        <v>1743</v>
      </c>
      <c r="J42" s="12" t="s">
        <v>1743</v>
      </c>
      <c r="K42" s="47" t="s">
        <v>732</v>
      </c>
      <c r="L42" s="9" t="str">
        <f t="shared" si="12"/>
        <v>N/A</v>
      </c>
    </row>
    <row r="43" spans="1:12" x14ac:dyDescent="0.2">
      <c r="A43" s="2" t="s">
        <v>1741</v>
      </c>
      <c r="B43" s="47" t="s">
        <v>217</v>
      </c>
      <c r="C43" s="14" t="s">
        <v>1743</v>
      </c>
      <c r="D43" s="11" t="str">
        <f t="shared" si="8"/>
        <v>N/A</v>
      </c>
      <c r="E43" s="14" t="s">
        <v>1743</v>
      </c>
      <c r="F43" s="11" t="str">
        <f t="shared" si="9"/>
        <v>N/A</v>
      </c>
      <c r="G43" s="14" t="s">
        <v>1743</v>
      </c>
      <c r="H43" s="11" t="str">
        <f t="shared" si="10"/>
        <v>N/A</v>
      </c>
      <c r="I43" s="12" t="s">
        <v>1743</v>
      </c>
      <c r="J43" s="12" t="s">
        <v>1743</v>
      </c>
      <c r="K43" s="47" t="s">
        <v>732</v>
      </c>
      <c r="L43" s="9" t="str">
        <f t="shared" si="12"/>
        <v>N/A</v>
      </c>
    </row>
    <row r="44" spans="1:12" x14ac:dyDescent="0.2">
      <c r="A44" s="2" t="s">
        <v>1132</v>
      </c>
      <c r="B44" s="47" t="s">
        <v>217</v>
      </c>
      <c r="C44" s="14">
        <v>13028.332304</v>
      </c>
      <c r="D44" s="11" t="str">
        <f t="shared" si="8"/>
        <v>N/A</v>
      </c>
      <c r="E44" s="14">
        <v>13363.121535</v>
      </c>
      <c r="F44" s="11" t="str">
        <f t="shared" si="9"/>
        <v>N/A</v>
      </c>
      <c r="G44" s="14">
        <v>14313.221696000001</v>
      </c>
      <c r="H44" s="11" t="str">
        <f t="shared" si="10"/>
        <v>N/A</v>
      </c>
      <c r="I44" s="12">
        <v>2.57</v>
      </c>
      <c r="J44" s="12">
        <v>7.11</v>
      </c>
      <c r="K44" s="47" t="s">
        <v>732</v>
      </c>
      <c r="L44" s="9" t="str">
        <f t="shared" si="12"/>
        <v>Yes</v>
      </c>
    </row>
    <row r="45" spans="1:12" ht="25.5" x14ac:dyDescent="0.2">
      <c r="A45" s="2" t="s">
        <v>1133</v>
      </c>
      <c r="B45" s="47" t="s">
        <v>217</v>
      </c>
      <c r="C45" s="14">
        <v>802.69031820999999</v>
      </c>
      <c r="D45" s="11" t="str">
        <f t="shared" si="8"/>
        <v>N/A</v>
      </c>
      <c r="E45" s="14">
        <v>800.94172860000003</v>
      </c>
      <c r="F45" s="11" t="str">
        <f t="shared" si="9"/>
        <v>N/A</v>
      </c>
      <c r="G45" s="14">
        <v>1021.9873006</v>
      </c>
      <c r="H45" s="11" t="str">
        <f t="shared" si="10"/>
        <v>N/A</v>
      </c>
      <c r="I45" s="12">
        <v>-0.218</v>
      </c>
      <c r="J45" s="12">
        <v>27.6</v>
      </c>
      <c r="K45" s="47" t="s">
        <v>732</v>
      </c>
      <c r="L45" s="9" t="str">
        <f t="shared" si="12"/>
        <v>Yes</v>
      </c>
    </row>
    <row r="46" spans="1:12" x14ac:dyDescent="0.2">
      <c r="A46" s="2" t="s">
        <v>1134</v>
      </c>
      <c r="B46" s="34" t="s">
        <v>217</v>
      </c>
      <c r="C46" s="46">
        <v>46673.313786999999</v>
      </c>
      <c r="D46" s="43" t="str">
        <f t="shared" si="8"/>
        <v>N/A</v>
      </c>
      <c r="E46" s="46">
        <v>47854.331684999997</v>
      </c>
      <c r="F46" s="43" t="str">
        <f t="shared" si="9"/>
        <v>N/A</v>
      </c>
      <c r="G46" s="46">
        <v>50220.845366000001</v>
      </c>
      <c r="H46" s="43" t="str">
        <f t="shared" si="10"/>
        <v>N/A</v>
      </c>
      <c r="I46" s="12">
        <v>2.5299999999999998</v>
      </c>
      <c r="J46" s="12">
        <v>4.9450000000000003</v>
      </c>
      <c r="K46" s="44" t="s">
        <v>732</v>
      </c>
      <c r="L46" s="9" t="str">
        <f>IF(J46="Div by 0", "N/A", IF(K46="N/A","N/A", IF(J46&gt;VALUE(MID(K46,1,2)), "No", IF(J46&lt;-1*VALUE(MID(K46,1,2)), "No", "Yes"))))</f>
        <v>Yes</v>
      </c>
    </row>
    <row r="47" spans="1:12" x14ac:dyDescent="0.2">
      <c r="A47" s="61" t="s">
        <v>1135</v>
      </c>
      <c r="B47" s="34" t="s">
        <v>217</v>
      </c>
      <c r="C47" s="46">
        <v>19329.144496000001</v>
      </c>
      <c r="D47" s="43" t="str">
        <f t="shared" si="8"/>
        <v>N/A</v>
      </c>
      <c r="E47" s="46">
        <v>20263.170247999999</v>
      </c>
      <c r="F47" s="43" t="str">
        <f t="shared" si="9"/>
        <v>N/A</v>
      </c>
      <c r="G47" s="46">
        <v>21049.161263999998</v>
      </c>
      <c r="H47" s="43" t="str">
        <f t="shared" si="10"/>
        <v>N/A</v>
      </c>
      <c r="I47" s="12">
        <v>4.8319999999999999</v>
      </c>
      <c r="J47" s="12">
        <v>3.879</v>
      </c>
      <c r="K47" s="44" t="s">
        <v>732</v>
      </c>
      <c r="L47" s="9" t="str">
        <f>IF(J47="Div by 0", "N/A", IF(K47="N/A","N/A", IF(J47&gt;VALUE(MID(K47,1,2)), "No", IF(J47&lt;-1*VALUE(MID(K47,1,2)), "No", "Yes"))))</f>
        <v>Yes</v>
      </c>
    </row>
    <row r="48" spans="1:12" ht="25.5" x14ac:dyDescent="0.2">
      <c r="A48" s="2" t="s">
        <v>1136</v>
      </c>
      <c r="B48" s="34" t="s">
        <v>217</v>
      </c>
      <c r="C48" s="46">
        <v>32585.941525999999</v>
      </c>
      <c r="D48" s="43" t="str">
        <f t="shared" si="8"/>
        <v>N/A</v>
      </c>
      <c r="E48" s="46">
        <v>35541.013183000003</v>
      </c>
      <c r="F48" s="43" t="str">
        <f t="shared" si="9"/>
        <v>N/A</v>
      </c>
      <c r="G48" s="46">
        <v>38410.099817000002</v>
      </c>
      <c r="H48" s="43" t="str">
        <f t="shared" si="10"/>
        <v>N/A</v>
      </c>
      <c r="I48" s="12">
        <v>9.0690000000000008</v>
      </c>
      <c r="J48" s="12">
        <v>8.0730000000000004</v>
      </c>
      <c r="K48" s="44" t="s">
        <v>732</v>
      </c>
      <c r="L48" s="9" t="str">
        <f>IF(J48="Div by 0", "N/A", IF(K48="N/A","N/A", IF(J48&gt;VALUE(MID(K48,1,2)), "No", IF(J48&lt;-1*VALUE(MID(K48,1,2)), "No", "Yes"))))</f>
        <v>Yes</v>
      </c>
    </row>
    <row r="49" spans="1:12" x14ac:dyDescent="0.2">
      <c r="A49" s="6" t="s">
        <v>1137</v>
      </c>
      <c r="B49" s="34" t="s">
        <v>217</v>
      </c>
      <c r="C49" s="46">
        <v>15826.696189</v>
      </c>
      <c r="D49" s="43" t="str">
        <f t="shared" si="8"/>
        <v>N/A</v>
      </c>
      <c r="E49" s="46">
        <v>16692.036178999999</v>
      </c>
      <c r="F49" s="43" t="str">
        <f t="shared" si="9"/>
        <v>N/A</v>
      </c>
      <c r="G49" s="46">
        <v>17221.465370999998</v>
      </c>
      <c r="H49" s="43" t="str">
        <f t="shared" si="10"/>
        <v>N/A</v>
      </c>
      <c r="I49" s="12">
        <v>5.468</v>
      </c>
      <c r="J49" s="12">
        <v>3.1720000000000002</v>
      </c>
      <c r="K49" s="44" t="s">
        <v>732</v>
      </c>
      <c r="L49" s="9" t="str">
        <f t="shared" ref="L49:L59" si="13">IF(J49="Div by 0", "N/A", IF(K49="N/A","N/A", IF(J49&gt;VALUE(MID(K49,1,2)), "No", IF(J49&lt;-1*VALUE(MID(K49,1,2)), "No", "Yes"))))</f>
        <v>Yes</v>
      </c>
    </row>
    <row r="50" spans="1:12" ht="25.5" x14ac:dyDescent="0.2">
      <c r="A50" s="2" t="s">
        <v>1138</v>
      </c>
      <c r="B50" s="34" t="s">
        <v>217</v>
      </c>
      <c r="C50" s="46">
        <v>13278.927575</v>
      </c>
      <c r="D50" s="43" t="str">
        <f t="shared" si="8"/>
        <v>N/A</v>
      </c>
      <c r="E50" s="46">
        <v>14122.065651999999</v>
      </c>
      <c r="F50" s="43" t="str">
        <f t="shared" si="9"/>
        <v>N/A</v>
      </c>
      <c r="G50" s="46">
        <v>14937.880927</v>
      </c>
      <c r="H50" s="43" t="str">
        <f t="shared" si="10"/>
        <v>N/A</v>
      </c>
      <c r="I50" s="12">
        <v>6.3490000000000002</v>
      </c>
      <c r="J50" s="12">
        <v>5.7770000000000001</v>
      </c>
      <c r="K50" s="44" t="s">
        <v>732</v>
      </c>
      <c r="L50" s="9" t="str">
        <f t="shared" si="13"/>
        <v>Yes</v>
      </c>
    </row>
    <row r="51" spans="1:12" x14ac:dyDescent="0.2">
      <c r="A51" s="2" t="s">
        <v>1139</v>
      </c>
      <c r="B51" s="34" t="s">
        <v>217</v>
      </c>
      <c r="C51" s="46" t="s">
        <v>1743</v>
      </c>
      <c r="D51" s="43" t="str">
        <f t="shared" ref="D51:D82" si="14">IF($B51="N/A","N/A",IF(C51&gt;10,"No",IF(C51&lt;-10,"No","Yes")))</f>
        <v>N/A</v>
      </c>
      <c r="E51" s="46" t="s">
        <v>1743</v>
      </c>
      <c r="F51" s="43" t="str">
        <f t="shared" ref="F51:F82" si="15">IF($B51="N/A","N/A",IF(E51&gt;10,"No",IF(E51&lt;-10,"No","Yes")))</f>
        <v>N/A</v>
      </c>
      <c r="G51" s="46" t="s">
        <v>1743</v>
      </c>
      <c r="H51" s="43" t="str">
        <f t="shared" ref="H51:H82" si="16">IF($B51="N/A","N/A",IF(G51&gt;10,"No",IF(G51&lt;-10,"No","Yes")))</f>
        <v>N/A</v>
      </c>
      <c r="I51" s="12" t="s">
        <v>1743</v>
      </c>
      <c r="J51" s="12" t="s">
        <v>1743</v>
      </c>
      <c r="K51" s="44" t="s">
        <v>732</v>
      </c>
      <c r="L51" s="9" t="str">
        <f t="shared" si="13"/>
        <v>N/A</v>
      </c>
    </row>
    <row r="52" spans="1:12" ht="25.5" x14ac:dyDescent="0.2">
      <c r="A52" s="2" t="s">
        <v>1140</v>
      </c>
      <c r="B52" s="34" t="s">
        <v>217</v>
      </c>
      <c r="C52" s="46" t="s">
        <v>1743</v>
      </c>
      <c r="D52" s="43" t="str">
        <f t="shared" si="14"/>
        <v>N/A</v>
      </c>
      <c r="E52" s="46" t="s">
        <v>1743</v>
      </c>
      <c r="F52" s="43" t="str">
        <f t="shared" si="15"/>
        <v>N/A</v>
      </c>
      <c r="G52" s="46" t="s">
        <v>1743</v>
      </c>
      <c r="H52" s="43" t="str">
        <f t="shared" si="16"/>
        <v>N/A</v>
      </c>
      <c r="I52" s="12" t="s">
        <v>1743</v>
      </c>
      <c r="J52" s="12" t="s">
        <v>1743</v>
      </c>
      <c r="K52" s="44" t="s">
        <v>732</v>
      </c>
      <c r="L52" s="9" t="str">
        <f t="shared" si="13"/>
        <v>N/A</v>
      </c>
    </row>
    <row r="53" spans="1:12" ht="25.5" x14ac:dyDescent="0.2">
      <c r="A53" s="2" t="s">
        <v>1141</v>
      </c>
      <c r="B53" s="34" t="s">
        <v>217</v>
      </c>
      <c r="C53" s="46">
        <v>30426.829876</v>
      </c>
      <c r="D53" s="43" t="str">
        <f t="shared" si="14"/>
        <v>N/A</v>
      </c>
      <c r="E53" s="46">
        <v>32220.636126000001</v>
      </c>
      <c r="F53" s="43" t="str">
        <f t="shared" si="15"/>
        <v>N/A</v>
      </c>
      <c r="G53" s="46">
        <v>30610.304401000001</v>
      </c>
      <c r="H53" s="43" t="str">
        <f t="shared" si="16"/>
        <v>N/A</v>
      </c>
      <c r="I53" s="12">
        <v>5.8949999999999996</v>
      </c>
      <c r="J53" s="12">
        <v>-5</v>
      </c>
      <c r="K53" s="44" t="s">
        <v>732</v>
      </c>
      <c r="L53" s="9" t="str">
        <f t="shared" si="13"/>
        <v>Yes</v>
      </c>
    </row>
    <row r="54" spans="1:12" ht="25.5" x14ac:dyDescent="0.2">
      <c r="A54" s="2" t="s">
        <v>1142</v>
      </c>
      <c r="B54" s="34" t="s">
        <v>217</v>
      </c>
      <c r="C54" s="46" t="s">
        <v>1743</v>
      </c>
      <c r="D54" s="43" t="str">
        <f t="shared" si="14"/>
        <v>N/A</v>
      </c>
      <c r="E54" s="46" t="s">
        <v>1743</v>
      </c>
      <c r="F54" s="43" t="str">
        <f t="shared" si="15"/>
        <v>N/A</v>
      </c>
      <c r="G54" s="46" t="s">
        <v>1743</v>
      </c>
      <c r="H54" s="43" t="str">
        <f t="shared" si="16"/>
        <v>N/A</v>
      </c>
      <c r="I54" s="12" t="s">
        <v>1743</v>
      </c>
      <c r="J54" s="12" t="s">
        <v>1743</v>
      </c>
      <c r="K54" s="44" t="s">
        <v>732</v>
      </c>
      <c r="L54" s="9" t="str">
        <f t="shared" si="13"/>
        <v>N/A</v>
      </c>
    </row>
    <row r="55" spans="1:12" ht="25.5" x14ac:dyDescent="0.2">
      <c r="A55" s="2" t="s">
        <v>1143</v>
      </c>
      <c r="B55" s="34" t="s">
        <v>217</v>
      </c>
      <c r="C55" s="46">
        <v>26473.512469000001</v>
      </c>
      <c r="D55" s="43" t="str">
        <f t="shared" si="14"/>
        <v>N/A</v>
      </c>
      <c r="E55" s="46">
        <v>28703.101272</v>
      </c>
      <c r="F55" s="43" t="str">
        <f t="shared" si="15"/>
        <v>N/A</v>
      </c>
      <c r="G55" s="46">
        <v>28709.069058000001</v>
      </c>
      <c r="H55" s="43" t="str">
        <f t="shared" si="16"/>
        <v>N/A</v>
      </c>
      <c r="I55" s="12">
        <v>8.4220000000000006</v>
      </c>
      <c r="J55" s="12">
        <v>2.0799999999999999E-2</v>
      </c>
      <c r="K55" s="44" t="s">
        <v>732</v>
      </c>
      <c r="L55" s="9" t="str">
        <f t="shared" si="13"/>
        <v>Yes</v>
      </c>
    </row>
    <row r="56" spans="1:12" ht="25.5" x14ac:dyDescent="0.2">
      <c r="A56" s="2" t="s">
        <v>1144</v>
      </c>
      <c r="B56" s="34" t="s">
        <v>217</v>
      </c>
      <c r="C56" s="46" t="s">
        <v>1743</v>
      </c>
      <c r="D56" s="43" t="str">
        <f t="shared" si="14"/>
        <v>N/A</v>
      </c>
      <c r="E56" s="46" t="s">
        <v>1743</v>
      </c>
      <c r="F56" s="43" t="str">
        <f t="shared" si="15"/>
        <v>N/A</v>
      </c>
      <c r="G56" s="46" t="s">
        <v>1743</v>
      </c>
      <c r="H56" s="43" t="str">
        <f t="shared" si="16"/>
        <v>N/A</v>
      </c>
      <c r="I56" s="12" t="s">
        <v>1743</v>
      </c>
      <c r="J56" s="12" t="s">
        <v>1743</v>
      </c>
      <c r="K56" s="44" t="s">
        <v>732</v>
      </c>
      <c r="L56" s="9" t="str">
        <f t="shared" si="13"/>
        <v>N/A</v>
      </c>
    </row>
    <row r="57" spans="1:12" ht="25.5" x14ac:dyDescent="0.2">
      <c r="A57" s="2" t="s">
        <v>1145</v>
      </c>
      <c r="B57" s="34" t="s">
        <v>217</v>
      </c>
      <c r="C57" s="46" t="s">
        <v>1743</v>
      </c>
      <c r="D57" s="43" t="str">
        <f t="shared" si="14"/>
        <v>N/A</v>
      </c>
      <c r="E57" s="46" t="s">
        <v>1743</v>
      </c>
      <c r="F57" s="43" t="str">
        <f t="shared" si="15"/>
        <v>N/A</v>
      </c>
      <c r="G57" s="46" t="s">
        <v>1743</v>
      </c>
      <c r="H57" s="43" t="str">
        <f t="shared" si="16"/>
        <v>N/A</v>
      </c>
      <c r="I57" s="12" t="s">
        <v>1743</v>
      </c>
      <c r="J57" s="12" t="s">
        <v>1743</v>
      </c>
      <c r="K57" s="44" t="s">
        <v>732</v>
      </c>
      <c r="L57" s="9" t="str">
        <f t="shared" si="13"/>
        <v>N/A</v>
      </c>
    </row>
    <row r="58" spans="1:12" ht="25.5" x14ac:dyDescent="0.2">
      <c r="A58" s="2" t="s">
        <v>1146</v>
      </c>
      <c r="B58" s="34" t="s">
        <v>217</v>
      </c>
      <c r="C58" s="46" t="s">
        <v>1743</v>
      </c>
      <c r="D58" s="43" t="str">
        <f t="shared" si="14"/>
        <v>N/A</v>
      </c>
      <c r="E58" s="46" t="s">
        <v>1743</v>
      </c>
      <c r="F58" s="43" t="str">
        <f t="shared" si="15"/>
        <v>N/A</v>
      </c>
      <c r="G58" s="46" t="s">
        <v>1743</v>
      </c>
      <c r="H58" s="43" t="str">
        <f t="shared" si="16"/>
        <v>N/A</v>
      </c>
      <c r="I58" s="12" t="s">
        <v>1743</v>
      </c>
      <c r="J58" s="12" t="s">
        <v>1743</v>
      </c>
      <c r="K58" s="44" t="s">
        <v>732</v>
      </c>
      <c r="L58" s="9" t="str">
        <f t="shared" si="13"/>
        <v>N/A</v>
      </c>
    </row>
    <row r="59" spans="1:12" ht="25.5" x14ac:dyDescent="0.2">
      <c r="A59" s="2" t="s">
        <v>1147</v>
      </c>
      <c r="B59" s="34" t="s">
        <v>217</v>
      </c>
      <c r="C59" s="46" t="s">
        <v>1743</v>
      </c>
      <c r="D59" s="43" t="str">
        <f t="shared" si="14"/>
        <v>N/A</v>
      </c>
      <c r="E59" s="46" t="s">
        <v>1743</v>
      </c>
      <c r="F59" s="43" t="str">
        <f t="shared" si="15"/>
        <v>N/A</v>
      </c>
      <c r="G59" s="46" t="s">
        <v>1743</v>
      </c>
      <c r="H59" s="43" t="str">
        <f t="shared" si="16"/>
        <v>N/A</v>
      </c>
      <c r="I59" s="12" t="s">
        <v>1743</v>
      </c>
      <c r="J59" s="12" t="s">
        <v>1743</v>
      </c>
      <c r="K59" s="44" t="s">
        <v>732</v>
      </c>
      <c r="L59" s="9" t="str">
        <f t="shared" si="13"/>
        <v>N/A</v>
      </c>
    </row>
    <row r="60" spans="1:12" x14ac:dyDescent="0.2">
      <c r="A60" s="6" t="s">
        <v>360</v>
      </c>
      <c r="B60" s="34" t="s">
        <v>217</v>
      </c>
      <c r="C60" s="46" t="s">
        <v>217</v>
      </c>
      <c r="D60" s="43" t="str">
        <f t="shared" si="14"/>
        <v>N/A</v>
      </c>
      <c r="E60" s="46" t="s">
        <v>217</v>
      </c>
      <c r="F60" s="43" t="str">
        <f t="shared" si="15"/>
        <v>N/A</v>
      </c>
      <c r="G60" s="46">
        <v>168242411</v>
      </c>
      <c r="H60" s="43" t="str">
        <f t="shared" si="16"/>
        <v>N/A</v>
      </c>
      <c r="I60" s="12" t="s">
        <v>217</v>
      </c>
      <c r="J60" s="12" t="s">
        <v>217</v>
      </c>
      <c r="K60" s="44" t="s">
        <v>732</v>
      </c>
      <c r="L60" s="9" t="str">
        <f t="shared" ref="L60:L70" si="17">IF(J60="Div by 0", "N/A", IF(K60="N/A","N/A", IF(J60&gt;VALUE(MID(K60,1,2)), "No", IF(J60&lt;-1*VALUE(MID(K60,1,2)), "No", "Yes"))))</f>
        <v>No</v>
      </c>
    </row>
    <row r="61" spans="1:12" ht="25.5" x14ac:dyDescent="0.2">
      <c r="A61" s="2" t="s">
        <v>1148</v>
      </c>
      <c r="B61" s="34" t="s">
        <v>217</v>
      </c>
      <c r="C61" s="46" t="s">
        <v>217</v>
      </c>
      <c r="D61" s="43" t="str">
        <f t="shared" si="14"/>
        <v>N/A</v>
      </c>
      <c r="E61" s="46" t="s">
        <v>217</v>
      </c>
      <c r="F61" s="43" t="str">
        <f t="shared" si="15"/>
        <v>N/A</v>
      </c>
      <c r="G61" s="46">
        <v>117073256</v>
      </c>
      <c r="H61" s="43" t="str">
        <f t="shared" si="16"/>
        <v>N/A</v>
      </c>
      <c r="I61" s="12" t="s">
        <v>217</v>
      </c>
      <c r="J61" s="12" t="s">
        <v>217</v>
      </c>
      <c r="K61" s="44" t="s">
        <v>732</v>
      </c>
      <c r="L61" s="9" t="str">
        <f t="shared" si="17"/>
        <v>No</v>
      </c>
    </row>
    <row r="62" spans="1:12" x14ac:dyDescent="0.2">
      <c r="A62" s="2" t="s">
        <v>1149</v>
      </c>
      <c r="B62" s="34" t="s">
        <v>217</v>
      </c>
      <c r="C62" s="46" t="s">
        <v>217</v>
      </c>
      <c r="D62" s="43" t="str">
        <f t="shared" si="14"/>
        <v>N/A</v>
      </c>
      <c r="E62" s="46" t="s">
        <v>217</v>
      </c>
      <c r="F62" s="43" t="str">
        <f t="shared" si="15"/>
        <v>N/A</v>
      </c>
      <c r="G62" s="46">
        <v>0</v>
      </c>
      <c r="H62" s="43" t="str">
        <f t="shared" si="16"/>
        <v>N/A</v>
      </c>
      <c r="I62" s="12" t="s">
        <v>217</v>
      </c>
      <c r="J62" s="12" t="s">
        <v>217</v>
      </c>
      <c r="K62" s="44" t="s">
        <v>732</v>
      </c>
      <c r="L62" s="9" t="str">
        <f t="shared" si="17"/>
        <v>No</v>
      </c>
    </row>
    <row r="63" spans="1:12" ht="25.5" x14ac:dyDescent="0.2">
      <c r="A63" s="2" t="s">
        <v>1150</v>
      </c>
      <c r="B63" s="34" t="s">
        <v>217</v>
      </c>
      <c r="C63" s="46" t="s">
        <v>217</v>
      </c>
      <c r="D63" s="43" t="str">
        <f t="shared" si="14"/>
        <v>N/A</v>
      </c>
      <c r="E63" s="46" t="s">
        <v>217</v>
      </c>
      <c r="F63" s="43" t="str">
        <f t="shared" si="15"/>
        <v>N/A</v>
      </c>
      <c r="G63" s="46">
        <v>0</v>
      </c>
      <c r="H63" s="43" t="str">
        <f t="shared" si="16"/>
        <v>N/A</v>
      </c>
      <c r="I63" s="12" t="s">
        <v>217</v>
      </c>
      <c r="J63" s="12" t="s">
        <v>217</v>
      </c>
      <c r="K63" s="44" t="s">
        <v>732</v>
      </c>
      <c r="L63" s="9" t="str">
        <f t="shared" si="17"/>
        <v>No</v>
      </c>
    </row>
    <row r="64" spans="1:12" ht="25.5" x14ac:dyDescent="0.2">
      <c r="A64" s="2" t="s">
        <v>1151</v>
      </c>
      <c r="B64" s="34" t="s">
        <v>217</v>
      </c>
      <c r="C64" s="46" t="s">
        <v>217</v>
      </c>
      <c r="D64" s="43" t="str">
        <f t="shared" si="14"/>
        <v>N/A</v>
      </c>
      <c r="E64" s="46" t="s">
        <v>217</v>
      </c>
      <c r="F64" s="43" t="str">
        <f t="shared" si="15"/>
        <v>N/A</v>
      </c>
      <c r="G64" s="46">
        <v>17902613</v>
      </c>
      <c r="H64" s="43" t="str">
        <f t="shared" si="16"/>
        <v>N/A</v>
      </c>
      <c r="I64" s="12" t="s">
        <v>217</v>
      </c>
      <c r="J64" s="12" t="s">
        <v>217</v>
      </c>
      <c r="K64" s="44" t="s">
        <v>732</v>
      </c>
      <c r="L64" s="9" t="str">
        <f t="shared" si="17"/>
        <v>No</v>
      </c>
    </row>
    <row r="65" spans="1:12" ht="25.5" x14ac:dyDescent="0.2">
      <c r="A65" s="2" t="s">
        <v>1152</v>
      </c>
      <c r="B65" s="34" t="s">
        <v>217</v>
      </c>
      <c r="C65" s="46" t="s">
        <v>217</v>
      </c>
      <c r="D65" s="43" t="str">
        <f t="shared" si="14"/>
        <v>N/A</v>
      </c>
      <c r="E65" s="46" t="s">
        <v>217</v>
      </c>
      <c r="F65" s="43" t="str">
        <f t="shared" si="15"/>
        <v>N/A</v>
      </c>
      <c r="G65" s="46">
        <v>0</v>
      </c>
      <c r="H65" s="43" t="str">
        <f t="shared" si="16"/>
        <v>N/A</v>
      </c>
      <c r="I65" s="12" t="s">
        <v>217</v>
      </c>
      <c r="J65" s="12" t="s">
        <v>217</v>
      </c>
      <c r="K65" s="44" t="s">
        <v>732</v>
      </c>
      <c r="L65" s="9" t="str">
        <f t="shared" si="17"/>
        <v>No</v>
      </c>
    </row>
    <row r="66" spans="1:12" ht="25.5" x14ac:dyDescent="0.2">
      <c r="A66" s="2" t="s">
        <v>1153</v>
      </c>
      <c r="B66" s="34" t="s">
        <v>217</v>
      </c>
      <c r="C66" s="46" t="s">
        <v>217</v>
      </c>
      <c r="D66" s="43" t="str">
        <f t="shared" si="14"/>
        <v>N/A</v>
      </c>
      <c r="E66" s="46" t="s">
        <v>217</v>
      </c>
      <c r="F66" s="43" t="str">
        <f t="shared" si="15"/>
        <v>N/A</v>
      </c>
      <c r="G66" s="46">
        <v>33266542</v>
      </c>
      <c r="H66" s="43" t="str">
        <f t="shared" si="16"/>
        <v>N/A</v>
      </c>
      <c r="I66" s="12" t="s">
        <v>217</v>
      </c>
      <c r="J66" s="12" t="s">
        <v>217</v>
      </c>
      <c r="K66" s="44" t="s">
        <v>732</v>
      </c>
      <c r="L66" s="9" t="str">
        <f t="shared" si="17"/>
        <v>No</v>
      </c>
    </row>
    <row r="67" spans="1:12" ht="25.5" x14ac:dyDescent="0.2">
      <c r="A67" s="2" t="s">
        <v>1154</v>
      </c>
      <c r="B67" s="34" t="s">
        <v>217</v>
      </c>
      <c r="C67" s="46" t="s">
        <v>217</v>
      </c>
      <c r="D67" s="43" t="str">
        <f t="shared" si="14"/>
        <v>N/A</v>
      </c>
      <c r="E67" s="46" t="s">
        <v>217</v>
      </c>
      <c r="F67" s="43" t="str">
        <f t="shared" si="15"/>
        <v>N/A</v>
      </c>
      <c r="G67" s="46">
        <v>0</v>
      </c>
      <c r="H67" s="43" t="str">
        <f t="shared" si="16"/>
        <v>N/A</v>
      </c>
      <c r="I67" s="12" t="s">
        <v>217</v>
      </c>
      <c r="J67" s="12" t="s">
        <v>217</v>
      </c>
      <c r="K67" s="44" t="s">
        <v>732</v>
      </c>
      <c r="L67" s="9" t="str">
        <f t="shared" si="17"/>
        <v>No</v>
      </c>
    </row>
    <row r="68" spans="1:12" ht="25.5" x14ac:dyDescent="0.2">
      <c r="A68" s="2" t="s">
        <v>1155</v>
      </c>
      <c r="B68" s="34" t="s">
        <v>217</v>
      </c>
      <c r="C68" s="46" t="s">
        <v>217</v>
      </c>
      <c r="D68" s="43" t="str">
        <f t="shared" si="14"/>
        <v>N/A</v>
      </c>
      <c r="E68" s="46" t="s">
        <v>217</v>
      </c>
      <c r="F68" s="43" t="str">
        <f t="shared" si="15"/>
        <v>N/A</v>
      </c>
      <c r="G68" s="46">
        <v>0</v>
      </c>
      <c r="H68" s="43" t="str">
        <f t="shared" si="16"/>
        <v>N/A</v>
      </c>
      <c r="I68" s="12" t="s">
        <v>217</v>
      </c>
      <c r="J68" s="12" t="s">
        <v>217</v>
      </c>
      <c r="K68" s="44" t="s">
        <v>732</v>
      </c>
      <c r="L68" s="9" t="str">
        <f t="shared" si="17"/>
        <v>No</v>
      </c>
    </row>
    <row r="69" spans="1:12" ht="25.5" x14ac:dyDescent="0.2">
      <c r="A69" s="2" t="s">
        <v>1156</v>
      </c>
      <c r="B69" s="34" t="s">
        <v>217</v>
      </c>
      <c r="C69" s="46" t="s">
        <v>217</v>
      </c>
      <c r="D69" s="43" t="str">
        <f t="shared" si="14"/>
        <v>N/A</v>
      </c>
      <c r="E69" s="46" t="s">
        <v>217</v>
      </c>
      <c r="F69" s="43" t="str">
        <f t="shared" si="15"/>
        <v>N/A</v>
      </c>
      <c r="G69" s="46">
        <v>0</v>
      </c>
      <c r="H69" s="43" t="str">
        <f t="shared" si="16"/>
        <v>N/A</v>
      </c>
      <c r="I69" s="12" t="s">
        <v>217</v>
      </c>
      <c r="J69" s="12" t="s">
        <v>217</v>
      </c>
      <c r="K69" s="44" t="s">
        <v>732</v>
      </c>
      <c r="L69" s="9" t="str">
        <f t="shared" si="17"/>
        <v>No</v>
      </c>
    </row>
    <row r="70" spans="1:12" ht="25.5" x14ac:dyDescent="0.2">
      <c r="A70" s="2" t="s">
        <v>1157</v>
      </c>
      <c r="B70" s="34" t="s">
        <v>217</v>
      </c>
      <c r="C70" s="46" t="s">
        <v>217</v>
      </c>
      <c r="D70" s="43" t="str">
        <f t="shared" si="14"/>
        <v>N/A</v>
      </c>
      <c r="E70" s="46" t="s">
        <v>217</v>
      </c>
      <c r="F70" s="43" t="str">
        <f t="shared" si="15"/>
        <v>N/A</v>
      </c>
      <c r="G70" s="46">
        <v>0</v>
      </c>
      <c r="H70" s="43" t="str">
        <f t="shared" si="16"/>
        <v>N/A</v>
      </c>
      <c r="I70" s="12" t="s">
        <v>217</v>
      </c>
      <c r="J70" s="12" t="s">
        <v>217</v>
      </c>
      <c r="K70" s="44" t="s">
        <v>732</v>
      </c>
      <c r="L70" s="9" t="str">
        <f t="shared" si="17"/>
        <v>No</v>
      </c>
    </row>
    <row r="71" spans="1:12" x14ac:dyDescent="0.2">
      <c r="A71" s="6" t="s">
        <v>1158</v>
      </c>
      <c r="B71" s="34" t="s">
        <v>217</v>
      </c>
      <c r="C71" s="46">
        <v>8718.6746457999998</v>
      </c>
      <c r="D71" s="43" t="str">
        <f t="shared" si="14"/>
        <v>N/A</v>
      </c>
      <c r="E71" s="46">
        <v>9491.2249379999994</v>
      </c>
      <c r="F71" s="43" t="str">
        <f t="shared" si="15"/>
        <v>N/A</v>
      </c>
      <c r="G71" s="46">
        <v>9967.5579713999996</v>
      </c>
      <c r="H71" s="43" t="str">
        <f t="shared" si="16"/>
        <v>N/A</v>
      </c>
      <c r="I71" s="12">
        <v>8.8610000000000007</v>
      </c>
      <c r="J71" s="12">
        <v>5.0190000000000001</v>
      </c>
      <c r="K71" s="44" t="s">
        <v>732</v>
      </c>
      <c r="L71" s="9" t="str">
        <f t="shared" ref="L71:L81" si="18">IF(J71="Div by 0", "N/A", IF(K71="N/A","N/A", IF(J71&gt;VALUE(MID(K71,1,2)), "No", IF(J71&lt;-1*VALUE(MID(K71,1,2)), "No", "Yes"))))</f>
        <v>Yes</v>
      </c>
    </row>
    <row r="72" spans="1:12" ht="25.5" x14ac:dyDescent="0.2">
      <c r="A72" s="2" t="s">
        <v>1159</v>
      </c>
      <c r="B72" s="34" t="s">
        <v>217</v>
      </c>
      <c r="C72" s="46">
        <v>6523.3578690000004</v>
      </c>
      <c r="D72" s="43" t="str">
        <f t="shared" si="14"/>
        <v>N/A</v>
      </c>
      <c r="E72" s="46">
        <v>7517.8448551000001</v>
      </c>
      <c r="F72" s="43" t="str">
        <f t="shared" si="15"/>
        <v>N/A</v>
      </c>
      <c r="G72" s="46">
        <v>8248.6617346999992</v>
      </c>
      <c r="H72" s="43" t="str">
        <f t="shared" si="16"/>
        <v>N/A</v>
      </c>
      <c r="I72" s="12">
        <v>15.25</v>
      </c>
      <c r="J72" s="12">
        <v>9.7210000000000001</v>
      </c>
      <c r="K72" s="44" t="s">
        <v>732</v>
      </c>
      <c r="L72" s="9" t="str">
        <f t="shared" si="18"/>
        <v>Yes</v>
      </c>
    </row>
    <row r="73" spans="1:12" ht="25.5" x14ac:dyDescent="0.2">
      <c r="A73" s="2" t="s">
        <v>1160</v>
      </c>
      <c r="B73" s="34" t="s">
        <v>217</v>
      </c>
      <c r="C73" s="46" t="s">
        <v>1743</v>
      </c>
      <c r="D73" s="43" t="str">
        <f t="shared" si="14"/>
        <v>N/A</v>
      </c>
      <c r="E73" s="46" t="s">
        <v>1743</v>
      </c>
      <c r="F73" s="43" t="str">
        <f t="shared" si="15"/>
        <v>N/A</v>
      </c>
      <c r="G73" s="46" t="s">
        <v>1743</v>
      </c>
      <c r="H73" s="43" t="str">
        <f t="shared" si="16"/>
        <v>N/A</v>
      </c>
      <c r="I73" s="12" t="s">
        <v>1743</v>
      </c>
      <c r="J73" s="12" t="s">
        <v>1743</v>
      </c>
      <c r="K73" s="44" t="s">
        <v>732</v>
      </c>
      <c r="L73" s="9" t="str">
        <f t="shared" si="18"/>
        <v>N/A</v>
      </c>
    </row>
    <row r="74" spans="1:12" ht="25.5" x14ac:dyDescent="0.2">
      <c r="A74" s="2" t="s">
        <v>1161</v>
      </c>
      <c r="B74" s="34" t="s">
        <v>217</v>
      </c>
      <c r="C74" s="46" t="s">
        <v>1743</v>
      </c>
      <c r="D74" s="43" t="str">
        <f t="shared" si="14"/>
        <v>N/A</v>
      </c>
      <c r="E74" s="46" t="s">
        <v>1743</v>
      </c>
      <c r="F74" s="43" t="str">
        <f t="shared" si="15"/>
        <v>N/A</v>
      </c>
      <c r="G74" s="46" t="s">
        <v>1743</v>
      </c>
      <c r="H74" s="43" t="str">
        <f t="shared" si="16"/>
        <v>N/A</v>
      </c>
      <c r="I74" s="12" t="s">
        <v>1743</v>
      </c>
      <c r="J74" s="12" t="s">
        <v>1743</v>
      </c>
      <c r="K74" s="44" t="s">
        <v>732</v>
      </c>
      <c r="L74" s="9" t="str">
        <f t="shared" si="18"/>
        <v>N/A</v>
      </c>
    </row>
    <row r="75" spans="1:12" ht="25.5" x14ac:dyDescent="0.2">
      <c r="A75" s="2" t="s">
        <v>1162</v>
      </c>
      <c r="B75" s="34" t="s">
        <v>217</v>
      </c>
      <c r="C75" s="46">
        <v>20292.820194</v>
      </c>
      <c r="D75" s="43" t="str">
        <f t="shared" si="14"/>
        <v>N/A</v>
      </c>
      <c r="E75" s="46">
        <v>23032.790575999999</v>
      </c>
      <c r="F75" s="43" t="str">
        <f t="shared" si="15"/>
        <v>N/A</v>
      </c>
      <c r="G75" s="46">
        <v>21885.834963000001</v>
      </c>
      <c r="H75" s="43" t="str">
        <f t="shared" si="16"/>
        <v>N/A</v>
      </c>
      <c r="I75" s="12">
        <v>13.5</v>
      </c>
      <c r="J75" s="12">
        <v>-4.9800000000000004</v>
      </c>
      <c r="K75" s="44" t="s">
        <v>732</v>
      </c>
      <c r="L75" s="9" t="str">
        <f t="shared" si="18"/>
        <v>Yes</v>
      </c>
    </row>
    <row r="76" spans="1:12" ht="25.5" x14ac:dyDescent="0.2">
      <c r="A76" s="2" t="s">
        <v>1163</v>
      </c>
      <c r="B76" s="34" t="s">
        <v>217</v>
      </c>
      <c r="C76" s="46" t="s">
        <v>1743</v>
      </c>
      <c r="D76" s="43" t="str">
        <f t="shared" si="14"/>
        <v>N/A</v>
      </c>
      <c r="E76" s="46" t="s">
        <v>1743</v>
      </c>
      <c r="F76" s="43" t="str">
        <f t="shared" si="15"/>
        <v>N/A</v>
      </c>
      <c r="G76" s="46" t="s">
        <v>1743</v>
      </c>
      <c r="H76" s="43" t="str">
        <f t="shared" si="16"/>
        <v>N/A</v>
      </c>
      <c r="I76" s="12" t="s">
        <v>1743</v>
      </c>
      <c r="J76" s="12" t="s">
        <v>1743</v>
      </c>
      <c r="K76" s="44" t="s">
        <v>732</v>
      </c>
      <c r="L76" s="9" t="str">
        <f t="shared" si="18"/>
        <v>N/A</v>
      </c>
    </row>
    <row r="77" spans="1:12" ht="25.5" x14ac:dyDescent="0.2">
      <c r="A77" s="2" t="s">
        <v>1164</v>
      </c>
      <c r="B77" s="34" t="s">
        <v>217</v>
      </c>
      <c r="C77" s="46">
        <v>18248.389730999999</v>
      </c>
      <c r="D77" s="43" t="str">
        <f t="shared" si="14"/>
        <v>N/A</v>
      </c>
      <c r="E77" s="46">
        <v>18085.061578000001</v>
      </c>
      <c r="F77" s="43" t="str">
        <f t="shared" si="15"/>
        <v>N/A</v>
      </c>
      <c r="G77" s="46">
        <v>17808.641328000002</v>
      </c>
      <c r="H77" s="43" t="str">
        <f t="shared" si="16"/>
        <v>N/A</v>
      </c>
      <c r="I77" s="12">
        <v>-0.89500000000000002</v>
      </c>
      <c r="J77" s="12">
        <v>-1.53</v>
      </c>
      <c r="K77" s="44" t="s">
        <v>732</v>
      </c>
      <c r="L77" s="9" t="str">
        <f t="shared" si="18"/>
        <v>Yes</v>
      </c>
    </row>
    <row r="78" spans="1:12" ht="25.5" x14ac:dyDescent="0.2">
      <c r="A78" s="2" t="s">
        <v>1165</v>
      </c>
      <c r="B78" s="34" t="s">
        <v>217</v>
      </c>
      <c r="C78" s="46" t="s">
        <v>1743</v>
      </c>
      <c r="D78" s="43" t="str">
        <f t="shared" si="14"/>
        <v>N/A</v>
      </c>
      <c r="E78" s="46" t="s">
        <v>1743</v>
      </c>
      <c r="F78" s="43" t="str">
        <f t="shared" si="15"/>
        <v>N/A</v>
      </c>
      <c r="G78" s="46" t="s">
        <v>1743</v>
      </c>
      <c r="H78" s="43" t="str">
        <f t="shared" si="16"/>
        <v>N/A</v>
      </c>
      <c r="I78" s="12" t="s">
        <v>1743</v>
      </c>
      <c r="J78" s="12" t="s">
        <v>1743</v>
      </c>
      <c r="K78" s="44" t="s">
        <v>732</v>
      </c>
      <c r="L78" s="9" t="str">
        <f t="shared" si="18"/>
        <v>N/A</v>
      </c>
    </row>
    <row r="79" spans="1:12" ht="25.5" x14ac:dyDescent="0.2">
      <c r="A79" s="2" t="s">
        <v>1166</v>
      </c>
      <c r="B79" s="34" t="s">
        <v>217</v>
      </c>
      <c r="C79" s="46" t="s">
        <v>1743</v>
      </c>
      <c r="D79" s="43" t="str">
        <f t="shared" si="14"/>
        <v>N/A</v>
      </c>
      <c r="E79" s="46" t="s">
        <v>1743</v>
      </c>
      <c r="F79" s="43" t="str">
        <f t="shared" si="15"/>
        <v>N/A</v>
      </c>
      <c r="G79" s="46" t="s">
        <v>1743</v>
      </c>
      <c r="H79" s="43" t="str">
        <f t="shared" si="16"/>
        <v>N/A</v>
      </c>
      <c r="I79" s="12" t="s">
        <v>1743</v>
      </c>
      <c r="J79" s="12" t="s">
        <v>1743</v>
      </c>
      <c r="K79" s="44" t="s">
        <v>732</v>
      </c>
      <c r="L79" s="9" t="str">
        <f t="shared" si="18"/>
        <v>N/A</v>
      </c>
    </row>
    <row r="80" spans="1:12" ht="25.5" x14ac:dyDescent="0.2">
      <c r="A80" s="2" t="s">
        <v>1167</v>
      </c>
      <c r="B80" s="34" t="s">
        <v>217</v>
      </c>
      <c r="C80" s="46" t="s">
        <v>1743</v>
      </c>
      <c r="D80" s="43" t="str">
        <f t="shared" si="14"/>
        <v>N/A</v>
      </c>
      <c r="E80" s="46" t="s">
        <v>1743</v>
      </c>
      <c r="F80" s="43" t="str">
        <f t="shared" si="15"/>
        <v>N/A</v>
      </c>
      <c r="G80" s="46" t="s">
        <v>1743</v>
      </c>
      <c r="H80" s="43" t="str">
        <f t="shared" si="16"/>
        <v>N/A</v>
      </c>
      <c r="I80" s="12" t="s">
        <v>1743</v>
      </c>
      <c r="J80" s="12" t="s">
        <v>1743</v>
      </c>
      <c r="K80" s="44" t="s">
        <v>732</v>
      </c>
      <c r="L80" s="9" t="str">
        <f t="shared" si="18"/>
        <v>N/A</v>
      </c>
    </row>
    <row r="81" spans="1:12" ht="25.5" x14ac:dyDescent="0.2">
      <c r="A81" s="2" t="s">
        <v>1168</v>
      </c>
      <c r="B81" s="34" t="s">
        <v>217</v>
      </c>
      <c r="C81" s="46" t="s">
        <v>1743</v>
      </c>
      <c r="D81" s="43" t="str">
        <f t="shared" si="14"/>
        <v>N/A</v>
      </c>
      <c r="E81" s="46" t="s">
        <v>1743</v>
      </c>
      <c r="F81" s="43" t="str">
        <f t="shared" si="15"/>
        <v>N/A</v>
      </c>
      <c r="G81" s="46" t="s">
        <v>1743</v>
      </c>
      <c r="H81" s="43" t="str">
        <f t="shared" si="16"/>
        <v>N/A</v>
      </c>
      <c r="I81" s="12" t="s">
        <v>1743</v>
      </c>
      <c r="J81" s="12" t="s">
        <v>1743</v>
      </c>
      <c r="K81" s="44" t="s">
        <v>732</v>
      </c>
      <c r="L81" s="9" t="str">
        <f t="shared" si="18"/>
        <v>N/A</v>
      </c>
    </row>
    <row r="82" spans="1:12" x14ac:dyDescent="0.2">
      <c r="A82" s="2" t="s">
        <v>361</v>
      </c>
      <c r="B82" s="34" t="s">
        <v>217</v>
      </c>
      <c r="C82" s="46" t="s">
        <v>217</v>
      </c>
      <c r="D82" s="43" t="str">
        <f t="shared" si="14"/>
        <v>N/A</v>
      </c>
      <c r="E82" s="46" t="s">
        <v>217</v>
      </c>
      <c r="F82" s="43" t="str">
        <f t="shared" si="15"/>
        <v>N/A</v>
      </c>
      <c r="G82" s="46">
        <v>168334358</v>
      </c>
      <c r="H82" s="43" t="str">
        <f t="shared" si="16"/>
        <v>N/A</v>
      </c>
      <c r="I82" s="12" t="s">
        <v>217</v>
      </c>
      <c r="J82" s="12" t="s">
        <v>217</v>
      </c>
      <c r="K82" s="44" t="s">
        <v>732</v>
      </c>
      <c r="L82" s="9" t="str">
        <f t="shared" ref="L82:L138" si="19">IF(J82="Div by 0", "N/A", IF(K82="N/A","N/A", IF(J82&gt;VALUE(MID(K82,1,2)), "No", IF(J82&lt;-1*VALUE(MID(K82,1,2)), "No", "Yes"))))</f>
        <v>No</v>
      </c>
    </row>
    <row r="83" spans="1:12" x14ac:dyDescent="0.2">
      <c r="A83" s="2" t="s">
        <v>367</v>
      </c>
      <c r="B83" s="34" t="s">
        <v>217</v>
      </c>
      <c r="C83" s="46" t="s">
        <v>217</v>
      </c>
      <c r="D83" s="43" t="str">
        <f t="shared" ref="D83:D114" si="20">IF($B83="N/A","N/A",IF(C83&gt;10,"No",IF(C83&lt;-10,"No","Yes")))</f>
        <v>N/A</v>
      </c>
      <c r="E83" s="35" t="s">
        <v>217</v>
      </c>
      <c r="F83" s="43" t="str">
        <f t="shared" ref="F83:F114" si="21">IF($B83="N/A","N/A",IF(E83&gt;10,"No",IF(E83&lt;-10,"No","Yes")))</f>
        <v>N/A</v>
      </c>
      <c r="G83" s="35">
        <v>16927</v>
      </c>
      <c r="H83" s="43" t="str">
        <f t="shared" ref="H83:H114" si="22">IF($B83="N/A","N/A",IF(G83&gt;10,"No",IF(G83&lt;-10,"No","Yes")))</f>
        <v>N/A</v>
      </c>
      <c r="I83" s="12" t="s">
        <v>217</v>
      </c>
      <c r="J83" s="12" t="s">
        <v>217</v>
      </c>
      <c r="K83" s="44" t="s">
        <v>732</v>
      </c>
      <c r="L83" s="9" t="str">
        <f t="shared" si="19"/>
        <v>No</v>
      </c>
    </row>
    <row r="84" spans="1:12" x14ac:dyDescent="0.2">
      <c r="A84" s="2" t="s">
        <v>362</v>
      </c>
      <c r="B84" s="34" t="s">
        <v>217</v>
      </c>
      <c r="C84" s="46" t="s">
        <v>217</v>
      </c>
      <c r="D84" s="43" t="str">
        <f t="shared" si="20"/>
        <v>N/A</v>
      </c>
      <c r="E84" s="46" t="s">
        <v>217</v>
      </c>
      <c r="F84" s="43" t="str">
        <f t="shared" si="21"/>
        <v>N/A</v>
      </c>
      <c r="G84" s="46">
        <v>9944.7248774</v>
      </c>
      <c r="H84" s="43" t="str">
        <f t="shared" si="22"/>
        <v>N/A</v>
      </c>
      <c r="I84" s="12" t="s">
        <v>217</v>
      </c>
      <c r="J84" s="12" t="s">
        <v>217</v>
      </c>
      <c r="K84" s="44" t="s">
        <v>732</v>
      </c>
      <c r="L84" s="9" t="str">
        <f t="shared" si="19"/>
        <v>No</v>
      </c>
    </row>
    <row r="85" spans="1:12" ht="25.5" x14ac:dyDescent="0.2">
      <c r="A85" s="2" t="s">
        <v>1169</v>
      </c>
      <c r="B85" s="34" t="s">
        <v>217</v>
      </c>
      <c r="C85" s="46" t="s">
        <v>217</v>
      </c>
      <c r="D85" s="43" t="str">
        <f t="shared" si="20"/>
        <v>N/A</v>
      </c>
      <c r="E85" s="46" t="s">
        <v>217</v>
      </c>
      <c r="F85" s="43" t="str">
        <f t="shared" si="21"/>
        <v>N/A</v>
      </c>
      <c r="G85" s="46">
        <v>24156519</v>
      </c>
      <c r="H85" s="43" t="str">
        <f t="shared" si="22"/>
        <v>N/A</v>
      </c>
      <c r="I85" s="12" t="s">
        <v>217</v>
      </c>
      <c r="J85" s="12" t="s">
        <v>217</v>
      </c>
      <c r="K85" s="44" t="s">
        <v>732</v>
      </c>
      <c r="L85" s="9" t="str">
        <f t="shared" si="19"/>
        <v>No</v>
      </c>
    </row>
    <row r="86" spans="1:12" x14ac:dyDescent="0.2">
      <c r="A86" s="2" t="s">
        <v>725</v>
      </c>
      <c r="B86" s="34" t="s">
        <v>217</v>
      </c>
      <c r="C86" s="46" t="s">
        <v>217</v>
      </c>
      <c r="D86" s="43" t="str">
        <f t="shared" si="20"/>
        <v>N/A</v>
      </c>
      <c r="E86" s="35" t="s">
        <v>217</v>
      </c>
      <c r="F86" s="43" t="str">
        <f t="shared" si="21"/>
        <v>N/A</v>
      </c>
      <c r="G86" s="35">
        <v>16347</v>
      </c>
      <c r="H86" s="43" t="str">
        <f t="shared" si="22"/>
        <v>N/A</v>
      </c>
      <c r="I86" s="12" t="s">
        <v>217</v>
      </c>
      <c r="J86" s="12" t="s">
        <v>217</v>
      </c>
      <c r="K86" s="44" t="s">
        <v>732</v>
      </c>
      <c r="L86" s="9" t="str">
        <f t="shared" si="19"/>
        <v>No</v>
      </c>
    </row>
    <row r="87" spans="1:12" ht="25.5" x14ac:dyDescent="0.2">
      <c r="A87" s="2" t="s">
        <v>1170</v>
      </c>
      <c r="B87" s="34" t="s">
        <v>217</v>
      </c>
      <c r="C87" s="46" t="s">
        <v>217</v>
      </c>
      <c r="D87" s="43" t="str">
        <f t="shared" si="20"/>
        <v>N/A</v>
      </c>
      <c r="E87" s="46" t="s">
        <v>217</v>
      </c>
      <c r="F87" s="43" t="str">
        <f t="shared" si="21"/>
        <v>N/A</v>
      </c>
      <c r="G87" s="46">
        <v>1477.7340796000001</v>
      </c>
      <c r="H87" s="43" t="str">
        <f t="shared" si="22"/>
        <v>N/A</v>
      </c>
      <c r="I87" s="12" t="s">
        <v>217</v>
      </c>
      <c r="J87" s="12" t="s">
        <v>217</v>
      </c>
      <c r="K87" s="44" t="s">
        <v>732</v>
      </c>
      <c r="L87" s="9" t="str">
        <f t="shared" si="19"/>
        <v>No</v>
      </c>
    </row>
    <row r="88" spans="1:12" ht="25.5" x14ac:dyDescent="0.2">
      <c r="A88" s="2" t="s">
        <v>1171</v>
      </c>
      <c r="B88" s="34" t="s">
        <v>217</v>
      </c>
      <c r="C88" s="46" t="s">
        <v>217</v>
      </c>
      <c r="D88" s="43" t="str">
        <f t="shared" si="20"/>
        <v>N/A</v>
      </c>
      <c r="E88" s="46" t="s">
        <v>217</v>
      </c>
      <c r="F88" s="43" t="str">
        <f t="shared" si="21"/>
        <v>N/A</v>
      </c>
      <c r="G88" s="46">
        <v>3121131</v>
      </c>
      <c r="H88" s="43" t="str">
        <f t="shared" si="22"/>
        <v>N/A</v>
      </c>
      <c r="I88" s="12" t="s">
        <v>217</v>
      </c>
      <c r="J88" s="12" t="s">
        <v>217</v>
      </c>
      <c r="K88" s="44" t="s">
        <v>732</v>
      </c>
      <c r="L88" s="9" t="str">
        <f t="shared" si="19"/>
        <v>No</v>
      </c>
    </row>
    <row r="89" spans="1:12" x14ac:dyDescent="0.2">
      <c r="A89" s="2" t="s">
        <v>726</v>
      </c>
      <c r="B89" s="34" t="s">
        <v>217</v>
      </c>
      <c r="C89" s="46" t="s">
        <v>217</v>
      </c>
      <c r="D89" s="43" t="str">
        <f t="shared" si="20"/>
        <v>N/A</v>
      </c>
      <c r="E89" s="35" t="s">
        <v>217</v>
      </c>
      <c r="F89" s="43" t="str">
        <f t="shared" si="21"/>
        <v>N/A</v>
      </c>
      <c r="G89" s="35">
        <v>428</v>
      </c>
      <c r="H89" s="43" t="str">
        <f t="shared" si="22"/>
        <v>N/A</v>
      </c>
      <c r="I89" s="12" t="s">
        <v>217</v>
      </c>
      <c r="J89" s="12" t="s">
        <v>217</v>
      </c>
      <c r="K89" s="44" t="s">
        <v>732</v>
      </c>
      <c r="L89" s="9" t="str">
        <f t="shared" si="19"/>
        <v>No</v>
      </c>
    </row>
    <row r="90" spans="1:12" ht="25.5" x14ac:dyDescent="0.2">
      <c r="A90" s="2" t="s">
        <v>1172</v>
      </c>
      <c r="B90" s="34" t="s">
        <v>217</v>
      </c>
      <c r="C90" s="46" t="s">
        <v>217</v>
      </c>
      <c r="D90" s="43" t="str">
        <f t="shared" si="20"/>
        <v>N/A</v>
      </c>
      <c r="E90" s="46" t="s">
        <v>217</v>
      </c>
      <c r="F90" s="43" t="str">
        <f t="shared" si="21"/>
        <v>N/A</v>
      </c>
      <c r="G90" s="46">
        <v>7292.3621494999998</v>
      </c>
      <c r="H90" s="43" t="str">
        <f t="shared" si="22"/>
        <v>N/A</v>
      </c>
      <c r="I90" s="12" t="s">
        <v>217</v>
      </c>
      <c r="J90" s="12" t="s">
        <v>217</v>
      </c>
      <c r="K90" s="44" t="s">
        <v>732</v>
      </c>
      <c r="L90" s="9" t="str">
        <f t="shared" si="19"/>
        <v>No</v>
      </c>
    </row>
    <row r="91" spans="1:12" ht="25.5" x14ac:dyDescent="0.2">
      <c r="A91" s="2" t="s">
        <v>1173</v>
      </c>
      <c r="B91" s="34" t="s">
        <v>217</v>
      </c>
      <c r="C91" s="46" t="s">
        <v>217</v>
      </c>
      <c r="D91" s="43" t="str">
        <f t="shared" si="20"/>
        <v>N/A</v>
      </c>
      <c r="E91" s="46" t="s">
        <v>217</v>
      </c>
      <c r="F91" s="43" t="str">
        <f t="shared" si="21"/>
        <v>N/A</v>
      </c>
      <c r="G91" s="46">
        <v>1900828</v>
      </c>
      <c r="H91" s="43" t="str">
        <f t="shared" si="22"/>
        <v>N/A</v>
      </c>
      <c r="I91" s="12" t="s">
        <v>217</v>
      </c>
      <c r="J91" s="12" t="s">
        <v>217</v>
      </c>
      <c r="K91" s="44" t="s">
        <v>732</v>
      </c>
      <c r="L91" s="9" t="str">
        <f t="shared" si="19"/>
        <v>No</v>
      </c>
    </row>
    <row r="92" spans="1:12" x14ac:dyDescent="0.2">
      <c r="A92" s="2" t="s">
        <v>727</v>
      </c>
      <c r="B92" s="34" t="s">
        <v>217</v>
      </c>
      <c r="C92" s="46" t="s">
        <v>217</v>
      </c>
      <c r="D92" s="43" t="str">
        <f t="shared" si="20"/>
        <v>N/A</v>
      </c>
      <c r="E92" s="35" t="s">
        <v>217</v>
      </c>
      <c r="F92" s="43" t="str">
        <f t="shared" si="21"/>
        <v>N/A</v>
      </c>
      <c r="G92" s="35">
        <v>212</v>
      </c>
      <c r="H92" s="43" t="str">
        <f t="shared" si="22"/>
        <v>N/A</v>
      </c>
      <c r="I92" s="12" t="s">
        <v>217</v>
      </c>
      <c r="J92" s="12" t="s">
        <v>217</v>
      </c>
      <c r="K92" s="44" t="s">
        <v>732</v>
      </c>
      <c r="L92" s="9" t="str">
        <f t="shared" si="19"/>
        <v>No</v>
      </c>
    </row>
    <row r="93" spans="1:12" ht="25.5" x14ac:dyDescent="0.2">
      <c r="A93" s="2" t="s">
        <v>1174</v>
      </c>
      <c r="B93" s="34" t="s">
        <v>217</v>
      </c>
      <c r="C93" s="46" t="s">
        <v>217</v>
      </c>
      <c r="D93" s="43" t="str">
        <f t="shared" si="20"/>
        <v>N/A</v>
      </c>
      <c r="E93" s="46" t="s">
        <v>217</v>
      </c>
      <c r="F93" s="43" t="str">
        <f t="shared" si="21"/>
        <v>N/A</v>
      </c>
      <c r="G93" s="46">
        <v>8966.1698113000002</v>
      </c>
      <c r="H93" s="43" t="str">
        <f t="shared" si="22"/>
        <v>N/A</v>
      </c>
      <c r="I93" s="12" t="s">
        <v>217</v>
      </c>
      <c r="J93" s="12" t="s">
        <v>217</v>
      </c>
      <c r="K93" s="44" t="s">
        <v>732</v>
      </c>
      <c r="L93" s="9" t="str">
        <f t="shared" si="19"/>
        <v>No</v>
      </c>
    </row>
    <row r="94" spans="1:12" x14ac:dyDescent="0.2">
      <c r="A94" s="2" t="s">
        <v>1175</v>
      </c>
      <c r="B94" s="34" t="s">
        <v>217</v>
      </c>
      <c r="C94" s="46" t="s">
        <v>217</v>
      </c>
      <c r="D94" s="43" t="str">
        <f t="shared" si="20"/>
        <v>N/A</v>
      </c>
      <c r="E94" s="46" t="s">
        <v>217</v>
      </c>
      <c r="F94" s="43" t="str">
        <f t="shared" si="21"/>
        <v>N/A</v>
      </c>
      <c r="G94" s="46">
        <v>18397587</v>
      </c>
      <c r="H94" s="43" t="str">
        <f t="shared" si="22"/>
        <v>N/A</v>
      </c>
      <c r="I94" s="12" t="s">
        <v>217</v>
      </c>
      <c r="J94" s="12" t="s">
        <v>217</v>
      </c>
      <c r="K94" s="44" t="s">
        <v>732</v>
      </c>
      <c r="L94" s="9" t="str">
        <f t="shared" si="19"/>
        <v>No</v>
      </c>
    </row>
    <row r="95" spans="1:12" x14ac:dyDescent="0.2">
      <c r="A95" s="2" t="s">
        <v>728</v>
      </c>
      <c r="B95" s="34" t="s">
        <v>217</v>
      </c>
      <c r="C95" s="46" t="s">
        <v>217</v>
      </c>
      <c r="D95" s="43" t="str">
        <f t="shared" si="20"/>
        <v>N/A</v>
      </c>
      <c r="E95" s="35" t="s">
        <v>217</v>
      </c>
      <c r="F95" s="43" t="str">
        <f t="shared" si="21"/>
        <v>N/A</v>
      </c>
      <c r="G95" s="35">
        <v>1889</v>
      </c>
      <c r="H95" s="43" t="str">
        <f t="shared" si="22"/>
        <v>N/A</v>
      </c>
      <c r="I95" s="12" t="s">
        <v>217</v>
      </c>
      <c r="J95" s="12" t="s">
        <v>217</v>
      </c>
      <c r="K95" s="44" t="s">
        <v>732</v>
      </c>
      <c r="L95" s="9" t="str">
        <f t="shared" si="19"/>
        <v>No</v>
      </c>
    </row>
    <row r="96" spans="1:12" x14ac:dyDescent="0.2">
      <c r="A96" s="2" t="s">
        <v>1176</v>
      </c>
      <c r="B96" s="34" t="s">
        <v>217</v>
      </c>
      <c r="C96" s="46" t="s">
        <v>217</v>
      </c>
      <c r="D96" s="43" t="str">
        <f t="shared" si="20"/>
        <v>N/A</v>
      </c>
      <c r="E96" s="46" t="s">
        <v>217</v>
      </c>
      <c r="F96" s="43" t="str">
        <f t="shared" si="21"/>
        <v>N/A</v>
      </c>
      <c r="G96" s="46">
        <v>9739.3260984999997</v>
      </c>
      <c r="H96" s="43" t="str">
        <f t="shared" si="22"/>
        <v>N/A</v>
      </c>
      <c r="I96" s="12" t="s">
        <v>217</v>
      </c>
      <c r="J96" s="12" t="s">
        <v>217</v>
      </c>
      <c r="K96" s="44" t="s">
        <v>732</v>
      </c>
      <c r="L96" s="9" t="str">
        <f t="shared" si="19"/>
        <v>No</v>
      </c>
    </row>
    <row r="97" spans="1:12" x14ac:dyDescent="0.2">
      <c r="A97" s="2" t="s">
        <v>1177</v>
      </c>
      <c r="B97" s="34" t="s">
        <v>217</v>
      </c>
      <c r="C97" s="46" t="s">
        <v>217</v>
      </c>
      <c r="D97" s="43" t="str">
        <f t="shared" si="20"/>
        <v>N/A</v>
      </c>
      <c r="E97" s="46" t="s">
        <v>217</v>
      </c>
      <c r="F97" s="43" t="str">
        <f t="shared" si="21"/>
        <v>N/A</v>
      </c>
      <c r="G97" s="46">
        <v>0</v>
      </c>
      <c r="H97" s="43" t="str">
        <f t="shared" si="22"/>
        <v>N/A</v>
      </c>
      <c r="I97" s="12" t="s">
        <v>217</v>
      </c>
      <c r="J97" s="12" t="s">
        <v>217</v>
      </c>
      <c r="K97" s="44" t="s">
        <v>732</v>
      </c>
      <c r="L97" s="9" t="str">
        <f t="shared" si="19"/>
        <v>No</v>
      </c>
    </row>
    <row r="98" spans="1:12" x14ac:dyDescent="0.2">
      <c r="A98" s="2" t="s">
        <v>520</v>
      </c>
      <c r="B98" s="34" t="s">
        <v>217</v>
      </c>
      <c r="C98" s="46" t="s">
        <v>217</v>
      </c>
      <c r="D98" s="43" t="str">
        <f t="shared" si="20"/>
        <v>N/A</v>
      </c>
      <c r="E98" s="35" t="s">
        <v>217</v>
      </c>
      <c r="F98" s="43" t="str">
        <f t="shared" si="21"/>
        <v>N/A</v>
      </c>
      <c r="G98" s="35">
        <v>0</v>
      </c>
      <c r="H98" s="43" t="str">
        <f t="shared" si="22"/>
        <v>N/A</v>
      </c>
      <c r="I98" s="12" t="s">
        <v>217</v>
      </c>
      <c r="J98" s="12" t="s">
        <v>217</v>
      </c>
      <c r="K98" s="44" t="s">
        <v>732</v>
      </c>
      <c r="L98" s="9" t="str">
        <f t="shared" si="19"/>
        <v>No</v>
      </c>
    </row>
    <row r="99" spans="1:12" x14ac:dyDescent="0.2">
      <c r="A99" s="2" t="s">
        <v>1178</v>
      </c>
      <c r="B99" s="34" t="s">
        <v>217</v>
      </c>
      <c r="C99" s="46" t="s">
        <v>217</v>
      </c>
      <c r="D99" s="43" t="str">
        <f t="shared" si="20"/>
        <v>N/A</v>
      </c>
      <c r="E99" s="46" t="s">
        <v>217</v>
      </c>
      <c r="F99" s="43" t="str">
        <f t="shared" si="21"/>
        <v>N/A</v>
      </c>
      <c r="G99" s="46" t="s">
        <v>1743</v>
      </c>
      <c r="H99" s="43" t="str">
        <f t="shared" si="22"/>
        <v>N/A</v>
      </c>
      <c r="I99" s="12" t="s">
        <v>217</v>
      </c>
      <c r="J99" s="12" t="s">
        <v>217</v>
      </c>
      <c r="K99" s="44" t="s">
        <v>732</v>
      </c>
      <c r="L99" s="9" t="str">
        <f t="shared" si="19"/>
        <v>No</v>
      </c>
    </row>
    <row r="100" spans="1:12" ht="25.5" x14ac:dyDescent="0.2">
      <c r="A100" s="2" t="s">
        <v>1179</v>
      </c>
      <c r="B100" s="34" t="s">
        <v>217</v>
      </c>
      <c r="C100" s="46" t="s">
        <v>217</v>
      </c>
      <c r="D100" s="43" t="str">
        <f t="shared" si="20"/>
        <v>N/A</v>
      </c>
      <c r="E100" s="46" t="s">
        <v>217</v>
      </c>
      <c r="F100" s="43" t="str">
        <f t="shared" si="21"/>
        <v>N/A</v>
      </c>
      <c r="G100" s="46">
        <v>8021021</v>
      </c>
      <c r="H100" s="43" t="str">
        <f t="shared" si="22"/>
        <v>N/A</v>
      </c>
      <c r="I100" s="12" t="s">
        <v>217</v>
      </c>
      <c r="J100" s="12" t="s">
        <v>217</v>
      </c>
      <c r="K100" s="44" t="s">
        <v>732</v>
      </c>
      <c r="L100" s="9" t="str">
        <f t="shared" si="19"/>
        <v>No</v>
      </c>
    </row>
    <row r="101" spans="1:12" x14ac:dyDescent="0.2">
      <c r="A101" s="2" t="s">
        <v>521</v>
      </c>
      <c r="B101" s="34" t="s">
        <v>217</v>
      </c>
      <c r="C101" s="46" t="s">
        <v>217</v>
      </c>
      <c r="D101" s="43" t="str">
        <f t="shared" si="20"/>
        <v>N/A</v>
      </c>
      <c r="E101" s="35" t="s">
        <v>217</v>
      </c>
      <c r="F101" s="43" t="str">
        <f t="shared" si="21"/>
        <v>N/A</v>
      </c>
      <c r="G101" s="35">
        <v>8321</v>
      </c>
      <c r="H101" s="43" t="str">
        <f t="shared" si="22"/>
        <v>N/A</v>
      </c>
      <c r="I101" s="12" t="s">
        <v>217</v>
      </c>
      <c r="J101" s="12" t="s">
        <v>217</v>
      </c>
      <c r="K101" s="44" t="s">
        <v>732</v>
      </c>
      <c r="L101" s="9" t="str">
        <f t="shared" si="19"/>
        <v>No</v>
      </c>
    </row>
    <row r="102" spans="1:12" ht="25.5" x14ac:dyDescent="0.2">
      <c r="A102" s="2" t="s">
        <v>1180</v>
      </c>
      <c r="B102" s="34" t="s">
        <v>217</v>
      </c>
      <c r="C102" s="46" t="s">
        <v>217</v>
      </c>
      <c r="D102" s="43" t="str">
        <f t="shared" si="20"/>
        <v>N/A</v>
      </c>
      <c r="E102" s="46" t="s">
        <v>217</v>
      </c>
      <c r="F102" s="43" t="str">
        <f t="shared" si="21"/>
        <v>N/A</v>
      </c>
      <c r="G102" s="46">
        <v>963.94916476000003</v>
      </c>
      <c r="H102" s="43" t="str">
        <f t="shared" si="22"/>
        <v>N/A</v>
      </c>
      <c r="I102" s="12" t="s">
        <v>217</v>
      </c>
      <c r="J102" s="12" t="s">
        <v>217</v>
      </c>
      <c r="K102" s="44" t="s">
        <v>732</v>
      </c>
      <c r="L102" s="9" t="str">
        <f t="shared" si="19"/>
        <v>No</v>
      </c>
    </row>
    <row r="103" spans="1:12" ht="25.5" x14ac:dyDescent="0.2">
      <c r="A103" s="62" t="s">
        <v>1181</v>
      </c>
      <c r="B103" s="34" t="s">
        <v>217</v>
      </c>
      <c r="C103" s="46" t="s">
        <v>217</v>
      </c>
      <c r="D103" s="43" t="str">
        <f t="shared" si="20"/>
        <v>N/A</v>
      </c>
      <c r="E103" s="46" t="s">
        <v>217</v>
      </c>
      <c r="F103" s="43" t="str">
        <f t="shared" si="21"/>
        <v>N/A</v>
      </c>
      <c r="G103" s="46">
        <v>0</v>
      </c>
      <c r="H103" s="43" t="str">
        <f t="shared" si="22"/>
        <v>N/A</v>
      </c>
      <c r="I103" s="12" t="s">
        <v>217</v>
      </c>
      <c r="J103" s="12" t="s">
        <v>217</v>
      </c>
      <c r="K103" s="44" t="s">
        <v>732</v>
      </c>
      <c r="L103" s="9" t="str">
        <f t="shared" si="19"/>
        <v>No</v>
      </c>
    </row>
    <row r="104" spans="1:12" ht="25.5" x14ac:dyDescent="0.2">
      <c r="A104" s="2" t="s">
        <v>522</v>
      </c>
      <c r="B104" s="34" t="s">
        <v>217</v>
      </c>
      <c r="C104" s="46" t="s">
        <v>217</v>
      </c>
      <c r="D104" s="43" t="str">
        <f t="shared" si="20"/>
        <v>N/A</v>
      </c>
      <c r="E104" s="35" t="s">
        <v>217</v>
      </c>
      <c r="F104" s="43" t="str">
        <f t="shared" si="21"/>
        <v>N/A</v>
      </c>
      <c r="G104" s="35">
        <v>0</v>
      </c>
      <c r="H104" s="43" t="str">
        <f t="shared" si="22"/>
        <v>N/A</v>
      </c>
      <c r="I104" s="12" t="s">
        <v>217</v>
      </c>
      <c r="J104" s="12" t="s">
        <v>217</v>
      </c>
      <c r="K104" s="44" t="s">
        <v>732</v>
      </c>
      <c r="L104" s="9" t="str">
        <f t="shared" si="19"/>
        <v>No</v>
      </c>
    </row>
    <row r="105" spans="1:12" ht="25.5" x14ac:dyDescent="0.2">
      <c r="A105" s="2" t="s">
        <v>1182</v>
      </c>
      <c r="B105" s="34" t="s">
        <v>217</v>
      </c>
      <c r="C105" s="46" t="s">
        <v>217</v>
      </c>
      <c r="D105" s="43" t="str">
        <f t="shared" si="20"/>
        <v>N/A</v>
      </c>
      <c r="E105" s="46" t="s">
        <v>217</v>
      </c>
      <c r="F105" s="43" t="str">
        <f t="shared" si="21"/>
        <v>N/A</v>
      </c>
      <c r="G105" s="46" t="s">
        <v>1743</v>
      </c>
      <c r="H105" s="43" t="str">
        <f t="shared" si="22"/>
        <v>N/A</v>
      </c>
      <c r="I105" s="12" t="s">
        <v>217</v>
      </c>
      <c r="J105" s="12" t="s">
        <v>217</v>
      </c>
      <c r="K105" s="44" t="s">
        <v>732</v>
      </c>
      <c r="L105" s="9" t="str">
        <f t="shared" si="19"/>
        <v>No</v>
      </c>
    </row>
    <row r="106" spans="1:12" ht="25.5" x14ac:dyDescent="0.2">
      <c r="A106" s="2" t="s">
        <v>1183</v>
      </c>
      <c r="B106" s="34" t="s">
        <v>217</v>
      </c>
      <c r="C106" s="46" t="s">
        <v>217</v>
      </c>
      <c r="D106" s="43" t="str">
        <f t="shared" si="20"/>
        <v>N/A</v>
      </c>
      <c r="E106" s="46" t="s">
        <v>217</v>
      </c>
      <c r="F106" s="43" t="str">
        <f t="shared" si="21"/>
        <v>N/A</v>
      </c>
      <c r="G106" s="46">
        <v>96055031</v>
      </c>
      <c r="H106" s="43" t="str">
        <f t="shared" si="22"/>
        <v>N/A</v>
      </c>
      <c r="I106" s="12" t="s">
        <v>217</v>
      </c>
      <c r="J106" s="12" t="s">
        <v>217</v>
      </c>
      <c r="K106" s="44" t="s">
        <v>732</v>
      </c>
      <c r="L106" s="9" t="str">
        <f t="shared" si="19"/>
        <v>No</v>
      </c>
    </row>
    <row r="107" spans="1:12" x14ac:dyDescent="0.2">
      <c r="A107" s="2" t="s">
        <v>523</v>
      </c>
      <c r="B107" s="34" t="s">
        <v>217</v>
      </c>
      <c r="C107" s="46" t="s">
        <v>217</v>
      </c>
      <c r="D107" s="43" t="str">
        <f t="shared" si="20"/>
        <v>N/A</v>
      </c>
      <c r="E107" s="35" t="s">
        <v>217</v>
      </c>
      <c r="F107" s="43" t="str">
        <f t="shared" si="21"/>
        <v>N/A</v>
      </c>
      <c r="G107" s="35">
        <v>14367</v>
      </c>
      <c r="H107" s="43" t="str">
        <f t="shared" si="22"/>
        <v>N/A</v>
      </c>
      <c r="I107" s="12" t="s">
        <v>217</v>
      </c>
      <c r="J107" s="12" t="s">
        <v>217</v>
      </c>
      <c r="K107" s="44" t="s">
        <v>732</v>
      </c>
      <c r="L107" s="9" t="str">
        <f t="shared" si="19"/>
        <v>No</v>
      </c>
    </row>
    <row r="108" spans="1:12" ht="25.5" x14ac:dyDescent="0.2">
      <c r="A108" s="2" t="s">
        <v>1184</v>
      </c>
      <c r="B108" s="34" t="s">
        <v>217</v>
      </c>
      <c r="C108" s="46" t="s">
        <v>217</v>
      </c>
      <c r="D108" s="43" t="str">
        <f t="shared" si="20"/>
        <v>N/A</v>
      </c>
      <c r="E108" s="46" t="s">
        <v>217</v>
      </c>
      <c r="F108" s="43" t="str">
        <f t="shared" si="21"/>
        <v>N/A</v>
      </c>
      <c r="G108" s="46">
        <v>6685.8099116000003</v>
      </c>
      <c r="H108" s="43" t="str">
        <f t="shared" si="22"/>
        <v>N/A</v>
      </c>
      <c r="I108" s="12" t="s">
        <v>217</v>
      </c>
      <c r="J108" s="12" t="s">
        <v>217</v>
      </c>
      <c r="K108" s="44" t="s">
        <v>732</v>
      </c>
      <c r="L108" s="9" t="str">
        <f t="shared" si="19"/>
        <v>No</v>
      </c>
    </row>
    <row r="109" spans="1:12" ht="25.5" x14ac:dyDescent="0.2">
      <c r="A109" s="2" t="s">
        <v>1185</v>
      </c>
      <c r="B109" s="34" t="s">
        <v>217</v>
      </c>
      <c r="C109" s="46" t="s">
        <v>217</v>
      </c>
      <c r="D109" s="43" t="str">
        <f t="shared" si="20"/>
        <v>N/A</v>
      </c>
      <c r="E109" s="46" t="s">
        <v>217</v>
      </c>
      <c r="F109" s="43" t="str">
        <f t="shared" si="21"/>
        <v>N/A</v>
      </c>
      <c r="G109" s="46">
        <v>15491446</v>
      </c>
      <c r="H109" s="43" t="str">
        <f t="shared" si="22"/>
        <v>N/A</v>
      </c>
      <c r="I109" s="12" t="s">
        <v>217</v>
      </c>
      <c r="J109" s="12" t="s">
        <v>217</v>
      </c>
      <c r="K109" s="44" t="s">
        <v>732</v>
      </c>
      <c r="L109" s="9" t="str">
        <f t="shared" si="19"/>
        <v>No</v>
      </c>
    </row>
    <row r="110" spans="1:12" x14ac:dyDescent="0.2">
      <c r="A110" s="2" t="s">
        <v>524</v>
      </c>
      <c r="B110" s="34" t="s">
        <v>217</v>
      </c>
      <c r="C110" s="46" t="s">
        <v>217</v>
      </c>
      <c r="D110" s="43" t="str">
        <f t="shared" si="20"/>
        <v>N/A</v>
      </c>
      <c r="E110" s="35" t="s">
        <v>217</v>
      </c>
      <c r="F110" s="43" t="str">
        <f t="shared" si="21"/>
        <v>N/A</v>
      </c>
      <c r="G110" s="35">
        <v>2300</v>
      </c>
      <c r="H110" s="43" t="str">
        <f t="shared" si="22"/>
        <v>N/A</v>
      </c>
      <c r="I110" s="12" t="s">
        <v>217</v>
      </c>
      <c r="J110" s="12" t="s">
        <v>217</v>
      </c>
      <c r="K110" s="44" t="s">
        <v>732</v>
      </c>
      <c r="L110" s="9" t="str">
        <f t="shared" si="19"/>
        <v>No</v>
      </c>
    </row>
    <row r="111" spans="1:12" ht="25.5" x14ac:dyDescent="0.2">
      <c r="A111" s="2" t="s">
        <v>1186</v>
      </c>
      <c r="B111" s="34" t="s">
        <v>217</v>
      </c>
      <c r="C111" s="46" t="s">
        <v>217</v>
      </c>
      <c r="D111" s="43" t="str">
        <f t="shared" si="20"/>
        <v>N/A</v>
      </c>
      <c r="E111" s="46" t="s">
        <v>217</v>
      </c>
      <c r="F111" s="43" t="str">
        <f t="shared" si="21"/>
        <v>N/A</v>
      </c>
      <c r="G111" s="46">
        <v>6735.4113042999998</v>
      </c>
      <c r="H111" s="43" t="str">
        <f t="shared" si="22"/>
        <v>N/A</v>
      </c>
      <c r="I111" s="12" t="s">
        <v>217</v>
      </c>
      <c r="J111" s="12" t="s">
        <v>217</v>
      </c>
      <c r="K111" s="44" t="s">
        <v>732</v>
      </c>
      <c r="L111" s="9" t="str">
        <f t="shared" si="19"/>
        <v>No</v>
      </c>
    </row>
    <row r="112" spans="1:12" ht="25.5" x14ac:dyDescent="0.2">
      <c r="A112" s="2" t="s">
        <v>1187</v>
      </c>
      <c r="B112" s="34" t="s">
        <v>217</v>
      </c>
      <c r="C112" s="46" t="s">
        <v>217</v>
      </c>
      <c r="D112" s="43" t="str">
        <f t="shared" si="20"/>
        <v>N/A</v>
      </c>
      <c r="E112" s="46" t="s">
        <v>217</v>
      </c>
      <c r="F112" s="43" t="str">
        <f t="shared" si="21"/>
        <v>N/A</v>
      </c>
      <c r="G112" s="46">
        <v>17150</v>
      </c>
      <c r="H112" s="43" t="str">
        <f t="shared" si="22"/>
        <v>N/A</v>
      </c>
      <c r="I112" s="12" t="s">
        <v>217</v>
      </c>
      <c r="J112" s="12" t="s">
        <v>217</v>
      </c>
      <c r="K112" s="44" t="s">
        <v>732</v>
      </c>
      <c r="L112" s="9" t="str">
        <f t="shared" si="19"/>
        <v>No</v>
      </c>
    </row>
    <row r="113" spans="1:12" ht="25.5" x14ac:dyDescent="0.2">
      <c r="A113" s="2" t="s">
        <v>525</v>
      </c>
      <c r="B113" s="34" t="s">
        <v>217</v>
      </c>
      <c r="C113" s="46" t="s">
        <v>217</v>
      </c>
      <c r="D113" s="43" t="str">
        <f t="shared" si="20"/>
        <v>N/A</v>
      </c>
      <c r="E113" s="35" t="s">
        <v>217</v>
      </c>
      <c r="F113" s="43" t="str">
        <f t="shared" si="21"/>
        <v>N/A</v>
      </c>
      <c r="G113" s="35">
        <v>11</v>
      </c>
      <c r="H113" s="43" t="str">
        <f t="shared" si="22"/>
        <v>N/A</v>
      </c>
      <c r="I113" s="12" t="s">
        <v>217</v>
      </c>
      <c r="J113" s="12" t="s">
        <v>217</v>
      </c>
      <c r="K113" s="44" t="s">
        <v>732</v>
      </c>
      <c r="L113" s="9" t="str">
        <f t="shared" si="19"/>
        <v>No</v>
      </c>
    </row>
    <row r="114" spans="1:12" ht="25.5" x14ac:dyDescent="0.2">
      <c r="A114" s="2" t="s">
        <v>1188</v>
      </c>
      <c r="B114" s="34" t="s">
        <v>217</v>
      </c>
      <c r="C114" s="46" t="s">
        <v>217</v>
      </c>
      <c r="D114" s="43" t="str">
        <f t="shared" si="20"/>
        <v>N/A</v>
      </c>
      <c r="E114" s="46" t="s">
        <v>217</v>
      </c>
      <c r="F114" s="43" t="str">
        <f t="shared" si="21"/>
        <v>N/A</v>
      </c>
      <c r="G114" s="46">
        <v>2858.3333333</v>
      </c>
      <c r="H114" s="43" t="str">
        <f t="shared" si="22"/>
        <v>N/A</v>
      </c>
      <c r="I114" s="12" t="s">
        <v>217</v>
      </c>
      <c r="J114" s="12" t="s">
        <v>217</v>
      </c>
      <c r="K114" s="44" t="s">
        <v>732</v>
      </c>
      <c r="L114" s="9" t="str">
        <f t="shared" si="19"/>
        <v>No</v>
      </c>
    </row>
    <row r="115" spans="1:12" ht="25.5" x14ac:dyDescent="0.2">
      <c r="A115" s="2" t="s">
        <v>1189</v>
      </c>
      <c r="B115" s="34" t="s">
        <v>217</v>
      </c>
      <c r="C115" s="46" t="s">
        <v>217</v>
      </c>
      <c r="D115" s="43" t="str">
        <f t="shared" ref="D115:D146" si="23">IF($B115="N/A","N/A",IF(C115&gt;10,"No",IF(C115&lt;-10,"No","Yes")))</f>
        <v>N/A</v>
      </c>
      <c r="E115" s="46" t="s">
        <v>217</v>
      </c>
      <c r="F115" s="43" t="str">
        <f t="shared" ref="F115:F146" si="24">IF($B115="N/A","N/A",IF(E115&gt;10,"No",IF(E115&lt;-10,"No","Yes")))</f>
        <v>N/A</v>
      </c>
      <c r="G115" s="46">
        <v>106790</v>
      </c>
      <c r="H115" s="43" t="str">
        <f t="shared" ref="H115:H146" si="25">IF($B115="N/A","N/A",IF(G115&gt;10,"No",IF(G115&lt;-10,"No","Yes")))</f>
        <v>N/A</v>
      </c>
      <c r="I115" s="12" t="s">
        <v>217</v>
      </c>
      <c r="J115" s="12" t="s">
        <v>217</v>
      </c>
      <c r="K115" s="44" t="s">
        <v>732</v>
      </c>
      <c r="L115" s="9" t="str">
        <f t="shared" si="19"/>
        <v>No</v>
      </c>
    </row>
    <row r="116" spans="1:12" ht="25.5" x14ac:dyDescent="0.2">
      <c r="A116" s="2" t="s">
        <v>526</v>
      </c>
      <c r="B116" s="34" t="s">
        <v>217</v>
      </c>
      <c r="C116" s="46" t="s">
        <v>217</v>
      </c>
      <c r="D116" s="43" t="str">
        <f t="shared" si="23"/>
        <v>N/A</v>
      </c>
      <c r="E116" s="35" t="s">
        <v>217</v>
      </c>
      <c r="F116" s="43" t="str">
        <f t="shared" si="24"/>
        <v>N/A</v>
      </c>
      <c r="G116" s="35">
        <v>16</v>
      </c>
      <c r="H116" s="43" t="str">
        <f t="shared" si="25"/>
        <v>N/A</v>
      </c>
      <c r="I116" s="12" t="s">
        <v>217</v>
      </c>
      <c r="J116" s="12" t="s">
        <v>217</v>
      </c>
      <c r="K116" s="44" t="s">
        <v>732</v>
      </c>
      <c r="L116" s="9" t="str">
        <f t="shared" si="19"/>
        <v>No</v>
      </c>
    </row>
    <row r="117" spans="1:12" ht="25.5" x14ac:dyDescent="0.2">
      <c r="A117" s="2" t="s">
        <v>1190</v>
      </c>
      <c r="B117" s="34" t="s">
        <v>217</v>
      </c>
      <c r="C117" s="46" t="s">
        <v>217</v>
      </c>
      <c r="D117" s="43" t="str">
        <f t="shared" si="23"/>
        <v>N/A</v>
      </c>
      <c r="E117" s="46" t="s">
        <v>217</v>
      </c>
      <c r="F117" s="43" t="str">
        <f t="shared" si="24"/>
        <v>N/A</v>
      </c>
      <c r="G117" s="46">
        <v>6674.375</v>
      </c>
      <c r="H117" s="43" t="str">
        <f t="shared" si="25"/>
        <v>N/A</v>
      </c>
      <c r="I117" s="12" t="s">
        <v>217</v>
      </c>
      <c r="J117" s="12" t="s">
        <v>217</v>
      </c>
      <c r="K117" s="44" t="s">
        <v>732</v>
      </c>
      <c r="L117" s="9" t="str">
        <f t="shared" si="19"/>
        <v>No</v>
      </c>
    </row>
    <row r="118" spans="1:12" ht="25.5" x14ac:dyDescent="0.2">
      <c r="A118" s="2" t="s">
        <v>1191</v>
      </c>
      <c r="B118" s="34" t="s">
        <v>217</v>
      </c>
      <c r="C118" s="46" t="s">
        <v>217</v>
      </c>
      <c r="D118" s="43" t="str">
        <f t="shared" si="23"/>
        <v>N/A</v>
      </c>
      <c r="E118" s="46" t="s">
        <v>217</v>
      </c>
      <c r="F118" s="43" t="str">
        <f t="shared" si="24"/>
        <v>N/A</v>
      </c>
      <c r="G118" s="46">
        <v>0</v>
      </c>
      <c r="H118" s="43" t="str">
        <f t="shared" si="25"/>
        <v>N/A</v>
      </c>
      <c r="I118" s="12" t="s">
        <v>217</v>
      </c>
      <c r="J118" s="12" t="s">
        <v>217</v>
      </c>
      <c r="K118" s="44" t="s">
        <v>732</v>
      </c>
      <c r="L118" s="9" t="str">
        <f t="shared" si="19"/>
        <v>No</v>
      </c>
    </row>
    <row r="119" spans="1:12" ht="25.5" x14ac:dyDescent="0.2">
      <c r="A119" s="2" t="s">
        <v>527</v>
      </c>
      <c r="B119" s="34" t="s">
        <v>217</v>
      </c>
      <c r="C119" s="46" t="s">
        <v>217</v>
      </c>
      <c r="D119" s="43" t="str">
        <f t="shared" si="23"/>
        <v>N/A</v>
      </c>
      <c r="E119" s="35" t="s">
        <v>217</v>
      </c>
      <c r="F119" s="43" t="str">
        <f t="shared" si="24"/>
        <v>N/A</v>
      </c>
      <c r="G119" s="35">
        <v>0</v>
      </c>
      <c r="H119" s="43" t="str">
        <f t="shared" si="25"/>
        <v>N/A</v>
      </c>
      <c r="I119" s="12" t="s">
        <v>217</v>
      </c>
      <c r="J119" s="12" t="s">
        <v>217</v>
      </c>
      <c r="K119" s="44" t="s">
        <v>732</v>
      </c>
      <c r="L119" s="9" t="str">
        <f t="shared" si="19"/>
        <v>No</v>
      </c>
    </row>
    <row r="120" spans="1:12" ht="25.5" x14ac:dyDescent="0.2">
      <c r="A120" s="2" t="s">
        <v>1192</v>
      </c>
      <c r="B120" s="34" t="s">
        <v>217</v>
      </c>
      <c r="C120" s="46" t="s">
        <v>217</v>
      </c>
      <c r="D120" s="43" t="str">
        <f t="shared" si="23"/>
        <v>N/A</v>
      </c>
      <c r="E120" s="46" t="s">
        <v>217</v>
      </c>
      <c r="F120" s="43" t="str">
        <f t="shared" si="24"/>
        <v>N/A</v>
      </c>
      <c r="G120" s="46" t="s">
        <v>1743</v>
      </c>
      <c r="H120" s="43" t="str">
        <f t="shared" si="25"/>
        <v>N/A</v>
      </c>
      <c r="I120" s="12" t="s">
        <v>217</v>
      </c>
      <c r="J120" s="12" t="s">
        <v>217</v>
      </c>
      <c r="K120" s="44" t="s">
        <v>732</v>
      </c>
      <c r="L120" s="9" t="str">
        <f t="shared" si="19"/>
        <v>No</v>
      </c>
    </row>
    <row r="121" spans="1:12" ht="25.5" x14ac:dyDescent="0.2">
      <c r="A121" s="2" t="s">
        <v>1193</v>
      </c>
      <c r="B121" s="34" t="s">
        <v>217</v>
      </c>
      <c r="C121" s="46" t="s">
        <v>217</v>
      </c>
      <c r="D121" s="43" t="str">
        <f t="shared" si="23"/>
        <v>N/A</v>
      </c>
      <c r="E121" s="46" t="s">
        <v>217</v>
      </c>
      <c r="F121" s="43" t="str">
        <f t="shared" si="24"/>
        <v>N/A</v>
      </c>
      <c r="G121" s="46">
        <v>0</v>
      </c>
      <c r="H121" s="43" t="str">
        <f t="shared" si="25"/>
        <v>N/A</v>
      </c>
      <c r="I121" s="12" t="s">
        <v>217</v>
      </c>
      <c r="J121" s="12" t="s">
        <v>217</v>
      </c>
      <c r="K121" s="44" t="s">
        <v>732</v>
      </c>
      <c r="L121" s="9" t="str">
        <f t="shared" si="19"/>
        <v>No</v>
      </c>
    </row>
    <row r="122" spans="1:12" x14ac:dyDescent="0.2">
      <c r="A122" s="2" t="s">
        <v>528</v>
      </c>
      <c r="B122" s="34" t="s">
        <v>217</v>
      </c>
      <c r="C122" s="46" t="s">
        <v>217</v>
      </c>
      <c r="D122" s="43" t="str">
        <f t="shared" si="23"/>
        <v>N/A</v>
      </c>
      <c r="E122" s="35" t="s">
        <v>217</v>
      </c>
      <c r="F122" s="43" t="str">
        <f t="shared" si="24"/>
        <v>N/A</v>
      </c>
      <c r="G122" s="35">
        <v>0</v>
      </c>
      <c r="H122" s="43" t="str">
        <f t="shared" si="25"/>
        <v>N/A</v>
      </c>
      <c r="I122" s="12" t="s">
        <v>217</v>
      </c>
      <c r="J122" s="12" t="s">
        <v>217</v>
      </c>
      <c r="K122" s="44" t="s">
        <v>732</v>
      </c>
      <c r="L122" s="9" t="str">
        <f t="shared" si="19"/>
        <v>No</v>
      </c>
    </row>
    <row r="123" spans="1:12" ht="25.5" x14ac:dyDescent="0.2">
      <c r="A123" s="2" t="s">
        <v>1194</v>
      </c>
      <c r="B123" s="34" t="s">
        <v>217</v>
      </c>
      <c r="C123" s="46" t="s">
        <v>217</v>
      </c>
      <c r="D123" s="43" t="str">
        <f t="shared" si="23"/>
        <v>N/A</v>
      </c>
      <c r="E123" s="46" t="s">
        <v>217</v>
      </c>
      <c r="F123" s="43" t="str">
        <f t="shared" si="24"/>
        <v>N/A</v>
      </c>
      <c r="G123" s="46" t="s">
        <v>1743</v>
      </c>
      <c r="H123" s="43" t="str">
        <f t="shared" si="25"/>
        <v>N/A</v>
      </c>
      <c r="I123" s="12" t="s">
        <v>217</v>
      </c>
      <c r="J123" s="12" t="s">
        <v>217</v>
      </c>
      <c r="K123" s="44" t="s">
        <v>732</v>
      </c>
      <c r="L123" s="9" t="str">
        <f t="shared" si="19"/>
        <v>No</v>
      </c>
    </row>
    <row r="124" spans="1:12" ht="25.5" x14ac:dyDescent="0.2">
      <c r="A124" s="2" t="s">
        <v>1195</v>
      </c>
      <c r="B124" s="34" t="s">
        <v>217</v>
      </c>
      <c r="C124" s="46" t="s">
        <v>217</v>
      </c>
      <c r="D124" s="43" t="str">
        <f t="shared" si="23"/>
        <v>N/A</v>
      </c>
      <c r="E124" s="46" t="s">
        <v>217</v>
      </c>
      <c r="F124" s="43" t="str">
        <f t="shared" si="24"/>
        <v>N/A</v>
      </c>
      <c r="G124" s="46">
        <v>422189</v>
      </c>
      <c r="H124" s="43" t="str">
        <f t="shared" si="25"/>
        <v>N/A</v>
      </c>
      <c r="I124" s="12" t="s">
        <v>217</v>
      </c>
      <c r="J124" s="12" t="s">
        <v>217</v>
      </c>
      <c r="K124" s="44" t="s">
        <v>732</v>
      </c>
      <c r="L124" s="9" t="str">
        <f t="shared" si="19"/>
        <v>No</v>
      </c>
    </row>
    <row r="125" spans="1:12" ht="25.5" x14ac:dyDescent="0.2">
      <c r="A125" s="2" t="s">
        <v>529</v>
      </c>
      <c r="B125" s="34" t="s">
        <v>217</v>
      </c>
      <c r="C125" s="46" t="s">
        <v>217</v>
      </c>
      <c r="D125" s="43" t="str">
        <f t="shared" si="23"/>
        <v>N/A</v>
      </c>
      <c r="E125" s="35" t="s">
        <v>217</v>
      </c>
      <c r="F125" s="43" t="str">
        <f t="shared" si="24"/>
        <v>N/A</v>
      </c>
      <c r="G125" s="35">
        <v>628</v>
      </c>
      <c r="H125" s="43" t="str">
        <f t="shared" si="25"/>
        <v>N/A</v>
      </c>
      <c r="I125" s="12" t="s">
        <v>217</v>
      </c>
      <c r="J125" s="12" t="s">
        <v>217</v>
      </c>
      <c r="K125" s="44" t="s">
        <v>732</v>
      </c>
      <c r="L125" s="9" t="str">
        <f t="shared" si="19"/>
        <v>No</v>
      </c>
    </row>
    <row r="126" spans="1:12" ht="25.5" x14ac:dyDescent="0.2">
      <c r="A126" s="2" t="s">
        <v>1196</v>
      </c>
      <c r="B126" s="34" t="s">
        <v>217</v>
      </c>
      <c r="C126" s="46" t="s">
        <v>217</v>
      </c>
      <c r="D126" s="43" t="str">
        <f t="shared" si="23"/>
        <v>N/A</v>
      </c>
      <c r="E126" s="46" t="s">
        <v>217</v>
      </c>
      <c r="F126" s="43" t="str">
        <f t="shared" si="24"/>
        <v>N/A</v>
      </c>
      <c r="G126" s="46">
        <v>672.27547771000002</v>
      </c>
      <c r="H126" s="43" t="str">
        <f t="shared" si="25"/>
        <v>N/A</v>
      </c>
      <c r="I126" s="12" t="s">
        <v>217</v>
      </c>
      <c r="J126" s="12" t="s">
        <v>217</v>
      </c>
      <c r="K126" s="44" t="s">
        <v>732</v>
      </c>
      <c r="L126" s="9" t="str">
        <f t="shared" si="19"/>
        <v>No</v>
      </c>
    </row>
    <row r="127" spans="1:12" ht="25.5" x14ac:dyDescent="0.2">
      <c r="A127" s="2" t="s">
        <v>1197</v>
      </c>
      <c r="B127" s="34" t="s">
        <v>217</v>
      </c>
      <c r="C127" s="46" t="s">
        <v>217</v>
      </c>
      <c r="D127" s="43" t="str">
        <f t="shared" si="23"/>
        <v>N/A</v>
      </c>
      <c r="E127" s="46" t="s">
        <v>217</v>
      </c>
      <c r="F127" s="43" t="str">
        <f t="shared" si="24"/>
        <v>N/A</v>
      </c>
      <c r="G127" s="46">
        <v>640019</v>
      </c>
      <c r="H127" s="43" t="str">
        <f t="shared" si="25"/>
        <v>N/A</v>
      </c>
      <c r="I127" s="12" t="s">
        <v>217</v>
      </c>
      <c r="J127" s="12" t="s">
        <v>217</v>
      </c>
      <c r="K127" s="44" t="s">
        <v>732</v>
      </c>
      <c r="L127" s="9" t="str">
        <f t="shared" si="19"/>
        <v>No</v>
      </c>
    </row>
    <row r="128" spans="1:12" x14ac:dyDescent="0.2">
      <c r="A128" s="2" t="s">
        <v>530</v>
      </c>
      <c r="B128" s="34" t="s">
        <v>217</v>
      </c>
      <c r="C128" s="46" t="s">
        <v>217</v>
      </c>
      <c r="D128" s="43" t="str">
        <f t="shared" si="23"/>
        <v>N/A</v>
      </c>
      <c r="E128" s="35" t="s">
        <v>217</v>
      </c>
      <c r="F128" s="43" t="str">
        <f t="shared" si="24"/>
        <v>N/A</v>
      </c>
      <c r="G128" s="35">
        <v>505</v>
      </c>
      <c r="H128" s="43" t="str">
        <f t="shared" si="25"/>
        <v>N/A</v>
      </c>
      <c r="I128" s="12" t="s">
        <v>217</v>
      </c>
      <c r="J128" s="12" t="s">
        <v>217</v>
      </c>
      <c r="K128" s="44" t="s">
        <v>732</v>
      </c>
      <c r="L128" s="9" t="str">
        <f t="shared" si="19"/>
        <v>No</v>
      </c>
    </row>
    <row r="129" spans="1:12" ht="25.5" x14ac:dyDescent="0.2">
      <c r="A129" s="2" t="s">
        <v>1198</v>
      </c>
      <c r="B129" s="34" t="s">
        <v>217</v>
      </c>
      <c r="C129" s="46" t="s">
        <v>217</v>
      </c>
      <c r="D129" s="43" t="str">
        <f t="shared" si="23"/>
        <v>N/A</v>
      </c>
      <c r="E129" s="46" t="s">
        <v>217</v>
      </c>
      <c r="F129" s="43" t="str">
        <f t="shared" si="24"/>
        <v>N/A</v>
      </c>
      <c r="G129" s="46">
        <v>1267.3643563999999</v>
      </c>
      <c r="H129" s="43" t="str">
        <f t="shared" si="25"/>
        <v>N/A</v>
      </c>
      <c r="I129" s="12" t="s">
        <v>217</v>
      </c>
      <c r="J129" s="12" t="s">
        <v>217</v>
      </c>
      <c r="K129" s="44" t="s">
        <v>732</v>
      </c>
      <c r="L129" s="9" t="str">
        <f t="shared" si="19"/>
        <v>No</v>
      </c>
    </row>
    <row r="130" spans="1:12" ht="25.5" x14ac:dyDescent="0.2">
      <c r="A130" s="2" t="s">
        <v>1199</v>
      </c>
      <c r="B130" s="34" t="s">
        <v>217</v>
      </c>
      <c r="C130" s="46" t="s">
        <v>217</v>
      </c>
      <c r="D130" s="43" t="str">
        <f t="shared" si="23"/>
        <v>N/A</v>
      </c>
      <c r="E130" s="46" t="s">
        <v>217</v>
      </c>
      <c r="F130" s="43" t="str">
        <f t="shared" si="24"/>
        <v>N/A</v>
      </c>
      <c r="G130" s="46">
        <v>4647</v>
      </c>
      <c r="H130" s="43" t="str">
        <f t="shared" si="25"/>
        <v>N/A</v>
      </c>
      <c r="I130" s="12" t="s">
        <v>217</v>
      </c>
      <c r="J130" s="12" t="s">
        <v>217</v>
      </c>
      <c r="K130" s="44" t="s">
        <v>732</v>
      </c>
      <c r="L130" s="9" t="str">
        <f t="shared" si="19"/>
        <v>No</v>
      </c>
    </row>
    <row r="131" spans="1:12" ht="25.5" x14ac:dyDescent="0.2">
      <c r="A131" s="2" t="s">
        <v>531</v>
      </c>
      <c r="B131" s="34" t="s">
        <v>217</v>
      </c>
      <c r="C131" s="46" t="s">
        <v>217</v>
      </c>
      <c r="D131" s="43" t="str">
        <f t="shared" si="23"/>
        <v>N/A</v>
      </c>
      <c r="E131" s="35" t="s">
        <v>217</v>
      </c>
      <c r="F131" s="43" t="str">
        <f t="shared" si="24"/>
        <v>N/A</v>
      </c>
      <c r="G131" s="35">
        <v>11</v>
      </c>
      <c r="H131" s="43" t="str">
        <f t="shared" si="25"/>
        <v>N/A</v>
      </c>
      <c r="I131" s="12" t="s">
        <v>217</v>
      </c>
      <c r="J131" s="12" t="s">
        <v>217</v>
      </c>
      <c r="K131" s="44" t="s">
        <v>732</v>
      </c>
      <c r="L131" s="9" t="str">
        <f t="shared" si="19"/>
        <v>No</v>
      </c>
    </row>
    <row r="132" spans="1:12" ht="25.5" x14ac:dyDescent="0.2">
      <c r="A132" s="2" t="s">
        <v>1200</v>
      </c>
      <c r="B132" s="34" t="s">
        <v>217</v>
      </c>
      <c r="C132" s="46" t="s">
        <v>217</v>
      </c>
      <c r="D132" s="43" t="str">
        <f t="shared" si="23"/>
        <v>N/A</v>
      </c>
      <c r="E132" s="46" t="s">
        <v>217</v>
      </c>
      <c r="F132" s="43" t="str">
        <f t="shared" si="24"/>
        <v>N/A</v>
      </c>
      <c r="G132" s="46">
        <v>774.5</v>
      </c>
      <c r="H132" s="43" t="str">
        <f t="shared" si="25"/>
        <v>N/A</v>
      </c>
      <c r="I132" s="12" t="s">
        <v>217</v>
      </c>
      <c r="J132" s="12" t="s">
        <v>217</v>
      </c>
      <c r="K132" s="44" t="s">
        <v>732</v>
      </c>
      <c r="L132" s="9" t="str">
        <f t="shared" si="19"/>
        <v>No</v>
      </c>
    </row>
    <row r="133" spans="1:12" ht="25.5" x14ac:dyDescent="0.2">
      <c r="A133" s="2" t="s">
        <v>1201</v>
      </c>
      <c r="B133" s="34" t="s">
        <v>217</v>
      </c>
      <c r="C133" s="46" t="s">
        <v>217</v>
      </c>
      <c r="D133" s="43" t="str">
        <f t="shared" si="23"/>
        <v>N/A</v>
      </c>
      <c r="E133" s="46" t="s">
        <v>217</v>
      </c>
      <c r="F133" s="43" t="str">
        <f t="shared" si="24"/>
        <v>N/A</v>
      </c>
      <c r="G133" s="46">
        <v>0</v>
      </c>
      <c r="H133" s="43" t="str">
        <f t="shared" si="25"/>
        <v>N/A</v>
      </c>
      <c r="I133" s="12" t="s">
        <v>217</v>
      </c>
      <c r="J133" s="12" t="s">
        <v>217</v>
      </c>
      <c r="K133" s="44" t="s">
        <v>732</v>
      </c>
      <c r="L133" s="9" t="str">
        <f t="shared" si="19"/>
        <v>No</v>
      </c>
    </row>
    <row r="134" spans="1:12" x14ac:dyDescent="0.2">
      <c r="A134" s="2" t="s">
        <v>532</v>
      </c>
      <c r="B134" s="34" t="s">
        <v>217</v>
      </c>
      <c r="C134" s="46" t="s">
        <v>217</v>
      </c>
      <c r="D134" s="43" t="str">
        <f t="shared" si="23"/>
        <v>N/A</v>
      </c>
      <c r="E134" s="35" t="s">
        <v>217</v>
      </c>
      <c r="F134" s="43" t="str">
        <f t="shared" si="24"/>
        <v>N/A</v>
      </c>
      <c r="G134" s="35">
        <v>0</v>
      </c>
      <c r="H134" s="43" t="str">
        <f t="shared" si="25"/>
        <v>N/A</v>
      </c>
      <c r="I134" s="12" t="s">
        <v>217</v>
      </c>
      <c r="J134" s="12" t="s">
        <v>217</v>
      </c>
      <c r="K134" s="44" t="s">
        <v>732</v>
      </c>
      <c r="L134" s="9" t="str">
        <f t="shared" si="19"/>
        <v>No</v>
      </c>
    </row>
    <row r="135" spans="1:12" ht="25.5" x14ac:dyDescent="0.2">
      <c r="A135" s="2" t="s">
        <v>1202</v>
      </c>
      <c r="B135" s="34" t="s">
        <v>217</v>
      </c>
      <c r="C135" s="46" t="s">
        <v>217</v>
      </c>
      <c r="D135" s="43" t="str">
        <f t="shared" si="23"/>
        <v>N/A</v>
      </c>
      <c r="E135" s="46" t="s">
        <v>217</v>
      </c>
      <c r="F135" s="43" t="str">
        <f t="shared" si="24"/>
        <v>N/A</v>
      </c>
      <c r="G135" s="46" t="s">
        <v>1743</v>
      </c>
      <c r="H135" s="43" t="str">
        <f t="shared" si="25"/>
        <v>N/A</v>
      </c>
      <c r="I135" s="12" t="s">
        <v>217</v>
      </c>
      <c r="J135" s="12" t="s">
        <v>217</v>
      </c>
      <c r="K135" s="44" t="s">
        <v>732</v>
      </c>
      <c r="L135" s="9" t="str">
        <f t="shared" si="19"/>
        <v>No</v>
      </c>
    </row>
    <row r="136" spans="1:12" x14ac:dyDescent="0.2">
      <c r="A136" s="2" t="s">
        <v>1203</v>
      </c>
      <c r="B136" s="34" t="s">
        <v>217</v>
      </c>
      <c r="C136" s="46" t="s">
        <v>217</v>
      </c>
      <c r="D136" s="43" t="str">
        <f t="shared" si="23"/>
        <v>N/A</v>
      </c>
      <c r="E136" s="46" t="s">
        <v>217</v>
      </c>
      <c r="F136" s="43" t="str">
        <f t="shared" si="24"/>
        <v>N/A</v>
      </c>
      <c r="G136" s="46">
        <v>0</v>
      </c>
      <c r="H136" s="43" t="str">
        <f t="shared" si="25"/>
        <v>N/A</v>
      </c>
      <c r="I136" s="12" t="s">
        <v>217</v>
      </c>
      <c r="J136" s="12" t="s">
        <v>217</v>
      </c>
      <c r="K136" s="44" t="s">
        <v>732</v>
      </c>
      <c r="L136" s="9" t="str">
        <f t="shared" si="19"/>
        <v>No</v>
      </c>
    </row>
    <row r="137" spans="1:12" x14ac:dyDescent="0.2">
      <c r="A137" s="2" t="s">
        <v>533</v>
      </c>
      <c r="B137" s="34" t="s">
        <v>217</v>
      </c>
      <c r="C137" s="46" t="s">
        <v>217</v>
      </c>
      <c r="D137" s="43" t="str">
        <f t="shared" si="23"/>
        <v>N/A</v>
      </c>
      <c r="E137" s="35" t="s">
        <v>217</v>
      </c>
      <c r="F137" s="43" t="str">
        <f t="shared" si="24"/>
        <v>N/A</v>
      </c>
      <c r="G137" s="35">
        <v>0</v>
      </c>
      <c r="H137" s="43" t="str">
        <f t="shared" si="25"/>
        <v>N/A</v>
      </c>
      <c r="I137" s="12" t="s">
        <v>217</v>
      </c>
      <c r="J137" s="12" t="s">
        <v>217</v>
      </c>
      <c r="K137" s="44" t="s">
        <v>732</v>
      </c>
      <c r="L137" s="9" t="str">
        <f t="shared" si="19"/>
        <v>No</v>
      </c>
    </row>
    <row r="138" spans="1:12" x14ac:dyDescent="0.2">
      <c r="A138" s="2" t="s">
        <v>1204</v>
      </c>
      <c r="B138" s="34" t="s">
        <v>217</v>
      </c>
      <c r="C138" s="46" t="s">
        <v>217</v>
      </c>
      <c r="D138" s="43" t="str">
        <f t="shared" si="23"/>
        <v>N/A</v>
      </c>
      <c r="E138" s="46" t="s">
        <v>217</v>
      </c>
      <c r="F138" s="43" t="str">
        <f t="shared" si="24"/>
        <v>N/A</v>
      </c>
      <c r="G138" s="46" t="s">
        <v>1743</v>
      </c>
      <c r="H138" s="43" t="str">
        <f t="shared" si="25"/>
        <v>N/A</v>
      </c>
      <c r="I138" s="12" t="s">
        <v>217</v>
      </c>
      <c r="J138" s="12" t="s">
        <v>217</v>
      </c>
      <c r="K138" s="44" t="s">
        <v>732</v>
      </c>
      <c r="L138" s="9" t="str">
        <f t="shared" si="19"/>
        <v>No</v>
      </c>
    </row>
    <row r="139" spans="1:12" x14ac:dyDescent="0.2">
      <c r="A139" s="57" t="s">
        <v>405</v>
      </c>
      <c r="B139" s="14" t="s">
        <v>217</v>
      </c>
      <c r="C139" s="14" t="s">
        <v>217</v>
      </c>
      <c r="D139" s="11" t="str">
        <f t="shared" si="23"/>
        <v>N/A</v>
      </c>
      <c r="E139" s="14">
        <v>3138525411</v>
      </c>
      <c r="F139" s="11" t="str">
        <f t="shared" si="24"/>
        <v>N/A</v>
      </c>
      <c r="G139" s="14">
        <v>3271671444</v>
      </c>
      <c r="H139" s="11" t="str">
        <f t="shared" si="25"/>
        <v>N/A</v>
      </c>
      <c r="I139" s="12" t="s">
        <v>217</v>
      </c>
      <c r="J139" s="12">
        <v>4.242</v>
      </c>
      <c r="K139" s="14" t="s">
        <v>217</v>
      </c>
      <c r="L139" s="9" t="str">
        <f t="shared" ref="L139:L158" si="26">IF(J139="Div by 0", "N/A", IF(K139="N/A","N/A", IF(J139&gt;VALUE(MID(K139,1,2)), "No", IF(J139&lt;-1*VALUE(MID(K139,1,2)), "No", "Yes"))))</f>
        <v>N/A</v>
      </c>
    </row>
    <row r="140" spans="1:12" x14ac:dyDescent="0.2">
      <c r="A140" s="57" t="s">
        <v>1205</v>
      </c>
      <c r="B140" s="14" t="s">
        <v>217</v>
      </c>
      <c r="C140" s="14" t="s">
        <v>217</v>
      </c>
      <c r="D140" s="11" t="str">
        <f t="shared" si="23"/>
        <v>N/A</v>
      </c>
      <c r="E140" s="14">
        <v>5005.8621800000001</v>
      </c>
      <c r="F140" s="11" t="str">
        <f t="shared" si="24"/>
        <v>N/A</v>
      </c>
      <c r="G140" s="14">
        <v>5051.1362245</v>
      </c>
      <c r="H140" s="11" t="str">
        <f t="shared" si="25"/>
        <v>N/A</v>
      </c>
      <c r="I140" s="12" t="s">
        <v>217</v>
      </c>
      <c r="J140" s="12">
        <v>0.90439999999999998</v>
      </c>
      <c r="K140" s="14" t="s">
        <v>217</v>
      </c>
      <c r="L140" s="9" t="str">
        <f t="shared" si="26"/>
        <v>N/A</v>
      </c>
    </row>
    <row r="141" spans="1:12" x14ac:dyDescent="0.2">
      <c r="A141" s="57" t="s">
        <v>406</v>
      </c>
      <c r="B141" s="14" t="s">
        <v>217</v>
      </c>
      <c r="C141" s="14">
        <v>2488621</v>
      </c>
      <c r="D141" s="11" t="str">
        <f t="shared" si="23"/>
        <v>N/A</v>
      </c>
      <c r="E141" s="14">
        <v>2409639</v>
      </c>
      <c r="F141" s="11" t="str">
        <f t="shared" si="24"/>
        <v>N/A</v>
      </c>
      <c r="G141" s="14">
        <v>1386572</v>
      </c>
      <c r="H141" s="11" t="str">
        <f t="shared" si="25"/>
        <v>N/A</v>
      </c>
      <c r="I141" s="12">
        <v>-3.17</v>
      </c>
      <c r="J141" s="12">
        <v>-42.5</v>
      </c>
      <c r="K141" s="14" t="s">
        <v>217</v>
      </c>
      <c r="L141" s="9" t="str">
        <f t="shared" si="26"/>
        <v>N/A</v>
      </c>
    </row>
    <row r="142" spans="1:12" x14ac:dyDescent="0.2">
      <c r="A142" s="57" t="s">
        <v>1206</v>
      </c>
      <c r="B142" s="14" t="s">
        <v>217</v>
      </c>
      <c r="C142" s="14">
        <v>2762.0654828000002</v>
      </c>
      <c r="D142" s="11" t="str">
        <f t="shared" si="23"/>
        <v>N/A</v>
      </c>
      <c r="E142" s="14">
        <v>2801.9058140000002</v>
      </c>
      <c r="F142" s="11" t="str">
        <f t="shared" si="24"/>
        <v>N/A</v>
      </c>
      <c r="G142" s="14">
        <v>3101.9507829999998</v>
      </c>
      <c r="H142" s="11" t="str">
        <f t="shared" si="25"/>
        <v>N/A</v>
      </c>
      <c r="I142" s="12">
        <v>1.4419999999999999</v>
      </c>
      <c r="J142" s="12">
        <v>10.71</v>
      </c>
      <c r="K142" s="14" t="s">
        <v>217</v>
      </c>
      <c r="L142" s="9" t="str">
        <f t="shared" si="26"/>
        <v>N/A</v>
      </c>
    </row>
    <row r="143" spans="1:12" x14ac:dyDescent="0.2">
      <c r="A143" s="57" t="s">
        <v>407</v>
      </c>
      <c r="B143" s="14" t="s">
        <v>217</v>
      </c>
      <c r="C143" s="14">
        <v>37453892</v>
      </c>
      <c r="D143" s="11" t="str">
        <f t="shared" si="23"/>
        <v>N/A</v>
      </c>
      <c r="E143" s="14">
        <v>37926851</v>
      </c>
      <c r="F143" s="11" t="str">
        <f t="shared" si="24"/>
        <v>N/A</v>
      </c>
      <c r="G143" s="14">
        <v>50302266</v>
      </c>
      <c r="H143" s="11" t="str">
        <f t="shared" si="25"/>
        <v>N/A</v>
      </c>
      <c r="I143" s="12">
        <v>1.2629999999999999</v>
      </c>
      <c r="J143" s="12">
        <v>32.630000000000003</v>
      </c>
      <c r="K143" s="14" t="s">
        <v>217</v>
      </c>
      <c r="L143" s="9" t="str">
        <f t="shared" si="26"/>
        <v>N/A</v>
      </c>
    </row>
    <row r="144" spans="1:12" ht="25.5" x14ac:dyDescent="0.2">
      <c r="A144" s="57" t="s">
        <v>1207</v>
      </c>
      <c r="B144" s="14" t="s">
        <v>217</v>
      </c>
      <c r="C144" s="14">
        <v>573.75979656000004</v>
      </c>
      <c r="D144" s="11" t="str">
        <f t="shared" si="23"/>
        <v>N/A</v>
      </c>
      <c r="E144" s="14">
        <v>573.84066390999999</v>
      </c>
      <c r="F144" s="11" t="str">
        <f t="shared" si="24"/>
        <v>N/A</v>
      </c>
      <c r="G144" s="14">
        <v>719.38484640000001</v>
      </c>
      <c r="H144" s="11" t="str">
        <f t="shared" si="25"/>
        <v>N/A</v>
      </c>
      <c r="I144" s="12">
        <v>1.41E-2</v>
      </c>
      <c r="J144" s="12">
        <v>25.36</v>
      </c>
      <c r="K144" s="14" t="s">
        <v>217</v>
      </c>
      <c r="L144" s="9" t="str">
        <f t="shared" si="26"/>
        <v>N/A</v>
      </c>
    </row>
    <row r="145" spans="1:13" x14ac:dyDescent="0.2">
      <c r="A145" s="57" t="s">
        <v>408</v>
      </c>
      <c r="B145" s="14" t="s">
        <v>217</v>
      </c>
      <c r="C145" s="14" t="s">
        <v>217</v>
      </c>
      <c r="D145" s="11" t="str">
        <f t="shared" si="23"/>
        <v>N/A</v>
      </c>
      <c r="E145" s="14">
        <v>180064989</v>
      </c>
      <c r="F145" s="11" t="str">
        <f t="shared" si="24"/>
        <v>N/A</v>
      </c>
      <c r="G145" s="14">
        <v>179529338</v>
      </c>
      <c r="H145" s="11" t="str">
        <f t="shared" si="25"/>
        <v>N/A</v>
      </c>
      <c r="I145" s="12" t="s">
        <v>217</v>
      </c>
      <c r="J145" s="12">
        <v>-0.29699999999999999</v>
      </c>
      <c r="K145" s="14" t="s">
        <v>217</v>
      </c>
      <c r="L145" s="9" t="str">
        <f t="shared" si="26"/>
        <v>N/A</v>
      </c>
    </row>
    <row r="146" spans="1:13" x14ac:dyDescent="0.2">
      <c r="A146" s="57" t="s">
        <v>1208</v>
      </c>
      <c r="B146" s="14" t="s">
        <v>217</v>
      </c>
      <c r="C146" s="14" t="s">
        <v>217</v>
      </c>
      <c r="D146" s="11" t="str">
        <f t="shared" si="23"/>
        <v>N/A</v>
      </c>
      <c r="E146" s="14">
        <v>4708.5662099000001</v>
      </c>
      <c r="F146" s="11" t="str">
        <f t="shared" si="24"/>
        <v>N/A</v>
      </c>
      <c r="G146" s="14">
        <v>4930.9054904000004</v>
      </c>
      <c r="H146" s="11" t="str">
        <f t="shared" si="25"/>
        <v>N/A</v>
      </c>
      <c r="I146" s="12" t="s">
        <v>217</v>
      </c>
      <c r="J146" s="12">
        <v>4.7220000000000004</v>
      </c>
      <c r="K146" s="14" t="s">
        <v>217</v>
      </c>
      <c r="L146" s="9" t="str">
        <f t="shared" si="26"/>
        <v>N/A</v>
      </c>
    </row>
    <row r="147" spans="1:13" x14ac:dyDescent="0.2">
      <c r="A147" s="57" t="s">
        <v>409</v>
      </c>
      <c r="B147" s="14" t="s">
        <v>217</v>
      </c>
      <c r="C147" s="14" t="s">
        <v>217</v>
      </c>
      <c r="D147" s="11" t="str">
        <f t="shared" ref="D147:D160" si="27">IF($B147="N/A","N/A",IF(C147&gt;10,"No",IF(C147&lt;-10,"No","Yes")))</f>
        <v>N/A</v>
      </c>
      <c r="E147" s="14">
        <v>13217950</v>
      </c>
      <c r="F147" s="11" t="str">
        <f t="shared" ref="F147:F160" si="28">IF($B147="N/A","N/A",IF(E147&gt;10,"No",IF(E147&lt;-10,"No","Yes")))</f>
        <v>N/A</v>
      </c>
      <c r="G147" s="14">
        <v>11749209</v>
      </c>
      <c r="H147" s="11" t="str">
        <f t="shared" ref="H147:H160" si="29">IF($B147="N/A","N/A",IF(G147&gt;10,"No",IF(G147&lt;-10,"No","Yes")))</f>
        <v>N/A</v>
      </c>
      <c r="I147" s="12" t="s">
        <v>217</v>
      </c>
      <c r="J147" s="12">
        <v>-11.1</v>
      </c>
      <c r="K147" s="14" t="s">
        <v>217</v>
      </c>
      <c r="L147" s="9" t="str">
        <f t="shared" si="26"/>
        <v>N/A</v>
      </c>
    </row>
    <row r="148" spans="1:13" x14ac:dyDescent="0.2">
      <c r="A148" s="57" t="s">
        <v>1209</v>
      </c>
      <c r="B148" s="14" t="s">
        <v>217</v>
      </c>
      <c r="C148" s="14" t="s">
        <v>217</v>
      </c>
      <c r="D148" s="11" t="str">
        <f t="shared" si="27"/>
        <v>N/A</v>
      </c>
      <c r="E148" s="14">
        <v>3202.7986430999999</v>
      </c>
      <c r="F148" s="11" t="str">
        <f t="shared" si="28"/>
        <v>N/A</v>
      </c>
      <c r="G148" s="14">
        <v>3168.6108414</v>
      </c>
      <c r="H148" s="11" t="str">
        <f t="shared" si="29"/>
        <v>N/A</v>
      </c>
      <c r="I148" s="12" t="s">
        <v>217</v>
      </c>
      <c r="J148" s="12">
        <v>-1.07</v>
      </c>
      <c r="K148" s="14" t="s">
        <v>217</v>
      </c>
      <c r="L148" s="9" t="str">
        <f t="shared" si="26"/>
        <v>N/A</v>
      </c>
    </row>
    <row r="149" spans="1:13" x14ac:dyDescent="0.2">
      <c r="A149" s="57" t="s">
        <v>410</v>
      </c>
      <c r="B149" s="14" t="s">
        <v>217</v>
      </c>
      <c r="C149" s="14">
        <v>4825975</v>
      </c>
      <c r="D149" s="11" t="str">
        <f t="shared" si="27"/>
        <v>N/A</v>
      </c>
      <c r="E149" s="14">
        <v>3224981</v>
      </c>
      <c r="F149" s="11" t="str">
        <f t="shared" si="28"/>
        <v>N/A</v>
      </c>
      <c r="G149" s="14">
        <v>3275637</v>
      </c>
      <c r="H149" s="11" t="str">
        <f t="shared" si="29"/>
        <v>N/A</v>
      </c>
      <c r="I149" s="12">
        <v>-33.200000000000003</v>
      </c>
      <c r="J149" s="12">
        <v>1.571</v>
      </c>
      <c r="K149" s="14" t="s">
        <v>217</v>
      </c>
      <c r="L149" s="9" t="str">
        <f t="shared" si="26"/>
        <v>N/A</v>
      </c>
    </row>
    <row r="150" spans="1:13" x14ac:dyDescent="0.2">
      <c r="A150" s="57" t="s">
        <v>1210</v>
      </c>
      <c r="B150" s="14" t="s">
        <v>217</v>
      </c>
      <c r="C150" s="14">
        <v>130.44938504999999</v>
      </c>
      <c r="D150" s="11" t="str">
        <f t="shared" si="27"/>
        <v>N/A</v>
      </c>
      <c r="E150" s="14">
        <v>156.46133320000001</v>
      </c>
      <c r="F150" s="11" t="str">
        <f t="shared" si="28"/>
        <v>N/A</v>
      </c>
      <c r="G150" s="14">
        <v>163.93759070999999</v>
      </c>
      <c r="H150" s="11" t="str">
        <f t="shared" si="29"/>
        <v>N/A</v>
      </c>
      <c r="I150" s="12">
        <v>19.940000000000001</v>
      </c>
      <c r="J150" s="12">
        <v>4.7779999999999996</v>
      </c>
      <c r="K150" s="14" t="s">
        <v>217</v>
      </c>
      <c r="L150" s="9" t="str">
        <f t="shared" si="26"/>
        <v>N/A</v>
      </c>
    </row>
    <row r="151" spans="1:13" x14ac:dyDescent="0.2">
      <c r="A151" s="57" t="s">
        <v>411</v>
      </c>
      <c r="B151" s="14" t="s">
        <v>217</v>
      </c>
      <c r="C151" s="14" t="s">
        <v>217</v>
      </c>
      <c r="D151" s="11" t="str">
        <f t="shared" si="27"/>
        <v>N/A</v>
      </c>
      <c r="E151" s="14">
        <v>0</v>
      </c>
      <c r="F151" s="11" t="str">
        <f t="shared" si="28"/>
        <v>N/A</v>
      </c>
      <c r="G151" s="14">
        <v>0</v>
      </c>
      <c r="H151" s="11" t="str">
        <f t="shared" si="29"/>
        <v>N/A</v>
      </c>
      <c r="I151" s="12" t="s">
        <v>217</v>
      </c>
      <c r="J151" s="12" t="s">
        <v>1743</v>
      </c>
      <c r="K151" s="14" t="s">
        <v>217</v>
      </c>
      <c r="L151" s="9" t="str">
        <f t="shared" si="26"/>
        <v>N/A</v>
      </c>
    </row>
    <row r="152" spans="1:13" x14ac:dyDescent="0.2">
      <c r="A152" s="57" t="s">
        <v>1211</v>
      </c>
      <c r="B152" s="14" t="s">
        <v>217</v>
      </c>
      <c r="C152" s="14" t="s">
        <v>217</v>
      </c>
      <c r="D152" s="11" t="str">
        <f t="shared" si="27"/>
        <v>N/A</v>
      </c>
      <c r="E152" s="14" t="s">
        <v>1743</v>
      </c>
      <c r="F152" s="11" t="str">
        <f t="shared" si="28"/>
        <v>N/A</v>
      </c>
      <c r="G152" s="14" t="s">
        <v>1743</v>
      </c>
      <c r="H152" s="11" t="str">
        <f t="shared" si="29"/>
        <v>N/A</v>
      </c>
      <c r="I152" s="12" t="s">
        <v>217</v>
      </c>
      <c r="J152" s="12" t="s">
        <v>1743</v>
      </c>
      <c r="K152" s="14" t="s">
        <v>217</v>
      </c>
      <c r="L152" s="9" t="str">
        <f t="shared" si="26"/>
        <v>N/A</v>
      </c>
    </row>
    <row r="153" spans="1:13" x14ac:dyDescent="0.2">
      <c r="A153" s="57" t="s">
        <v>412</v>
      </c>
      <c r="B153" s="14" t="s">
        <v>217</v>
      </c>
      <c r="C153" s="14" t="s">
        <v>217</v>
      </c>
      <c r="D153" s="11" t="str">
        <f t="shared" si="27"/>
        <v>N/A</v>
      </c>
      <c r="E153" s="14">
        <v>0</v>
      </c>
      <c r="F153" s="11" t="str">
        <f t="shared" si="28"/>
        <v>N/A</v>
      </c>
      <c r="G153" s="14">
        <v>0</v>
      </c>
      <c r="H153" s="11" t="str">
        <f t="shared" si="29"/>
        <v>N/A</v>
      </c>
      <c r="I153" s="12" t="s">
        <v>217</v>
      </c>
      <c r="J153" s="12" t="s">
        <v>1743</v>
      </c>
      <c r="K153" s="14" t="s">
        <v>217</v>
      </c>
      <c r="L153" s="9" t="str">
        <f t="shared" si="26"/>
        <v>N/A</v>
      </c>
      <c r="M153" s="63"/>
    </row>
    <row r="154" spans="1:13" x14ac:dyDescent="0.2">
      <c r="A154" s="57" t="s">
        <v>1212</v>
      </c>
      <c r="B154" s="14" t="s">
        <v>217</v>
      </c>
      <c r="C154" s="14" t="s">
        <v>217</v>
      </c>
      <c r="D154" s="11" t="str">
        <f t="shared" si="27"/>
        <v>N/A</v>
      </c>
      <c r="E154" s="14" t="s">
        <v>1743</v>
      </c>
      <c r="F154" s="11" t="str">
        <f t="shared" si="28"/>
        <v>N/A</v>
      </c>
      <c r="G154" s="14" t="s">
        <v>1743</v>
      </c>
      <c r="H154" s="11" t="str">
        <f t="shared" si="29"/>
        <v>N/A</v>
      </c>
      <c r="I154" s="12" t="s">
        <v>217</v>
      </c>
      <c r="J154" s="12" t="s">
        <v>1743</v>
      </c>
      <c r="K154" s="14" t="s">
        <v>217</v>
      </c>
      <c r="L154" s="9" t="str">
        <f t="shared" si="26"/>
        <v>N/A</v>
      </c>
      <c r="M154" s="64"/>
    </row>
    <row r="155" spans="1:13" x14ac:dyDescent="0.2">
      <c r="A155" s="57" t="s">
        <v>413</v>
      </c>
      <c r="B155" s="14" t="s">
        <v>217</v>
      </c>
      <c r="C155" s="14" t="s">
        <v>217</v>
      </c>
      <c r="D155" s="11" t="str">
        <f t="shared" si="27"/>
        <v>N/A</v>
      </c>
      <c r="E155" s="14">
        <v>108715</v>
      </c>
      <c r="F155" s="11" t="str">
        <f t="shared" si="28"/>
        <v>N/A</v>
      </c>
      <c r="G155" s="14">
        <v>173924</v>
      </c>
      <c r="H155" s="11" t="str">
        <f t="shared" si="29"/>
        <v>N/A</v>
      </c>
      <c r="I155" s="12" t="s">
        <v>217</v>
      </c>
      <c r="J155" s="12">
        <v>59.98</v>
      </c>
      <c r="K155" s="14" t="s">
        <v>217</v>
      </c>
      <c r="L155" s="9" t="str">
        <f t="shared" si="26"/>
        <v>N/A</v>
      </c>
    </row>
    <row r="156" spans="1:13" x14ac:dyDescent="0.2">
      <c r="A156" s="57" t="s">
        <v>1213</v>
      </c>
      <c r="B156" s="14" t="s">
        <v>217</v>
      </c>
      <c r="C156" s="14" t="s">
        <v>217</v>
      </c>
      <c r="D156" s="11" t="str">
        <f t="shared" si="27"/>
        <v>N/A</v>
      </c>
      <c r="E156" s="14">
        <v>18119.166667000001</v>
      </c>
      <c r="F156" s="11" t="str">
        <f t="shared" si="28"/>
        <v>N/A</v>
      </c>
      <c r="G156" s="14">
        <v>28987.333332999999</v>
      </c>
      <c r="H156" s="11" t="str">
        <f t="shared" si="29"/>
        <v>N/A</v>
      </c>
      <c r="I156" s="12" t="s">
        <v>217</v>
      </c>
      <c r="J156" s="12">
        <v>59.98</v>
      </c>
      <c r="K156" s="14" t="s">
        <v>217</v>
      </c>
      <c r="L156" s="9" t="str">
        <f t="shared" si="26"/>
        <v>N/A</v>
      </c>
    </row>
    <row r="157" spans="1:13" x14ac:dyDescent="0.2">
      <c r="A157" s="57" t="s">
        <v>414</v>
      </c>
      <c r="B157" s="14" t="s">
        <v>217</v>
      </c>
      <c r="C157" s="14" t="s">
        <v>217</v>
      </c>
      <c r="D157" s="11" t="str">
        <f t="shared" si="27"/>
        <v>N/A</v>
      </c>
      <c r="E157" s="14">
        <v>0</v>
      </c>
      <c r="F157" s="11" t="str">
        <f t="shared" si="28"/>
        <v>N/A</v>
      </c>
      <c r="G157" s="14">
        <v>0</v>
      </c>
      <c r="H157" s="11" t="str">
        <f t="shared" si="29"/>
        <v>N/A</v>
      </c>
      <c r="I157" s="12" t="s">
        <v>217</v>
      </c>
      <c r="J157" s="12" t="s">
        <v>1743</v>
      </c>
      <c r="K157" s="14" t="s">
        <v>217</v>
      </c>
      <c r="L157" s="9" t="str">
        <f t="shared" si="26"/>
        <v>N/A</v>
      </c>
    </row>
    <row r="158" spans="1:13" x14ac:dyDescent="0.2">
      <c r="A158" s="57" t="s">
        <v>1214</v>
      </c>
      <c r="B158" s="14" t="s">
        <v>217</v>
      </c>
      <c r="C158" s="14" t="s">
        <v>217</v>
      </c>
      <c r="D158" s="11" t="str">
        <f t="shared" si="27"/>
        <v>N/A</v>
      </c>
      <c r="E158" s="14" t="s">
        <v>1743</v>
      </c>
      <c r="F158" s="11" t="str">
        <f t="shared" si="28"/>
        <v>N/A</v>
      </c>
      <c r="G158" s="14" t="s">
        <v>1743</v>
      </c>
      <c r="H158" s="11" t="str">
        <f t="shared" si="29"/>
        <v>N/A</v>
      </c>
      <c r="I158" s="12" t="s">
        <v>217</v>
      </c>
      <c r="J158" s="12" t="s">
        <v>1743</v>
      </c>
      <c r="K158" s="14" t="s">
        <v>217</v>
      </c>
      <c r="L158" s="9" t="str">
        <f t="shared" si="26"/>
        <v>N/A</v>
      </c>
    </row>
    <row r="159" spans="1:13" ht="25.5" x14ac:dyDescent="0.2">
      <c r="A159" s="57" t="s">
        <v>415</v>
      </c>
      <c r="B159" s="14" t="s">
        <v>217</v>
      </c>
      <c r="C159" s="14" t="s">
        <v>217</v>
      </c>
      <c r="D159" s="11" t="str">
        <f t="shared" si="27"/>
        <v>N/A</v>
      </c>
      <c r="E159" s="14">
        <v>0</v>
      </c>
      <c r="F159" s="11" t="str">
        <f t="shared" si="28"/>
        <v>N/A</v>
      </c>
      <c r="G159" s="14">
        <v>0</v>
      </c>
      <c r="H159" s="11" t="str">
        <f t="shared" si="29"/>
        <v>N/A</v>
      </c>
      <c r="I159" s="12" t="s">
        <v>217</v>
      </c>
      <c r="J159" s="12" t="s">
        <v>1743</v>
      </c>
      <c r="K159" s="14" t="s">
        <v>217</v>
      </c>
      <c r="L159" s="9" t="str">
        <f t="shared" ref="L159:L160" si="30">IF(J159="Div by 0", "N/A", IF(K159="N/A","N/A", IF(J159&gt;VALUE(MID(K159,1,2)), "No", IF(J159&lt;-1*VALUE(MID(K159,1,2)), "No", "Yes"))))</f>
        <v>N/A</v>
      </c>
    </row>
    <row r="160" spans="1:13" ht="25.5" x14ac:dyDescent="0.2">
      <c r="A160" s="57" t="s">
        <v>1215</v>
      </c>
      <c r="B160" s="14" t="s">
        <v>217</v>
      </c>
      <c r="C160" s="14" t="s">
        <v>217</v>
      </c>
      <c r="D160" s="11" t="str">
        <f t="shared" si="27"/>
        <v>N/A</v>
      </c>
      <c r="E160" s="14" t="s">
        <v>1743</v>
      </c>
      <c r="F160" s="11" t="str">
        <f t="shared" si="28"/>
        <v>N/A</v>
      </c>
      <c r="G160" s="14" t="s">
        <v>1743</v>
      </c>
      <c r="H160" s="11" t="str">
        <f t="shared" si="29"/>
        <v>N/A</v>
      </c>
      <c r="I160" s="12" t="s">
        <v>217</v>
      </c>
      <c r="J160" s="12" t="s">
        <v>1743</v>
      </c>
      <c r="K160" s="14" t="s">
        <v>217</v>
      </c>
      <c r="L160" s="9" t="str">
        <f t="shared" si="30"/>
        <v>N/A</v>
      </c>
    </row>
    <row r="161" spans="1:16" ht="25.5" x14ac:dyDescent="0.2">
      <c r="A161" s="57" t="s">
        <v>416</v>
      </c>
      <c r="B161" s="14" t="s">
        <v>217</v>
      </c>
      <c r="C161" s="14">
        <v>0</v>
      </c>
      <c r="D161" s="14" t="s">
        <v>217</v>
      </c>
      <c r="E161" s="14">
        <v>0</v>
      </c>
      <c r="F161" s="14" t="s">
        <v>217</v>
      </c>
      <c r="G161" s="14">
        <v>0</v>
      </c>
      <c r="H161" s="14" t="s">
        <v>217</v>
      </c>
      <c r="I161" s="12" t="s">
        <v>1743</v>
      </c>
      <c r="J161" s="12" t="s">
        <v>1743</v>
      </c>
      <c r="K161" s="14" t="s">
        <v>217</v>
      </c>
      <c r="L161" s="9" t="str">
        <f>IF(J161="Div by 0", "N/A", IF(K161="N/A","N/A", IF(J161&gt;VALUE(MID(K161,1,2)), "No", IF(J161&lt;-1*VALUE(MID(K161,1,2)), "No", "Yes"))))</f>
        <v>N/A</v>
      </c>
    </row>
    <row r="162" spans="1:16" ht="25.5" x14ac:dyDescent="0.2">
      <c r="A162" s="57" t="s">
        <v>1216</v>
      </c>
      <c r="B162" s="14" t="s">
        <v>217</v>
      </c>
      <c r="C162" s="14" t="s">
        <v>1743</v>
      </c>
      <c r="D162" s="14" t="s">
        <v>217</v>
      </c>
      <c r="E162" s="14" t="s">
        <v>1743</v>
      </c>
      <c r="F162" s="14" t="s">
        <v>217</v>
      </c>
      <c r="G162" s="14" t="s">
        <v>1743</v>
      </c>
      <c r="H162" s="14" t="s">
        <v>217</v>
      </c>
      <c r="I162" s="12" t="s">
        <v>1743</v>
      </c>
      <c r="J162" s="12" t="s">
        <v>1743</v>
      </c>
      <c r="K162" s="14" t="s">
        <v>217</v>
      </c>
      <c r="L162" s="9" t="str">
        <f>IF(J162="Div by 0", "N/A", IF(K162="N/A","N/A", IF(J162&gt;VALUE(MID(K162,1,2)), "No", IF(J162&lt;-1*VALUE(MID(K162,1,2)), "No", "Yes"))))</f>
        <v>N/A</v>
      </c>
    </row>
    <row r="163" spans="1:16" ht="25.5" x14ac:dyDescent="0.2">
      <c r="A163" s="57" t="s">
        <v>417</v>
      </c>
      <c r="B163" s="14" t="s">
        <v>217</v>
      </c>
      <c r="C163" s="14">
        <v>0</v>
      </c>
      <c r="D163" s="14" t="s">
        <v>217</v>
      </c>
      <c r="E163" s="14">
        <v>0</v>
      </c>
      <c r="F163" s="14" t="s">
        <v>217</v>
      </c>
      <c r="G163" s="14">
        <v>0</v>
      </c>
      <c r="H163" s="14" t="s">
        <v>217</v>
      </c>
      <c r="I163" s="12" t="s">
        <v>1743</v>
      </c>
      <c r="J163" s="12" t="s">
        <v>1743</v>
      </c>
      <c r="K163" s="14" t="s">
        <v>217</v>
      </c>
      <c r="L163" s="9" t="str">
        <f>IF(J163="Div by 0", "N/A", IF(K163="N/A","N/A", IF(J163&gt;VALUE(MID(K163,1,2)), "No", IF(J163&lt;-1*VALUE(MID(K163,1,2)), "No", "Yes"))))</f>
        <v>N/A</v>
      </c>
      <c r="N163" s="64"/>
    </row>
    <row r="164" spans="1:16" x14ac:dyDescent="0.2">
      <c r="A164" s="57" t="s">
        <v>1228</v>
      </c>
      <c r="B164" s="131" t="s">
        <v>217</v>
      </c>
      <c r="C164" s="131" t="s">
        <v>1743</v>
      </c>
      <c r="D164" s="130" t="str">
        <f t="shared" ref="D164:D166" si="31">IF($B164="N/A","N/A",IF(C164&gt;10,"No",IF(C164&lt;-10,"No","Yes")))</f>
        <v>N/A</v>
      </c>
      <c r="E164" s="131" t="s">
        <v>1743</v>
      </c>
      <c r="F164" s="130" t="str">
        <f t="shared" ref="F164:F166" si="32">IF($B164="N/A","N/A",IF(E164&gt;10,"No",IF(E164&lt;-10,"No","Yes")))</f>
        <v>N/A</v>
      </c>
      <c r="G164" s="131" t="s">
        <v>1743</v>
      </c>
      <c r="H164" s="130" t="str">
        <f t="shared" ref="H164:H166" si="33">IF($B164="N/A","N/A",IF(G164&gt;10,"No",IF(G164&lt;-10,"No","Yes")))</f>
        <v>N/A</v>
      </c>
      <c r="I164" s="132" t="s">
        <v>1743</v>
      </c>
      <c r="J164" s="132" t="s">
        <v>1743</v>
      </c>
      <c r="K164" s="133" t="s">
        <v>732</v>
      </c>
      <c r="L164" s="134" t="str">
        <f>IF(J164="Div by 0", "N/A", IF(OR(J164="N/A",K164="N/A"),"N/A", IF(J164&gt;VALUE(MID(K164,1,2)), "No", IF(J164&lt;-1*VALUE(MID(K164,1,2)), "No", "Yes"))))</f>
        <v>N/A</v>
      </c>
      <c r="N164" s="64"/>
    </row>
    <row r="165" spans="1:16" x14ac:dyDescent="0.2">
      <c r="A165" s="57" t="s">
        <v>1217</v>
      </c>
      <c r="B165" s="131" t="s">
        <v>217</v>
      </c>
      <c r="C165" s="131" t="s">
        <v>1743</v>
      </c>
      <c r="D165" s="130" t="str">
        <f t="shared" si="31"/>
        <v>N/A</v>
      </c>
      <c r="E165" s="131" t="s">
        <v>1743</v>
      </c>
      <c r="F165" s="130" t="str">
        <f t="shared" si="32"/>
        <v>N/A</v>
      </c>
      <c r="G165" s="131" t="s">
        <v>1743</v>
      </c>
      <c r="H165" s="130" t="str">
        <f t="shared" si="33"/>
        <v>N/A</v>
      </c>
      <c r="I165" s="132" t="s">
        <v>1743</v>
      </c>
      <c r="J165" s="132" t="s">
        <v>1743</v>
      </c>
      <c r="K165" s="133" t="s">
        <v>732</v>
      </c>
      <c r="L165" s="134" t="str">
        <f t="shared" ref="L165:L166" si="34">IF(J165="Div by 0", "N/A", IF(OR(J165="N/A",K165="N/A"),"N/A", IF(J165&gt;VALUE(MID(K165,1,2)), "No", IF(J165&lt;-1*VALUE(MID(K165,1,2)), "No", "Yes"))))</f>
        <v>N/A</v>
      </c>
      <c r="N165" s="64"/>
    </row>
    <row r="166" spans="1:16" x14ac:dyDescent="0.2">
      <c r="A166" s="57" t="s">
        <v>1218</v>
      </c>
      <c r="B166" s="131" t="s">
        <v>217</v>
      </c>
      <c r="C166" s="131" t="s">
        <v>1743</v>
      </c>
      <c r="D166" s="130" t="str">
        <f t="shared" si="31"/>
        <v>N/A</v>
      </c>
      <c r="E166" s="131" t="s">
        <v>1743</v>
      </c>
      <c r="F166" s="130" t="str">
        <f t="shared" si="32"/>
        <v>N/A</v>
      </c>
      <c r="G166" s="131" t="s">
        <v>1743</v>
      </c>
      <c r="H166" s="130" t="str">
        <f t="shared" si="33"/>
        <v>N/A</v>
      </c>
      <c r="I166" s="132" t="s">
        <v>1743</v>
      </c>
      <c r="J166" s="132" t="s">
        <v>1743</v>
      </c>
      <c r="K166" s="133" t="s">
        <v>732</v>
      </c>
      <c r="L166" s="134" t="str">
        <f t="shared" si="34"/>
        <v>N/A</v>
      </c>
      <c r="O166" s="64"/>
      <c r="P166" s="64"/>
    </row>
    <row r="167" spans="1:16" s="18" customFormat="1" ht="12" customHeight="1" x14ac:dyDescent="0.2">
      <c r="A167" s="173" t="s">
        <v>1649</v>
      </c>
      <c r="B167" s="174"/>
      <c r="C167" s="174"/>
      <c r="D167" s="174"/>
      <c r="E167" s="174"/>
      <c r="F167" s="174"/>
      <c r="G167" s="174"/>
      <c r="H167" s="174"/>
      <c r="I167" s="174"/>
      <c r="J167" s="174"/>
      <c r="K167" s="174"/>
      <c r="L167" s="175"/>
    </row>
    <row r="168" spans="1:16" s="18" customFormat="1" ht="12.75" customHeight="1" x14ac:dyDescent="0.2">
      <c r="A168" s="167" t="s">
        <v>1647</v>
      </c>
      <c r="B168" s="168"/>
      <c r="C168" s="168"/>
      <c r="D168" s="168"/>
      <c r="E168" s="168"/>
      <c r="F168" s="168"/>
      <c r="G168" s="168"/>
      <c r="H168" s="168"/>
      <c r="I168" s="168"/>
      <c r="J168" s="168"/>
      <c r="K168" s="168"/>
      <c r="L168" s="169"/>
    </row>
  </sheetData>
  <mergeCells count="5">
    <mergeCell ref="A4:K4"/>
    <mergeCell ref="A2:L2"/>
    <mergeCell ref="A167:L167"/>
    <mergeCell ref="A168:L168"/>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F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5.5" customHeight="1" x14ac:dyDescent="0.2">
      <c r="A2" s="176" t="s">
        <v>1609</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x14ac:dyDescent="0.2">
      <c r="A4" s="179" t="s">
        <v>650</v>
      </c>
      <c r="B4" s="180"/>
      <c r="C4" s="180"/>
      <c r="D4" s="180"/>
      <c r="E4" s="180"/>
      <c r="F4" s="180"/>
      <c r="G4" s="180"/>
      <c r="H4" s="180"/>
      <c r="I4" s="180"/>
      <c r="J4" s="180"/>
      <c r="K4" s="181"/>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16" t="s">
        <v>0</v>
      </c>
      <c r="B6" s="152" t="s">
        <v>217</v>
      </c>
      <c r="C6" s="152">
        <v>637026</v>
      </c>
      <c r="D6" s="130" t="str">
        <f t="shared" ref="D6:D11" si="0">IF($B6="N/A","N/A",IF(C6&gt;10,"No",IF(C6&lt;-10,"No","Yes")))</f>
        <v>N/A</v>
      </c>
      <c r="E6" s="152">
        <v>660798</v>
      </c>
      <c r="F6" s="130" t="str">
        <f t="shared" ref="F6:F11" si="1">IF($B6="N/A","N/A",IF(E6&gt;10,"No",IF(E6&lt;-10,"No","Yes")))</f>
        <v>N/A</v>
      </c>
      <c r="G6" s="152">
        <v>679849</v>
      </c>
      <c r="H6" s="130" t="str">
        <f t="shared" ref="H6:H11" si="2">IF($B6="N/A","N/A",IF(G6&gt;10,"No",IF(G6&lt;-10,"No","Yes")))</f>
        <v>N/A</v>
      </c>
      <c r="I6" s="132">
        <v>3.7320000000000002</v>
      </c>
      <c r="J6" s="132">
        <v>2.883</v>
      </c>
      <c r="K6" s="152" t="s">
        <v>732</v>
      </c>
      <c r="L6" s="134" t="str">
        <f t="shared" ref="L6:L14" si="3">IF(J6="Div by 0", "N/A", IF(K6="N/A","N/A", IF(J6&gt;VALUE(MID(K6,1,2)), "No", IF(J6&lt;-1*VALUE(MID(K6,1,2)), "No", "Yes"))))</f>
        <v>Yes</v>
      </c>
    </row>
    <row r="7" spans="1:12" x14ac:dyDescent="0.2">
      <c r="A7" s="16" t="s">
        <v>100</v>
      </c>
      <c r="B7" s="135" t="s">
        <v>217</v>
      </c>
      <c r="C7" s="152">
        <v>39780</v>
      </c>
      <c r="D7" s="130" t="str">
        <f t="shared" si="0"/>
        <v>N/A</v>
      </c>
      <c r="E7" s="152">
        <v>38166</v>
      </c>
      <c r="F7" s="130" t="str">
        <f t="shared" si="1"/>
        <v>N/A</v>
      </c>
      <c r="G7" s="152">
        <v>36487</v>
      </c>
      <c r="H7" s="130" t="str">
        <f t="shared" si="2"/>
        <v>N/A</v>
      </c>
      <c r="I7" s="132">
        <v>-4.0599999999999996</v>
      </c>
      <c r="J7" s="132">
        <v>-4.4000000000000004</v>
      </c>
      <c r="K7" s="135" t="s">
        <v>732</v>
      </c>
      <c r="L7" s="134" t="str">
        <f t="shared" si="3"/>
        <v>Yes</v>
      </c>
    </row>
    <row r="8" spans="1:12" x14ac:dyDescent="0.2">
      <c r="A8" s="16" t="s">
        <v>101</v>
      </c>
      <c r="B8" s="135" t="s">
        <v>217</v>
      </c>
      <c r="C8" s="152">
        <v>143246</v>
      </c>
      <c r="D8" s="130" t="str">
        <f t="shared" si="0"/>
        <v>N/A</v>
      </c>
      <c r="E8" s="152">
        <v>145494</v>
      </c>
      <c r="F8" s="130" t="str">
        <f t="shared" si="1"/>
        <v>N/A</v>
      </c>
      <c r="G8" s="152">
        <v>147919</v>
      </c>
      <c r="H8" s="130" t="str">
        <f t="shared" si="2"/>
        <v>N/A</v>
      </c>
      <c r="I8" s="132">
        <v>1.569</v>
      </c>
      <c r="J8" s="132">
        <v>1.667</v>
      </c>
      <c r="K8" s="135" t="s">
        <v>732</v>
      </c>
      <c r="L8" s="134" t="str">
        <f t="shared" si="3"/>
        <v>Yes</v>
      </c>
    </row>
    <row r="9" spans="1:12" x14ac:dyDescent="0.2">
      <c r="A9" s="16" t="s">
        <v>104</v>
      </c>
      <c r="B9" s="135" t="s">
        <v>217</v>
      </c>
      <c r="C9" s="152">
        <v>367051</v>
      </c>
      <c r="D9" s="130" t="str">
        <f t="shared" si="0"/>
        <v>N/A</v>
      </c>
      <c r="E9" s="152">
        <v>385206</v>
      </c>
      <c r="F9" s="130" t="str">
        <f t="shared" si="1"/>
        <v>N/A</v>
      </c>
      <c r="G9" s="152">
        <v>401875</v>
      </c>
      <c r="H9" s="130" t="str">
        <f t="shared" si="2"/>
        <v>N/A</v>
      </c>
      <c r="I9" s="132">
        <v>4.9459999999999997</v>
      </c>
      <c r="J9" s="132">
        <v>4.327</v>
      </c>
      <c r="K9" s="135" t="s">
        <v>732</v>
      </c>
      <c r="L9" s="134" t="str">
        <f t="shared" si="3"/>
        <v>Yes</v>
      </c>
    </row>
    <row r="10" spans="1:12" x14ac:dyDescent="0.2">
      <c r="A10" s="16" t="s">
        <v>105</v>
      </c>
      <c r="B10" s="135" t="s">
        <v>217</v>
      </c>
      <c r="C10" s="152">
        <v>86949</v>
      </c>
      <c r="D10" s="130" t="str">
        <f t="shared" si="0"/>
        <v>N/A</v>
      </c>
      <c r="E10" s="152">
        <v>91932</v>
      </c>
      <c r="F10" s="130" t="str">
        <f t="shared" si="1"/>
        <v>N/A</v>
      </c>
      <c r="G10" s="152">
        <v>93568</v>
      </c>
      <c r="H10" s="130" t="str">
        <f t="shared" si="2"/>
        <v>N/A</v>
      </c>
      <c r="I10" s="132">
        <v>5.7309999999999999</v>
      </c>
      <c r="J10" s="132">
        <v>1.78</v>
      </c>
      <c r="K10" s="135" t="s">
        <v>732</v>
      </c>
      <c r="L10" s="134" t="str">
        <f t="shared" si="3"/>
        <v>Yes</v>
      </c>
    </row>
    <row r="11" spans="1:12" x14ac:dyDescent="0.2">
      <c r="A11" s="16" t="s">
        <v>77</v>
      </c>
      <c r="B11" s="152" t="s">
        <v>217</v>
      </c>
      <c r="C11" s="152">
        <v>521931.6</v>
      </c>
      <c r="D11" s="138" t="str">
        <f t="shared" si="0"/>
        <v>N/A</v>
      </c>
      <c r="E11" s="152">
        <v>547699.11</v>
      </c>
      <c r="F11" s="130" t="str">
        <f t="shared" si="1"/>
        <v>N/A</v>
      </c>
      <c r="G11" s="152">
        <v>561972.47999999998</v>
      </c>
      <c r="H11" s="130" t="str">
        <f t="shared" si="2"/>
        <v>N/A</v>
      </c>
      <c r="I11" s="132">
        <v>4.9370000000000003</v>
      </c>
      <c r="J11" s="132">
        <v>2.6059999999999999</v>
      </c>
      <c r="K11" s="152" t="s">
        <v>733</v>
      </c>
      <c r="L11" s="134" t="str">
        <f t="shared" si="3"/>
        <v>Yes</v>
      </c>
    </row>
    <row r="12" spans="1:12" x14ac:dyDescent="0.2">
      <c r="A12" s="16" t="s">
        <v>115</v>
      </c>
      <c r="B12" s="152" t="s">
        <v>217</v>
      </c>
      <c r="C12" s="152">
        <v>88145</v>
      </c>
      <c r="D12" s="152" t="s">
        <v>217</v>
      </c>
      <c r="E12" s="152">
        <v>87781</v>
      </c>
      <c r="F12" s="152" t="s">
        <v>217</v>
      </c>
      <c r="G12" s="152">
        <v>87316</v>
      </c>
      <c r="H12" s="152" t="s">
        <v>217</v>
      </c>
      <c r="I12" s="132">
        <v>-0.41299999999999998</v>
      </c>
      <c r="J12" s="132">
        <v>-0.53</v>
      </c>
      <c r="K12" s="152" t="s">
        <v>733</v>
      </c>
      <c r="L12" s="134" t="str">
        <f t="shared" si="3"/>
        <v>Yes</v>
      </c>
    </row>
    <row r="13" spans="1:12" x14ac:dyDescent="0.2">
      <c r="A13" s="16" t="s">
        <v>449</v>
      </c>
      <c r="B13" s="152" t="s">
        <v>217</v>
      </c>
      <c r="C13" s="152">
        <v>38712</v>
      </c>
      <c r="D13" s="152" t="s">
        <v>217</v>
      </c>
      <c r="E13" s="152">
        <v>37500</v>
      </c>
      <c r="F13" s="152" t="s">
        <v>217</v>
      </c>
      <c r="G13" s="152">
        <v>35774</v>
      </c>
      <c r="H13" s="152" t="s">
        <v>217</v>
      </c>
      <c r="I13" s="132">
        <v>-3.13</v>
      </c>
      <c r="J13" s="132">
        <v>-4.5999999999999996</v>
      </c>
      <c r="K13" s="152" t="s">
        <v>733</v>
      </c>
      <c r="L13" s="134" t="str">
        <f t="shared" si="3"/>
        <v>Yes</v>
      </c>
    </row>
    <row r="14" spans="1:12" x14ac:dyDescent="0.2">
      <c r="A14" s="16" t="s">
        <v>450</v>
      </c>
      <c r="B14" s="152" t="s">
        <v>217</v>
      </c>
      <c r="C14" s="152">
        <v>48933</v>
      </c>
      <c r="D14" s="152" t="s">
        <v>217</v>
      </c>
      <c r="E14" s="152">
        <v>49809</v>
      </c>
      <c r="F14" s="152" t="s">
        <v>217</v>
      </c>
      <c r="G14" s="152">
        <v>51144</v>
      </c>
      <c r="H14" s="152" t="s">
        <v>217</v>
      </c>
      <c r="I14" s="132">
        <v>1.79</v>
      </c>
      <c r="J14" s="132">
        <v>2.68</v>
      </c>
      <c r="K14" s="152" t="s">
        <v>733</v>
      </c>
      <c r="L14" s="134" t="str">
        <f t="shared" si="3"/>
        <v>Yes</v>
      </c>
    </row>
    <row r="15" spans="1:12" x14ac:dyDescent="0.2">
      <c r="A15" s="4" t="s">
        <v>58</v>
      </c>
      <c r="B15" s="135" t="s">
        <v>217</v>
      </c>
      <c r="C15" s="131">
        <v>3051121273</v>
      </c>
      <c r="D15" s="130" t="str">
        <f t="shared" ref="D15:D20" si="4">IF($B15="N/A","N/A",IF(C15&gt;10,"No",IF(C15&lt;-10,"No","Yes")))</f>
        <v>N/A</v>
      </c>
      <c r="E15" s="131">
        <v>3286829708</v>
      </c>
      <c r="F15" s="130" t="str">
        <f t="shared" ref="F15:F20" si="5">IF($B15="N/A","N/A",IF(E15&gt;10,"No",IF(E15&lt;-10,"No","Yes")))</f>
        <v>N/A</v>
      </c>
      <c r="G15" s="131">
        <v>3419373959</v>
      </c>
      <c r="H15" s="130" t="str">
        <f t="shared" ref="H15:H20" si="6">IF($B15="N/A","N/A",IF(G15&gt;10,"No",IF(G15&lt;-10,"No","Yes")))</f>
        <v>N/A</v>
      </c>
      <c r="I15" s="132">
        <v>7.7249999999999996</v>
      </c>
      <c r="J15" s="132">
        <v>4.0330000000000004</v>
      </c>
      <c r="K15" s="135" t="s">
        <v>732</v>
      </c>
      <c r="L15" s="134" t="str">
        <f t="shared" ref="L15:L20" si="7">IF(J15="Div by 0", "N/A", IF(K15="N/A","N/A", IF(J15&gt;VALUE(MID(K15,1,2)), "No", IF(J15&lt;-1*VALUE(MID(K15,1,2)), "No", "Yes"))))</f>
        <v>Yes</v>
      </c>
    </row>
    <row r="16" spans="1:12" x14ac:dyDescent="0.2">
      <c r="A16" s="4" t="s">
        <v>1121</v>
      </c>
      <c r="B16" s="135" t="s">
        <v>217</v>
      </c>
      <c r="C16" s="131">
        <v>4789.6338187000001</v>
      </c>
      <c r="D16" s="130" t="str">
        <f t="shared" si="4"/>
        <v>N/A</v>
      </c>
      <c r="E16" s="131">
        <v>4974.0309564999998</v>
      </c>
      <c r="F16" s="130" t="str">
        <f t="shared" si="5"/>
        <v>N/A</v>
      </c>
      <c r="G16" s="131">
        <v>5029.6079849999996</v>
      </c>
      <c r="H16" s="130" t="str">
        <f t="shared" si="6"/>
        <v>N/A</v>
      </c>
      <c r="I16" s="132">
        <v>3.85</v>
      </c>
      <c r="J16" s="132">
        <v>1.117</v>
      </c>
      <c r="K16" s="135" t="s">
        <v>732</v>
      </c>
      <c r="L16" s="134" t="str">
        <f t="shared" si="7"/>
        <v>Yes</v>
      </c>
    </row>
    <row r="17" spans="1:12" x14ac:dyDescent="0.2">
      <c r="A17" s="4" t="s">
        <v>1219</v>
      </c>
      <c r="B17" s="135" t="s">
        <v>217</v>
      </c>
      <c r="C17" s="131">
        <v>18072.271267</v>
      </c>
      <c r="D17" s="130" t="str">
        <f t="shared" si="4"/>
        <v>N/A</v>
      </c>
      <c r="E17" s="131">
        <v>19211.974269999999</v>
      </c>
      <c r="F17" s="130" t="str">
        <f t="shared" si="5"/>
        <v>N/A</v>
      </c>
      <c r="G17" s="131">
        <v>21077.574807000001</v>
      </c>
      <c r="H17" s="130" t="str">
        <f t="shared" si="6"/>
        <v>N/A</v>
      </c>
      <c r="I17" s="132">
        <v>6.306</v>
      </c>
      <c r="J17" s="132">
        <v>9.7110000000000003</v>
      </c>
      <c r="K17" s="135" t="s">
        <v>732</v>
      </c>
      <c r="L17" s="134" t="str">
        <f t="shared" si="7"/>
        <v>Yes</v>
      </c>
    </row>
    <row r="18" spans="1:12" x14ac:dyDescent="0.2">
      <c r="A18" s="4" t="s">
        <v>1220</v>
      </c>
      <c r="B18" s="135" t="s">
        <v>217</v>
      </c>
      <c r="C18" s="131">
        <v>9605.7608031</v>
      </c>
      <c r="D18" s="130" t="str">
        <f t="shared" si="4"/>
        <v>N/A</v>
      </c>
      <c r="E18" s="131">
        <v>9984.2287104999996</v>
      </c>
      <c r="F18" s="130" t="str">
        <f t="shared" si="5"/>
        <v>N/A</v>
      </c>
      <c r="G18" s="131">
        <v>10248.405607000001</v>
      </c>
      <c r="H18" s="130" t="str">
        <f t="shared" si="6"/>
        <v>N/A</v>
      </c>
      <c r="I18" s="132">
        <v>3.94</v>
      </c>
      <c r="J18" s="132">
        <v>2.6459999999999999</v>
      </c>
      <c r="K18" s="135" t="s">
        <v>732</v>
      </c>
      <c r="L18" s="134" t="str">
        <f t="shared" si="7"/>
        <v>Yes</v>
      </c>
    </row>
    <row r="19" spans="1:12" x14ac:dyDescent="0.2">
      <c r="A19" s="4" t="s">
        <v>1221</v>
      </c>
      <c r="B19" s="135" t="s">
        <v>217</v>
      </c>
      <c r="C19" s="131">
        <v>1739.3902945</v>
      </c>
      <c r="D19" s="130" t="str">
        <f t="shared" si="4"/>
        <v>N/A</v>
      </c>
      <c r="E19" s="131">
        <v>1941.7070398999999</v>
      </c>
      <c r="F19" s="130" t="str">
        <f t="shared" si="5"/>
        <v>N/A</v>
      </c>
      <c r="G19" s="131">
        <v>1937.6296809</v>
      </c>
      <c r="H19" s="130" t="str">
        <f t="shared" si="6"/>
        <v>N/A</v>
      </c>
      <c r="I19" s="132">
        <v>11.63</v>
      </c>
      <c r="J19" s="132">
        <v>-0.21</v>
      </c>
      <c r="K19" s="135" t="s">
        <v>732</v>
      </c>
      <c r="L19" s="134" t="str">
        <f t="shared" si="7"/>
        <v>Yes</v>
      </c>
    </row>
    <row r="20" spans="1:12" x14ac:dyDescent="0.2">
      <c r="A20" s="4" t="s">
        <v>1222</v>
      </c>
      <c r="B20" s="135" t="s">
        <v>217</v>
      </c>
      <c r="C20" s="131">
        <v>3654.7236081000001</v>
      </c>
      <c r="D20" s="130" t="str">
        <f t="shared" si="4"/>
        <v>N/A</v>
      </c>
      <c r="E20" s="131">
        <v>3839.6088847999999</v>
      </c>
      <c r="F20" s="130" t="str">
        <f t="shared" si="5"/>
        <v>N/A</v>
      </c>
      <c r="G20" s="131">
        <v>3801.4882225000001</v>
      </c>
      <c r="H20" s="130" t="str">
        <f t="shared" si="6"/>
        <v>N/A</v>
      </c>
      <c r="I20" s="132">
        <v>5.0590000000000002</v>
      </c>
      <c r="J20" s="132">
        <v>-0.99299999999999999</v>
      </c>
      <c r="K20" s="135" t="s">
        <v>732</v>
      </c>
      <c r="L20" s="134" t="str">
        <f t="shared" si="7"/>
        <v>Yes</v>
      </c>
    </row>
    <row r="21" spans="1:12" x14ac:dyDescent="0.2">
      <c r="A21" s="2" t="s">
        <v>1125</v>
      </c>
      <c r="B21" s="135" t="s">
        <v>217</v>
      </c>
      <c r="C21" s="131">
        <v>4970.7018783000003</v>
      </c>
      <c r="D21" s="130" t="str">
        <f t="shared" ref="D21:D22" si="8">IF($B21="N/A","N/A",IF(C21&gt;10,"No",IF(C21&lt;-10,"No","Yes")))</f>
        <v>N/A</v>
      </c>
      <c r="E21" s="131">
        <v>5139.1499034999997</v>
      </c>
      <c r="F21" s="130" t="str">
        <f t="shared" ref="F21:F22" si="9">IF($B21="N/A","N/A",IF(E21&gt;10,"No",IF(E21&lt;-10,"No","Yes")))</f>
        <v>N/A</v>
      </c>
      <c r="G21" s="131">
        <v>5214.6112061000003</v>
      </c>
      <c r="H21" s="130" t="str">
        <f t="shared" ref="H21:H22" si="10">IF($B21="N/A","N/A",IF(G21&gt;10,"No",IF(G21&lt;-10,"No","Yes")))</f>
        <v>N/A</v>
      </c>
      <c r="I21" s="132">
        <v>3.3889999999999998</v>
      </c>
      <c r="J21" s="132">
        <v>1.468</v>
      </c>
      <c r="K21" s="135" t="s">
        <v>732</v>
      </c>
      <c r="L21" s="134" t="str">
        <f>IF(J21="Div by 0", "N/A", IF(OR(J21="N/A",K21="N/A"),"N/A", IF(J21&gt;VALUE(MID(K21,1,2)), "No", IF(J21&lt;-1*VALUE(MID(K21,1,2)), "No", "Yes"))))</f>
        <v>Yes</v>
      </c>
    </row>
    <row r="22" spans="1:12" x14ac:dyDescent="0.2">
      <c r="A22" s="2" t="s">
        <v>1126</v>
      </c>
      <c r="B22" s="135" t="s">
        <v>217</v>
      </c>
      <c r="C22" s="131">
        <v>4547.1431577000003</v>
      </c>
      <c r="D22" s="130" t="str">
        <f t="shared" si="8"/>
        <v>N/A</v>
      </c>
      <c r="E22" s="131">
        <v>4756.6035097000004</v>
      </c>
      <c r="F22" s="130" t="str">
        <f t="shared" si="9"/>
        <v>N/A</v>
      </c>
      <c r="G22" s="131">
        <v>4792.9570143000001</v>
      </c>
      <c r="H22" s="130" t="str">
        <f t="shared" si="10"/>
        <v>N/A</v>
      </c>
      <c r="I22" s="132">
        <v>4.6059999999999999</v>
      </c>
      <c r="J22" s="132">
        <v>0.76429999999999998</v>
      </c>
      <c r="K22" s="135" t="s">
        <v>732</v>
      </c>
      <c r="L22" s="134" t="str">
        <f>IF(J22="Div by 0", "N/A", IF(OR(J22="N/A",K22="N/A"),"N/A", IF(J22&gt;VALUE(MID(K22,1,2)), "No", IF(J22&lt;-1*VALUE(MID(K22,1,2)), "No", "Yes"))))</f>
        <v>Yes</v>
      </c>
    </row>
    <row r="23" spans="1:12" x14ac:dyDescent="0.2">
      <c r="A23" s="4" t="s">
        <v>1223</v>
      </c>
      <c r="B23" s="135" t="s">
        <v>217</v>
      </c>
      <c r="C23" s="131">
        <v>12648.861217</v>
      </c>
      <c r="D23" s="130" t="str">
        <f>IF($B23="N/A","N/A",IF(C23&gt;10,"No",IF(C23&lt;-10,"No","Yes")))</f>
        <v>N/A</v>
      </c>
      <c r="E23" s="131">
        <v>12968.82028</v>
      </c>
      <c r="F23" s="130" t="str">
        <f>IF($B23="N/A","N/A",IF(E23&gt;10,"No",IF(E23&lt;-10,"No","Yes")))</f>
        <v>N/A</v>
      </c>
      <c r="G23" s="131">
        <v>13828.952185</v>
      </c>
      <c r="H23" s="130" t="str">
        <f>IF($B23="N/A","N/A",IF(G23&gt;10,"No",IF(G23&lt;-10,"No","Yes")))</f>
        <v>N/A</v>
      </c>
      <c r="I23" s="132">
        <v>2.5299999999999998</v>
      </c>
      <c r="J23" s="132">
        <v>6.6319999999999997</v>
      </c>
      <c r="K23" s="135" t="s">
        <v>732</v>
      </c>
      <c r="L23" s="134" t="str">
        <f>IF(J23="Div by 0", "N/A", IF(K23="N/A","N/A", IF(J23&gt;VALUE(MID(K23,1,2)), "No", IF(J23&lt;-1*VALUE(MID(K23,1,2)), "No", "Yes"))))</f>
        <v>Yes</v>
      </c>
    </row>
    <row r="24" spans="1:12" x14ac:dyDescent="0.2">
      <c r="A24" s="4" t="s">
        <v>1224</v>
      </c>
      <c r="B24" s="135" t="s">
        <v>217</v>
      </c>
      <c r="C24" s="131">
        <v>18237.990700999999</v>
      </c>
      <c r="D24" s="130" t="str">
        <f>IF($B24="N/A","N/A",IF(C24&gt;10,"No",IF(C24&lt;-10,"No","Yes")))</f>
        <v>N/A</v>
      </c>
      <c r="E24" s="131">
        <v>19244.949120000001</v>
      </c>
      <c r="F24" s="130" t="str">
        <f>IF($B24="N/A","N/A",IF(E24&gt;10,"No",IF(E24&lt;-10,"No","Yes")))</f>
        <v>N/A</v>
      </c>
      <c r="G24" s="131">
        <v>21221.322637000001</v>
      </c>
      <c r="H24" s="130" t="str">
        <f>IF($B24="N/A","N/A",IF(G24&gt;10,"No",IF(G24&lt;-10,"No","Yes")))</f>
        <v>N/A</v>
      </c>
      <c r="I24" s="132">
        <v>5.5209999999999999</v>
      </c>
      <c r="J24" s="132">
        <v>10.27</v>
      </c>
      <c r="K24" s="135" t="s">
        <v>732</v>
      </c>
      <c r="L24" s="134" t="str">
        <f>IF(J24="Div by 0", "N/A", IF(K24="N/A","N/A", IF(J24&gt;VALUE(MID(K24,1,2)), "No", IF(J24&lt;-1*VALUE(MID(K24,1,2)), "No", "Yes"))))</f>
        <v>Yes</v>
      </c>
    </row>
    <row r="25" spans="1:12" x14ac:dyDescent="0.2">
      <c r="A25" s="4" t="s">
        <v>1225</v>
      </c>
      <c r="B25" s="135" t="s">
        <v>217</v>
      </c>
      <c r="C25" s="131">
        <v>8295.9746183999996</v>
      </c>
      <c r="D25" s="130" t="str">
        <f>IF($B25="N/A","N/A",IF(C25&gt;10,"No",IF(C25&lt;-10,"No","Yes")))</f>
        <v>N/A</v>
      </c>
      <c r="E25" s="131">
        <v>8307.8868075999999</v>
      </c>
      <c r="F25" s="130" t="str">
        <f>IF($B25="N/A","N/A",IF(E25&gt;10,"No",IF(E25&lt;-10,"No","Yes")))</f>
        <v>N/A</v>
      </c>
      <c r="G25" s="131">
        <v>8721.0690794999991</v>
      </c>
      <c r="H25" s="130" t="str">
        <f>IF($B25="N/A","N/A",IF(G25&gt;10,"No",IF(G25&lt;-10,"No","Yes")))</f>
        <v>N/A</v>
      </c>
      <c r="I25" s="132">
        <v>0.14360000000000001</v>
      </c>
      <c r="J25" s="132">
        <v>4.9729999999999999</v>
      </c>
      <c r="K25" s="135" t="s">
        <v>732</v>
      </c>
      <c r="L25" s="134" t="str">
        <f>IF(J25="Div by 0", "N/A", IF(K25="N/A","N/A", IF(J25&gt;VALUE(MID(K25,1,2)), "No", IF(J25&lt;-1*VALUE(MID(K25,1,2)), "No", "Yes"))))</f>
        <v>Yes</v>
      </c>
    </row>
    <row r="26" spans="1:12" x14ac:dyDescent="0.2">
      <c r="A26" s="4" t="s">
        <v>1226</v>
      </c>
      <c r="B26" s="135" t="s">
        <v>217</v>
      </c>
      <c r="C26" s="131">
        <v>12589.943401</v>
      </c>
      <c r="D26" s="130" t="str">
        <f t="shared" ref="D26:D27" si="11">IF($B26="N/A","N/A",IF(C26&gt;10,"No",IF(C26&lt;-10,"No","Yes")))</f>
        <v>N/A</v>
      </c>
      <c r="E26" s="131">
        <v>12933.293566</v>
      </c>
      <c r="F26" s="130" t="str">
        <f t="shared" ref="F26:F30" si="12">IF($B26="N/A","N/A",IF(E26&gt;10,"No",IF(E26&lt;-10,"No","Yes")))</f>
        <v>N/A</v>
      </c>
      <c r="G26" s="131">
        <v>13757.172037</v>
      </c>
      <c r="H26" s="130" t="str">
        <f t="shared" ref="H26:H27" si="13">IF($B26="N/A","N/A",IF(G26&gt;10,"No",IF(G26&lt;-10,"No","Yes")))</f>
        <v>N/A</v>
      </c>
      <c r="I26" s="132">
        <v>2.7269999999999999</v>
      </c>
      <c r="J26" s="132">
        <v>6.37</v>
      </c>
      <c r="K26" s="135" t="s">
        <v>732</v>
      </c>
      <c r="L26" s="134" t="str">
        <f>IF(J26="Div by 0", "N/A", IF(OR(J26="N/A",K26="N/A"),"N/A", IF(J26&gt;VALUE(MID(K26,1,2)), "No", IF(J26&lt;-1*VALUE(MID(K26,1,2)), "No", "Yes"))))</f>
        <v>Yes</v>
      </c>
    </row>
    <row r="27" spans="1:12" x14ac:dyDescent="0.2">
      <c r="A27" s="4" t="s">
        <v>1227</v>
      </c>
      <c r="B27" s="135" t="s">
        <v>217</v>
      </c>
      <c r="C27" s="131">
        <v>12767.340871</v>
      </c>
      <c r="D27" s="130" t="str">
        <f t="shared" si="11"/>
        <v>N/A</v>
      </c>
      <c r="E27" s="131">
        <v>13039.004236999999</v>
      </c>
      <c r="F27" s="130" t="str">
        <f t="shared" si="12"/>
        <v>N/A</v>
      </c>
      <c r="G27" s="131">
        <v>13968.07302</v>
      </c>
      <c r="H27" s="130" t="str">
        <f t="shared" si="13"/>
        <v>N/A</v>
      </c>
      <c r="I27" s="132">
        <v>2.1280000000000001</v>
      </c>
      <c r="J27" s="132">
        <v>7.125</v>
      </c>
      <c r="K27" s="135" t="s">
        <v>732</v>
      </c>
      <c r="L27" s="134" t="str">
        <f>IF(J27="Div by 0", "N/A", IF(OR(J27="N/A",K27="N/A"),"N/A", IF(J27&gt;VALUE(MID(K27,1,2)), "No", IF(J27&lt;-1*VALUE(MID(K27,1,2)), "No", "Yes"))))</f>
        <v>Yes</v>
      </c>
    </row>
    <row r="28" spans="1:12" x14ac:dyDescent="0.2">
      <c r="A28" s="57" t="s">
        <v>1228</v>
      </c>
      <c r="B28" s="131" t="s">
        <v>217</v>
      </c>
      <c r="C28" s="131" t="s">
        <v>1743</v>
      </c>
      <c r="D28" s="130" t="str">
        <f t="shared" ref="D28:D30" si="14">IF($B28="N/A","N/A",IF(C28&gt;10,"No",IF(C28&lt;-10,"No","Yes")))</f>
        <v>N/A</v>
      </c>
      <c r="E28" s="131" t="s">
        <v>1743</v>
      </c>
      <c r="F28" s="130" t="str">
        <f t="shared" si="12"/>
        <v>N/A</v>
      </c>
      <c r="G28" s="131" t="s">
        <v>1743</v>
      </c>
      <c r="H28" s="130" t="str">
        <f t="shared" ref="H28:H30" si="15">IF($B28="N/A","N/A",IF(G28&gt;10,"No",IF(G28&lt;-10,"No","Yes")))</f>
        <v>N/A</v>
      </c>
      <c r="I28" s="132" t="s">
        <v>1743</v>
      </c>
      <c r="J28" s="132" t="s">
        <v>1743</v>
      </c>
      <c r="K28" s="133" t="s">
        <v>732</v>
      </c>
      <c r="L28" s="134" t="str">
        <f>IF(J28="Div by 0", "N/A", IF(OR(J28="N/A",K28="N/A"),"N/A", IF(J28&gt;VALUE(MID(K28,1,2)), "No", IF(J28&lt;-1*VALUE(MID(K28,1,2)), "No", "Yes"))))</f>
        <v>N/A</v>
      </c>
    </row>
    <row r="29" spans="1:12" x14ac:dyDescent="0.2">
      <c r="A29" s="57" t="s">
        <v>1229</v>
      </c>
      <c r="B29" s="131" t="s">
        <v>217</v>
      </c>
      <c r="C29" s="131" t="s">
        <v>1743</v>
      </c>
      <c r="D29" s="130" t="str">
        <f t="shared" si="14"/>
        <v>N/A</v>
      </c>
      <c r="E29" s="131" t="s">
        <v>1743</v>
      </c>
      <c r="F29" s="130" t="str">
        <f t="shared" si="12"/>
        <v>N/A</v>
      </c>
      <c r="G29" s="131" t="s">
        <v>1743</v>
      </c>
      <c r="H29" s="130" t="str">
        <f t="shared" si="15"/>
        <v>N/A</v>
      </c>
      <c r="I29" s="132" t="s">
        <v>1743</v>
      </c>
      <c r="J29" s="132" t="s">
        <v>1743</v>
      </c>
      <c r="K29" s="133" t="s">
        <v>732</v>
      </c>
      <c r="L29" s="134" t="str">
        <f t="shared" ref="L29:L30" si="16">IF(J29="Div by 0", "N/A", IF(OR(J29="N/A",K29="N/A"),"N/A", IF(J29&gt;VALUE(MID(K29,1,2)), "No", IF(J29&lt;-1*VALUE(MID(K29,1,2)), "No", "Yes"))))</f>
        <v>N/A</v>
      </c>
    </row>
    <row r="30" spans="1:12" x14ac:dyDescent="0.2">
      <c r="A30" s="57" t="s">
        <v>1230</v>
      </c>
      <c r="B30" s="131" t="s">
        <v>217</v>
      </c>
      <c r="C30" s="131" t="s">
        <v>1743</v>
      </c>
      <c r="D30" s="130" t="str">
        <f t="shared" si="14"/>
        <v>N/A</v>
      </c>
      <c r="E30" s="131" t="s">
        <v>1743</v>
      </c>
      <c r="F30" s="130" t="str">
        <f t="shared" si="12"/>
        <v>N/A</v>
      </c>
      <c r="G30" s="131" t="s">
        <v>1743</v>
      </c>
      <c r="H30" s="130" t="str">
        <f t="shared" si="15"/>
        <v>N/A</v>
      </c>
      <c r="I30" s="132" t="s">
        <v>1743</v>
      </c>
      <c r="J30" s="132" t="s">
        <v>1743</v>
      </c>
      <c r="K30" s="133" t="s">
        <v>732</v>
      </c>
      <c r="L30" s="134" t="str">
        <f t="shared" si="16"/>
        <v>N/A</v>
      </c>
    </row>
    <row r="31" spans="1:12" x14ac:dyDescent="0.2">
      <c r="A31" s="45" t="s">
        <v>2</v>
      </c>
      <c r="B31" s="136" t="s">
        <v>217</v>
      </c>
      <c r="C31" s="140">
        <v>99.929202262000004</v>
      </c>
      <c r="D31" s="138" t="str">
        <f t="shared" ref="D31:D69" si="17">IF($B31="N/A","N/A",IF(C31&gt;10,"No",IF(C31&lt;-10,"No","Yes")))</f>
        <v>N/A</v>
      </c>
      <c r="E31" s="140">
        <v>99.999848667999998</v>
      </c>
      <c r="F31" s="138" t="str">
        <f t="shared" ref="F31:F69" si="18">IF($B31="N/A","N/A",IF(E31&gt;10,"No",IF(E31&lt;-10,"No","Yes")))</f>
        <v>N/A</v>
      </c>
      <c r="G31" s="140">
        <v>100</v>
      </c>
      <c r="H31" s="138" t="str">
        <f t="shared" ref="H31:H69" si="19">IF($B31="N/A","N/A",IF(G31&gt;10,"No",IF(G31&lt;-10,"No","Yes")))</f>
        <v>N/A</v>
      </c>
      <c r="I31" s="132">
        <v>7.0699999999999999E-2</v>
      </c>
      <c r="J31" s="132">
        <v>2.0000000000000001E-4</v>
      </c>
      <c r="K31" s="133" t="s">
        <v>732</v>
      </c>
      <c r="L31" s="134" t="str">
        <f t="shared" ref="L31:L99" si="20">IF(J31="Div by 0", "N/A", IF(K31="N/A","N/A", IF(J31&gt;VALUE(MID(K31,1,2)), "No", IF(J31&lt;-1*VALUE(MID(K31,1,2)), "No", "Yes"))))</f>
        <v>Yes</v>
      </c>
    </row>
    <row r="32" spans="1:12" x14ac:dyDescent="0.2">
      <c r="A32" s="45" t="s">
        <v>22</v>
      </c>
      <c r="B32" s="136" t="s">
        <v>217</v>
      </c>
      <c r="C32" s="152">
        <v>636575</v>
      </c>
      <c r="D32" s="138" t="str">
        <f t="shared" si="17"/>
        <v>N/A</v>
      </c>
      <c r="E32" s="152">
        <v>660797</v>
      </c>
      <c r="F32" s="138" t="str">
        <f t="shared" si="18"/>
        <v>N/A</v>
      </c>
      <c r="G32" s="152">
        <v>679849</v>
      </c>
      <c r="H32" s="138" t="str">
        <f t="shared" si="19"/>
        <v>N/A</v>
      </c>
      <c r="I32" s="132">
        <v>3.8050000000000002</v>
      </c>
      <c r="J32" s="132">
        <v>2.883</v>
      </c>
      <c r="K32" s="133" t="s">
        <v>732</v>
      </c>
      <c r="L32" s="134" t="str">
        <f t="shared" si="20"/>
        <v>Yes</v>
      </c>
    </row>
    <row r="33" spans="1:12" x14ac:dyDescent="0.2">
      <c r="A33" s="45" t="s">
        <v>451</v>
      </c>
      <c r="B33" s="135" t="s">
        <v>217</v>
      </c>
      <c r="C33" s="152">
        <v>39513</v>
      </c>
      <c r="D33" s="152" t="str">
        <f t="shared" si="17"/>
        <v>N/A</v>
      </c>
      <c r="E33" s="152">
        <v>38166</v>
      </c>
      <c r="F33" s="152" t="str">
        <f t="shared" si="18"/>
        <v>N/A</v>
      </c>
      <c r="G33" s="152">
        <v>36487</v>
      </c>
      <c r="H33" s="130" t="str">
        <f t="shared" si="19"/>
        <v>N/A</v>
      </c>
      <c r="I33" s="132">
        <v>-3.41</v>
      </c>
      <c r="J33" s="132">
        <v>-4.4000000000000004</v>
      </c>
      <c r="K33" s="135" t="s">
        <v>732</v>
      </c>
      <c r="L33" s="134" t="str">
        <f t="shared" si="20"/>
        <v>Yes</v>
      </c>
    </row>
    <row r="34" spans="1:12" x14ac:dyDescent="0.2">
      <c r="A34" s="45" t="s">
        <v>1231</v>
      </c>
      <c r="B34" s="141" t="s">
        <v>217</v>
      </c>
      <c r="C34" s="152" t="s">
        <v>217</v>
      </c>
      <c r="D34" s="134" t="str">
        <f t="shared" ref="D34:D38" si="21">IF($B34="N/A","N/A",IF(C34&lt;0,"No","Yes"))</f>
        <v>N/A</v>
      </c>
      <c r="E34" s="152">
        <v>17351</v>
      </c>
      <c r="F34" s="134" t="str">
        <f t="shared" ref="F34:F38" si="22">IF($B34="N/A","N/A",IF(E34&lt;0,"No","Yes"))</f>
        <v>N/A</v>
      </c>
      <c r="G34" s="152">
        <v>16071</v>
      </c>
      <c r="H34" s="134" t="str">
        <f t="shared" ref="H34:H38" si="23">IF($B34="N/A","N/A",IF(G34&lt;0,"No","Yes"))</f>
        <v>N/A</v>
      </c>
      <c r="I34" s="132" t="s">
        <v>217</v>
      </c>
      <c r="J34" s="132">
        <v>-7.38</v>
      </c>
      <c r="K34" s="152" t="s">
        <v>732</v>
      </c>
      <c r="L34" s="134" t="str">
        <f t="shared" si="20"/>
        <v>Yes</v>
      </c>
    </row>
    <row r="35" spans="1:12" x14ac:dyDescent="0.2">
      <c r="A35" s="45" t="s">
        <v>1232</v>
      </c>
      <c r="B35" s="141" t="s">
        <v>217</v>
      </c>
      <c r="C35" s="152" t="s">
        <v>217</v>
      </c>
      <c r="D35" s="134" t="str">
        <f t="shared" si="21"/>
        <v>N/A</v>
      </c>
      <c r="E35" s="152">
        <v>0</v>
      </c>
      <c r="F35" s="134" t="str">
        <f t="shared" si="22"/>
        <v>N/A</v>
      </c>
      <c r="G35" s="152">
        <v>0</v>
      </c>
      <c r="H35" s="134" t="str">
        <f t="shared" si="23"/>
        <v>N/A</v>
      </c>
      <c r="I35" s="132" t="s">
        <v>217</v>
      </c>
      <c r="J35" s="132" t="s">
        <v>1743</v>
      </c>
      <c r="K35" s="152" t="s">
        <v>732</v>
      </c>
      <c r="L35" s="134" t="str">
        <f t="shared" si="20"/>
        <v>N/A</v>
      </c>
    </row>
    <row r="36" spans="1:12" x14ac:dyDescent="0.2">
      <c r="A36" s="45" t="s">
        <v>1233</v>
      </c>
      <c r="B36" s="141" t="s">
        <v>217</v>
      </c>
      <c r="C36" s="152" t="s">
        <v>217</v>
      </c>
      <c r="D36" s="134" t="str">
        <f t="shared" si="21"/>
        <v>N/A</v>
      </c>
      <c r="E36" s="152">
        <v>1047</v>
      </c>
      <c r="F36" s="134" t="str">
        <f t="shared" si="22"/>
        <v>N/A</v>
      </c>
      <c r="G36" s="152">
        <v>1154</v>
      </c>
      <c r="H36" s="134" t="str">
        <f t="shared" si="23"/>
        <v>N/A</v>
      </c>
      <c r="I36" s="132" t="s">
        <v>217</v>
      </c>
      <c r="J36" s="132">
        <v>10.220000000000001</v>
      </c>
      <c r="K36" s="152" t="s">
        <v>732</v>
      </c>
      <c r="L36" s="134" t="str">
        <f t="shared" si="20"/>
        <v>Yes</v>
      </c>
    </row>
    <row r="37" spans="1:12" x14ac:dyDescent="0.2">
      <c r="A37" s="45" t="s">
        <v>1234</v>
      </c>
      <c r="B37" s="141" t="s">
        <v>217</v>
      </c>
      <c r="C37" s="152" t="s">
        <v>217</v>
      </c>
      <c r="D37" s="134" t="str">
        <f t="shared" si="21"/>
        <v>N/A</v>
      </c>
      <c r="E37" s="152">
        <v>19711</v>
      </c>
      <c r="F37" s="134" t="str">
        <f t="shared" si="22"/>
        <v>N/A</v>
      </c>
      <c r="G37" s="152">
        <v>19214</v>
      </c>
      <c r="H37" s="134" t="str">
        <f t="shared" si="23"/>
        <v>N/A</v>
      </c>
      <c r="I37" s="132" t="s">
        <v>217</v>
      </c>
      <c r="J37" s="132">
        <v>-2.52</v>
      </c>
      <c r="K37" s="152" t="s">
        <v>732</v>
      </c>
      <c r="L37" s="134" t="str">
        <f t="shared" si="20"/>
        <v>Yes</v>
      </c>
    </row>
    <row r="38" spans="1:12" x14ac:dyDescent="0.2">
      <c r="A38" s="45" t="s">
        <v>1235</v>
      </c>
      <c r="B38" s="141" t="s">
        <v>217</v>
      </c>
      <c r="C38" s="152" t="s">
        <v>217</v>
      </c>
      <c r="D38" s="134" t="str">
        <f t="shared" si="21"/>
        <v>N/A</v>
      </c>
      <c r="E38" s="152">
        <v>57</v>
      </c>
      <c r="F38" s="134" t="str">
        <f t="shared" si="22"/>
        <v>N/A</v>
      </c>
      <c r="G38" s="152">
        <v>48</v>
      </c>
      <c r="H38" s="134" t="str">
        <f t="shared" si="23"/>
        <v>N/A</v>
      </c>
      <c r="I38" s="132" t="s">
        <v>217</v>
      </c>
      <c r="J38" s="132">
        <v>-15.8</v>
      </c>
      <c r="K38" s="152" t="s">
        <v>732</v>
      </c>
      <c r="L38" s="134" t="str">
        <f t="shared" si="20"/>
        <v>Yes</v>
      </c>
    </row>
    <row r="39" spans="1:12" x14ac:dyDescent="0.2">
      <c r="A39" s="45" t="s">
        <v>452</v>
      </c>
      <c r="B39" s="135" t="s">
        <v>217</v>
      </c>
      <c r="C39" s="152">
        <v>143062</v>
      </c>
      <c r="D39" s="152" t="str">
        <f t="shared" si="17"/>
        <v>N/A</v>
      </c>
      <c r="E39" s="152">
        <v>145494</v>
      </c>
      <c r="F39" s="152" t="str">
        <f t="shared" si="18"/>
        <v>N/A</v>
      </c>
      <c r="G39" s="152">
        <v>147919</v>
      </c>
      <c r="H39" s="130" t="str">
        <f t="shared" si="19"/>
        <v>N/A</v>
      </c>
      <c r="I39" s="132">
        <v>1.7</v>
      </c>
      <c r="J39" s="132">
        <v>1.667</v>
      </c>
      <c r="K39" s="135" t="s">
        <v>732</v>
      </c>
      <c r="L39" s="134" t="str">
        <f t="shared" si="20"/>
        <v>Yes</v>
      </c>
    </row>
    <row r="40" spans="1:12" x14ac:dyDescent="0.2">
      <c r="A40" s="45" t="s">
        <v>1236</v>
      </c>
      <c r="B40" s="141" t="s">
        <v>217</v>
      </c>
      <c r="C40" s="152" t="s">
        <v>217</v>
      </c>
      <c r="D40" s="134" t="str">
        <f t="shared" ref="D40:D45" si="24">IF($B40="N/A","N/A",IF(C40&lt;0,"No","Yes"))</f>
        <v>N/A</v>
      </c>
      <c r="E40" s="152">
        <v>124850</v>
      </c>
      <c r="F40" s="134" t="str">
        <f t="shared" ref="F40:F45" si="25">IF($B40="N/A","N/A",IF(E40&lt;0,"No","Yes"))</f>
        <v>N/A</v>
      </c>
      <c r="G40" s="152">
        <v>126293</v>
      </c>
      <c r="H40" s="134" t="str">
        <f t="shared" ref="H40:H45" si="26">IF($B40="N/A","N/A",IF(G40&lt;0,"No","Yes"))</f>
        <v>N/A</v>
      </c>
      <c r="I40" s="132" t="s">
        <v>217</v>
      </c>
      <c r="J40" s="132">
        <v>1.1559999999999999</v>
      </c>
      <c r="K40" s="152" t="s">
        <v>732</v>
      </c>
      <c r="L40" s="134" t="str">
        <f t="shared" si="20"/>
        <v>Yes</v>
      </c>
    </row>
    <row r="41" spans="1:12" x14ac:dyDescent="0.2">
      <c r="A41" s="45" t="s">
        <v>1237</v>
      </c>
      <c r="B41" s="141" t="s">
        <v>217</v>
      </c>
      <c r="C41" s="152" t="s">
        <v>217</v>
      </c>
      <c r="D41" s="134" t="str">
        <f t="shared" si="24"/>
        <v>N/A</v>
      </c>
      <c r="E41" s="152">
        <v>0</v>
      </c>
      <c r="F41" s="134" t="str">
        <f t="shared" si="25"/>
        <v>N/A</v>
      </c>
      <c r="G41" s="152">
        <v>0</v>
      </c>
      <c r="H41" s="134" t="str">
        <f t="shared" si="26"/>
        <v>N/A</v>
      </c>
      <c r="I41" s="132" t="s">
        <v>217</v>
      </c>
      <c r="J41" s="132" t="s">
        <v>1743</v>
      </c>
      <c r="K41" s="152" t="s">
        <v>732</v>
      </c>
      <c r="L41" s="134" t="str">
        <f t="shared" si="20"/>
        <v>N/A</v>
      </c>
    </row>
    <row r="42" spans="1:12" x14ac:dyDescent="0.2">
      <c r="A42" s="45" t="s">
        <v>1238</v>
      </c>
      <c r="B42" s="141" t="s">
        <v>217</v>
      </c>
      <c r="C42" s="152" t="s">
        <v>217</v>
      </c>
      <c r="D42" s="134" t="str">
        <f t="shared" si="24"/>
        <v>N/A</v>
      </c>
      <c r="E42" s="152">
        <v>3082</v>
      </c>
      <c r="F42" s="134" t="str">
        <f t="shared" si="25"/>
        <v>N/A</v>
      </c>
      <c r="G42" s="152">
        <v>3760</v>
      </c>
      <c r="H42" s="134" t="str">
        <f t="shared" si="26"/>
        <v>N/A</v>
      </c>
      <c r="I42" s="132" t="s">
        <v>217</v>
      </c>
      <c r="J42" s="132">
        <v>22</v>
      </c>
      <c r="K42" s="152" t="s">
        <v>732</v>
      </c>
      <c r="L42" s="134" t="str">
        <f t="shared" si="20"/>
        <v>Yes</v>
      </c>
    </row>
    <row r="43" spans="1:12" x14ac:dyDescent="0.2">
      <c r="A43" s="45" t="s">
        <v>1239</v>
      </c>
      <c r="B43" s="141" t="s">
        <v>217</v>
      </c>
      <c r="C43" s="152" t="s">
        <v>217</v>
      </c>
      <c r="D43" s="134" t="str">
        <f t="shared" si="24"/>
        <v>N/A</v>
      </c>
      <c r="E43" s="152">
        <v>267</v>
      </c>
      <c r="F43" s="134" t="str">
        <f t="shared" si="25"/>
        <v>N/A</v>
      </c>
      <c r="G43" s="152">
        <v>255</v>
      </c>
      <c r="H43" s="134" t="str">
        <f t="shared" si="26"/>
        <v>N/A</v>
      </c>
      <c r="I43" s="132" t="s">
        <v>217</v>
      </c>
      <c r="J43" s="132">
        <v>-4.49</v>
      </c>
      <c r="K43" s="152" t="s">
        <v>732</v>
      </c>
      <c r="L43" s="134" t="str">
        <f t="shared" si="20"/>
        <v>Yes</v>
      </c>
    </row>
    <row r="44" spans="1:12" x14ac:dyDescent="0.2">
      <c r="A44" s="45" t="s">
        <v>1240</v>
      </c>
      <c r="B44" s="141" t="s">
        <v>217</v>
      </c>
      <c r="C44" s="152" t="s">
        <v>217</v>
      </c>
      <c r="D44" s="134" t="str">
        <f t="shared" si="24"/>
        <v>N/A</v>
      </c>
      <c r="E44" s="152">
        <v>11030</v>
      </c>
      <c r="F44" s="134" t="str">
        <f t="shared" si="25"/>
        <v>N/A</v>
      </c>
      <c r="G44" s="152">
        <v>11405</v>
      </c>
      <c r="H44" s="134" t="str">
        <f t="shared" si="26"/>
        <v>N/A</v>
      </c>
      <c r="I44" s="132" t="s">
        <v>217</v>
      </c>
      <c r="J44" s="132">
        <v>3.4</v>
      </c>
      <c r="K44" s="152" t="s">
        <v>732</v>
      </c>
      <c r="L44" s="134" t="str">
        <f t="shared" si="20"/>
        <v>Yes</v>
      </c>
    </row>
    <row r="45" spans="1:12" x14ac:dyDescent="0.2">
      <c r="A45" s="45" t="s">
        <v>1241</v>
      </c>
      <c r="B45" s="141" t="s">
        <v>217</v>
      </c>
      <c r="C45" s="152" t="s">
        <v>217</v>
      </c>
      <c r="D45" s="134" t="str">
        <f t="shared" si="24"/>
        <v>N/A</v>
      </c>
      <c r="E45" s="152">
        <v>6265</v>
      </c>
      <c r="F45" s="134" t="str">
        <f t="shared" si="25"/>
        <v>N/A</v>
      </c>
      <c r="G45" s="152">
        <v>6206</v>
      </c>
      <c r="H45" s="134" t="str">
        <f t="shared" si="26"/>
        <v>N/A</v>
      </c>
      <c r="I45" s="132" t="s">
        <v>217</v>
      </c>
      <c r="J45" s="132">
        <v>-0.94199999999999995</v>
      </c>
      <c r="K45" s="152" t="s">
        <v>732</v>
      </c>
      <c r="L45" s="134" t="str">
        <f t="shared" si="20"/>
        <v>Yes</v>
      </c>
    </row>
    <row r="46" spans="1:12" x14ac:dyDescent="0.2">
      <c r="A46" s="45" t="s">
        <v>453</v>
      </c>
      <c r="B46" s="135" t="s">
        <v>217</v>
      </c>
      <c r="C46" s="152">
        <v>367051</v>
      </c>
      <c r="D46" s="152" t="str">
        <f t="shared" si="17"/>
        <v>N/A</v>
      </c>
      <c r="E46" s="152">
        <v>385206</v>
      </c>
      <c r="F46" s="152" t="str">
        <f t="shared" si="18"/>
        <v>N/A</v>
      </c>
      <c r="G46" s="152">
        <v>401875</v>
      </c>
      <c r="H46" s="130" t="str">
        <f t="shared" si="19"/>
        <v>N/A</v>
      </c>
      <c r="I46" s="132">
        <v>4.9459999999999997</v>
      </c>
      <c r="J46" s="132">
        <v>4.327</v>
      </c>
      <c r="K46" s="135" t="s">
        <v>732</v>
      </c>
      <c r="L46" s="134" t="str">
        <f t="shared" si="20"/>
        <v>Yes</v>
      </c>
    </row>
    <row r="47" spans="1:12" x14ac:dyDescent="0.2">
      <c r="A47" s="45" t="s">
        <v>1242</v>
      </c>
      <c r="B47" s="141" t="s">
        <v>217</v>
      </c>
      <c r="C47" s="152" t="s">
        <v>217</v>
      </c>
      <c r="D47" s="134" t="str">
        <f t="shared" ref="D47:D53" si="27">IF($B47="N/A","N/A",IF(C47&lt;0,"No","Yes"))</f>
        <v>N/A</v>
      </c>
      <c r="E47" s="152">
        <v>87882</v>
      </c>
      <c r="F47" s="134" t="str">
        <f t="shared" ref="F47:F53" si="28">IF($B47="N/A","N/A",IF(E47&lt;0,"No","Yes"))</f>
        <v>N/A</v>
      </c>
      <c r="G47" s="152">
        <v>89541</v>
      </c>
      <c r="H47" s="134" t="str">
        <f t="shared" ref="H47:H53" si="29">IF($B47="N/A","N/A",IF(G47&lt;0,"No","Yes"))</f>
        <v>N/A</v>
      </c>
      <c r="I47" s="132" t="s">
        <v>217</v>
      </c>
      <c r="J47" s="132">
        <v>1.8879999999999999</v>
      </c>
      <c r="K47" s="152" t="s">
        <v>732</v>
      </c>
      <c r="L47" s="134" t="str">
        <f t="shared" si="20"/>
        <v>Yes</v>
      </c>
    </row>
    <row r="48" spans="1:12" x14ac:dyDescent="0.2">
      <c r="A48" s="45" t="s">
        <v>1243</v>
      </c>
      <c r="B48" s="141" t="s">
        <v>217</v>
      </c>
      <c r="C48" s="152" t="s">
        <v>217</v>
      </c>
      <c r="D48" s="134" t="str">
        <f t="shared" si="27"/>
        <v>N/A</v>
      </c>
      <c r="E48" s="152">
        <v>0</v>
      </c>
      <c r="F48" s="134" t="str">
        <f t="shared" si="28"/>
        <v>N/A</v>
      </c>
      <c r="G48" s="152">
        <v>0</v>
      </c>
      <c r="H48" s="134" t="str">
        <f t="shared" si="29"/>
        <v>N/A</v>
      </c>
      <c r="I48" s="132" t="s">
        <v>217</v>
      </c>
      <c r="J48" s="132" t="s">
        <v>1743</v>
      </c>
      <c r="K48" s="152" t="s">
        <v>732</v>
      </c>
      <c r="L48" s="134" t="str">
        <f t="shared" si="20"/>
        <v>N/A</v>
      </c>
    </row>
    <row r="49" spans="1:12" x14ac:dyDescent="0.2">
      <c r="A49" s="45" t="s">
        <v>1244</v>
      </c>
      <c r="B49" s="141" t="s">
        <v>217</v>
      </c>
      <c r="C49" s="152" t="s">
        <v>217</v>
      </c>
      <c r="D49" s="134" t="str">
        <f t="shared" si="27"/>
        <v>N/A</v>
      </c>
      <c r="E49" s="152">
        <v>0</v>
      </c>
      <c r="F49" s="134" t="str">
        <f t="shared" si="28"/>
        <v>N/A</v>
      </c>
      <c r="G49" s="152">
        <v>0</v>
      </c>
      <c r="H49" s="134" t="str">
        <f t="shared" si="29"/>
        <v>N/A</v>
      </c>
      <c r="I49" s="132" t="s">
        <v>217</v>
      </c>
      <c r="J49" s="132" t="s">
        <v>1743</v>
      </c>
      <c r="K49" s="152" t="s">
        <v>732</v>
      </c>
      <c r="L49" s="134" t="str">
        <f t="shared" si="20"/>
        <v>N/A</v>
      </c>
    </row>
    <row r="50" spans="1:12" x14ac:dyDescent="0.2">
      <c r="A50" s="45" t="s">
        <v>1245</v>
      </c>
      <c r="B50" s="141" t="s">
        <v>217</v>
      </c>
      <c r="C50" s="152" t="s">
        <v>217</v>
      </c>
      <c r="D50" s="134" t="str">
        <f t="shared" si="27"/>
        <v>N/A</v>
      </c>
      <c r="E50" s="152">
        <v>291302</v>
      </c>
      <c r="F50" s="134" t="str">
        <f t="shared" si="28"/>
        <v>N/A</v>
      </c>
      <c r="G50" s="152">
        <v>305954</v>
      </c>
      <c r="H50" s="134" t="str">
        <f t="shared" si="29"/>
        <v>N/A</v>
      </c>
      <c r="I50" s="132" t="s">
        <v>217</v>
      </c>
      <c r="J50" s="132">
        <v>5.03</v>
      </c>
      <c r="K50" s="152" t="s">
        <v>732</v>
      </c>
      <c r="L50" s="134" t="str">
        <f t="shared" si="20"/>
        <v>Yes</v>
      </c>
    </row>
    <row r="51" spans="1:12" x14ac:dyDescent="0.2">
      <c r="A51" s="45" t="s">
        <v>1246</v>
      </c>
      <c r="B51" s="141" t="s">
        <v>217</v>
      </c>
      <c r="C51" s="152" t="s">
        <v>217</v>
      </c>
      <c r="D51" s="134" t="str">
        <f t="shared" si="27"/>
        <v>N/A</v>
      </c>
      <c r="E51" s="152">
        <v>0</v>
      </c>
      <c r="F51" s="134" t="str">
        <f t="shared" si="28"/>
        <v>N/A</v>
      </c>
      <c r="G51" s="152">
        <v>0</v>
      </c>
      <c r="H51" s="134" t="str">
        <f t="shared" si="29"/>
        <v>N/A</v>
      </c>
      <c r="I51" s="132" t="s">
        <v>217</v>
      </c>
      <c r="J51" s="132" t="s">
        <v>1743</v>
      </c>
      <c r="K51" s="152" t="s">
        <v>732</v>
      </c>
      <c r="L51" s="134" t="str">
        <f t="shared" si="20"/>
        <v>N/A</v>
      </c>
    </row>
    <row r="52" spans="1:12" x14ac:dyDescent="0.2">
      <c r="A52" s="45" t="s">
        <v>1247</v>
      </c>
      <c r="B52" s="141" t="s">
        <v>217</v>
      </c>
      <c r="C52" s="152" t="s">
        <v>217</v>
      </c>
      <c r="D52" s="134" t="str">
        <f t="shared" si="27"/>
        <v>N/A</v>
      </c>
      <c r="E52" s="152">
        <v>6022</v>
      </c>
      <c r="F52" s="134" t="str">
        <f t="shared" si="28"/>
        <v>N/A</v>
      </c>
      <c r="G52" s="152">
        <v>6380</v>
      </c>
      <c r="H52" s="134" t="str">
        <f t="shared" si="29"/>
        <v>N/A</v>
      </c>
      <c r="I52" s="132" t="s">
        <v>217</v>
      </c>
      <c r="J52" s="132">
        <v>5.9450000000000003</v>
      </c>
      <c r="K52" s="152" t="s">
        <v>732</v>
      </c>
      <c r="L52" s="134" t="str">
        <f t="shared" si="20"/>
        <v>Yes</v>
      </c>
    </row>
    <row r="53" spans="1:12" x14ac:dyDescent="0.2">
      <c r="A53" s="45" t="s">
        <v>1248</v>
      </c>
      <c r="B53" s="141" t="s">
        <v>217</v>
      </c>
      <c r="C53" s="152" t="s">
        <v>217</v>
      </c>
      <c r="D53" s="134" t="str">
        <f t="shared" si="27"/>
        <v>N/A</v>
      </c>
      <c r="E53" s="152">
        <v>0</v>
      </c>
      <c r="F53" s="134" t="str">
        <f t="shared" si="28"/>
        <v>N/A</v>
      </c>
      <c r="G53" s="152">
        <v>0</v>
      </c>
      <c r="H53" s="134" t="str">
        <f t="shared" si="29"/>
        <v>N/A</v>
      </c>
      <c r="I53" s="132" t="s">
        <v>217</v>
      </c>
      <c r="J53" s="132" t="s">
        <v>1743</v>
      </c>
      <c r="K53" s="152" t="s">
        <v>732</v>
      </c>
      <c r="L53" s="134" t="str">
        <f t="shared" si="20"/>
        <v>N/A</v>
      </c>
    </row>
    <row r="54" spans="1:12" x14ac:dyDescent="0.2">
      <c r="A54" s="45" t="s">
        <v>454</v>
      </c>
      <c r="B54" s="135" t="s">
        <v>217</v>
      </c>
      <c r="C54" s="152">
        <v>86949</v>
      </c>
      <c r="D54" s="152" t="str">
        <f t="shared" si="17"/>
        <v>N/A</v>
      </c>
      <c r="E54" s="152">
        <v>91931</v>
      </c>
      <c r="F54" s="152" t="str">
        <f t="shared" si="18"/>
        <v>N/A</v>
      </c>
      <c r="G54" s="152">
        <v>93568</v>
      </c>
      <c r="H54" s="130" t="str">
        <f t="shared" si="19"/>
        <v>N/A</v>
      </c>
      <c r="I54" s="132">
        <v>5.73</v>
      </c>
      <c r="J54" s="132">
        <v>1.7809999999999999</v>
      </c>
      <c r="K54" s="135" t="s">
        <v>732</v>
      </c>
      <c r="L54" s="134" t="str">
        <f t="shared" si="20"/>
        <v>Yes</v>
      </c>
    </row>
    <row r="55" spans="1:12" x14ac:dyDescent="0.2">
      <c r="A55" s="45" t="s">
        <v>1249</v>
      </c>
      <c r="B55" s="141" t="s">
        <v>217</v>
      </c>
      <c r="C55" s="152" t="s">
        <v>217</v>
      </c>
      <c r="D55" s="134" t="str">
        <f t="shared" ref="D55:D60" si="30">IF($B55="N/A","N/A",IF(C55&lt;0,"No","Yes"))</f>
        <v>N/A</v>
      </c>
      <c r="E55" s="152">
        <v>58342</v>
      </c>
      <c r="F55" s="134" t="str">
        <f t="shared" ref="F55:F60" si="31">IF($B55="N/A","N/A",IF(E55&lt;0,"No","Yes"))</f>
        <v>N/A</v>
      </c>
      <c r="G55" s="152">
        <v>61150</v>
      </c>
      <c r="H55" s="134" t="str">
        <f t="shared" ref="H55:H60" si="32">IF($B55="N/A","N/A",IF(G55&lt;0,"No","Yes"))</f>
        <v>N/A</v>
      </c>
      <c r="I55" s="132" t="s">
        <v>217</v>
      </c>
      <c r="J55" s="132">
        <v>4.8129999999999997</v>
      </c>
      <c r="K55" s="152" t="s">
        <v>732</v>
      </c>
      <c r="L55" s="134" t="str">
        <f t="shared" si="20"/>
        <v>Yes</v>
      </c>
    </row>
    <row r="56" spans="1:12" x14ac:dyDescent="0.2">
      <c r="A56" s="45" t="s">
        <v>1250</v>
      </c>
      <c r="B56" s="141" t="s">
        <v>217</v>
      </c>
      <c r="C56" s="152" t="s">
        <v>217</v>
      </c>
      <c r="D56" s="134" t="str">
        <f t="shared" si="30"/>
        <v>N/A</v>
      </c>
      <c r="E56" s="152">
        <v>0</v>
      </c>
      <c r="F56" s="134" t="str">
        <f t="shared" si="31"/>
        <v>N/A</v>
      </c>
      <c r="G56" s="152">
        <v>0</v>
      </c>
      <c r="H56" s="134" t="str">
        <f t="shared" si="32"/>
        <v>N/A</v>
      </c>
      <c r="I56" s="132" t="s">
        <v>217</v>
      </c>
      <c r="J56" s="132" t="s">
        <v>1743</v>
      </c>
      <c r="K56" s="152" t="s">
        <v>732</v>
      </c>
      <c r="L56" s="134" t="str">
        <f t="shared" si="20"/>
        <v>N/A</v>
      </c>
    </row>
    <row r="57" spans="1:12" x14ac:dyDescent="0.2">
      <c r="A57" s="45" t="s">
        <v>1251</v>
      </c>
      <c r="B57" s="141" t="s">
        <v>217</v>
      </c>
      <c r="C57" s="152" t="s">
        <v>217</v>
      </c>
      <c r="D57" s="134" t="str">
        <f t="shared" si="30"/>
        <v>N/A</v>
      </c>
      <c r="E57" s="152">
        <v>0</v>
      </c>
      <c r="F57" s="134" t="str">
        <f t="shared" si="31"/>
        <v>N/A</v>
      </c>
      <c r="G57" s="152">
        <v>0</v>
      </c>
      <c r="H57" s="134" t="str">
        <f t="shared" si="32"/>
        <v>N/A</v>
      </c>
      <c r="I57" s="132" t="s">
        <v>217</v>
      </c>
      <c r="J57" s="132" t="s">
        <v>1743</v>
      </c>
      <c r="K57" s="152" t="s">
        <v>732</v>
      </c>
      <c r="L57" s="134" t="str">
        <f t="shared" si="20"/>
        <v>N/A</v>
      </c>
    </row>
    <row r="58" spans="1:12" x14ac:dyDescent="0.2">
      <c r="A58" s="45" t="s">
        <v>1252</v>
      </c>
      <c r="B58" s="141" t="s">
        <v>217</v>
      </c>
      <c r="C58" s="152" t="s">
        <v>217</v>
      </c>
      <c r="D58" s="134" t="str">
        <f t="shared" si="30"/>
        <v>N/A</v>
      </c>
      <c r="E58" s="152">
        <v>19676</v>
      </c>
      <c r="F58" s="134" t="str">
        <f t="shared" si="31"/>
        <v>N/A</v>
      </c>
      <c r="G58" s="152">
        <v>19207</v>
      </c>
      <c r="H58" s="134" t="str">
        <f t="shared" si="32"/>
        <v>N/A</v>
      </c>
      <c r="I58" s="132" t="s">
        <v>217</v>
      </c>
      <c r="J58" s="132">
        <v>-2.38</v>
      </c>
      <c r="K58" s="152" t="s">
        <v>732</v>
      </c>
      <c r="L58" s="134" t="str">
        <f t="shared" si="20"/>
        <v>Yes</v>
      </c>
    </row>
    <row r="59" spans="1:12" x14ac:dyDescent="0.2">
      <c r="A59" s="45" t="s">
        <v>1253</v>
      </c>
      <c r="B59" s="141" t="s">
        <v>217</v>
      </c>
      <c r="C59" s="152" t="s">
        <v>217</v>
      </c>
      <c r="D59" s="134" t="str">
        <f t="shared" si="30"/>
        <v>N/A</v>
      </c>
      <c r="E59" s="152">
        <v>0</v>
      </c>
      <c r="F59" s="134" t="str">
        <f t="shared" si="31"/>
        <v>N/A</v>
      </c>
      <c r="G59" s="152">
        <v>0</v>
      </c>
      <c r="H59" s="134" t="str">
        <f t="shared" si="32"/>
        <v>N/A</v>
      </c>
      <c r="I59" s="132" t="s">
        <v>217</v>
      </c>
      <c r="J59" s="132" t="s">
        <v>1743</v>
      </c>
      <c r="K59" s="152" t="s">
        <v>732</v>
      </c>
      <c r="L59" s="134" t="str">
        <f t="shared" si="20"/>
        <v>N/A</v>
      </c>
    </row>
    <row r="60" spans="1:12" x14ac:dyDescent="0.2">
      <c r="A60" s="45" t="s">
        <v>1254</v>
      </c>
      <c r="B60" s="141" t="s">
        <v>217</v>
      </c>
      <c r="C60" s="152" t="s">
        <v>217</v>
      </c>
      <c r="D60" s="134" t="str">
        <f t="shared" si="30"/>
        <v>N/A</v>
      </c>
      <c r="E60" s="152">
        <v>13913</v>
      </c>
      <c r="F60" s="134" t="str">
        <f t="shared" si="31"/>
        <v>N/A</v>
      </c>
      <c r="G60" s="152">
        <v>13211</v>
      </c>
      <c r="H60" s="134" t="str">
        <f t="shared" si="32"/>
        <v>N/A</v>
      </c>
      <c r="I60" s="132" t="s">
        <v>217</v>
      </c>
      <c r="J60" s="132">
        <v>-5.05</v>
      </c>
      <c r="K60" s="152" t="s">
        <v>732</v>
      </c>
      <c r="L60" s="134" t="str">
        <f t="shared" si="20"/>
        <v>Yes</v>
      </c>
    </row>
    <row r="61" spans="1:12" x14ac:dyDescent="0.2">
      <c r="A61" s="3" t="s">
        <v>190</v>
      </c>
      <c r="B61" s="136" t="s">
        <v>217</v>
      </c>
      <c r="C61" s="152">
        <v>0</v>
      </c>
      <c r="D61" s="152" t="str">
        <f t="shared" si="17"/>
        <v>N/A</v>
      </c>
      <c r="E61" s="152">
        <v>0</v>
      </c>
      <c r="F61" s="152" t="str">
        <f t="shared" si="18"/>
        <v>N/A</v>
      </c>
      <c r="G61" s="152">
        <v>0</v>
      </c>
      <c r="H61" s="130" t="str">
        <f t="shared" si="19"/>
        <v>N/A</v>
      </c>
      <c r="I61" s="132" t="s">
        <v>1743</v>
      </c>
      <c r="J61" s="132" t="s">
        <v>1743</v>
      </c>
      <c r="K61" s="133" t="s">
        <v>732</v>
      </c>
      <c r="L61" s="134" t="str">
        <f>IF(J61="Div by 0", "N/A", IF(OR(J61="N/A",K61="N/A"),"N/A", IF(J61&gt;VALUE(MID(K61,1,2)), "No", IF(J61&lt;-1*VALUE(MID(K61,1,2)), "No", "Yes"))))</f>
        <v>N/A</v>
      </c>
    </row>
    <row r="62" spans="1:12" x14ac:dyDescent="0.2">
      <c r="A62" s="3" t="s">
        <v>191</v>
      </c>
      <c r="B62" s="136" t="s">
        <v>217</v>
      </c>
      <c r="C62" s="152">
        <v>0</v>
      </c>
      <c r="D62" s="152" t="str">
        <f t="shared" si="17"/>
        <v>N/A</v>
      </c>
      <c r="E62" s="152">
        <v>0</v>
      </c>
      <c r="F62" s="152" t="str">
        <f t="shared" si="18"/>
        <v>N/A</v>
      </c>
      <c r="G62" s="152">
        <v>0</v>
      </c>
      <c r="H62" s="130" t="str">
        <f t="shared" si="19"/>
        <v>N/A</v>
      </c>
      <c r="I62" s="132" t="s">
        <v>1743</v>
      </c>
      <c r="J62" s="132" t="s">
        <v>1743</v>
      </c>
      <c r="K62" s="133" t="s">
        <v>732</v>
      </c>
      <c r="L62" s="134" t="str">
        <f t="shared" ref="L62:L69" si="33">IF(J62="Div by 0", "N/A", IF(OR(J62="N/A",K62="N/A"),"N/A", IF(J62&gt;VALUE(MID(K62,1,2)), "No", IF(J62&lt;-1*VALUE(MID(K62,1,2)), "No", "Yes"))))</f>
        <v>N/A</v>
      </c>
    </row>
    <row r="63" spans="1:12" x14ac:dyDescent="0.2">
      <c r="A63" s="3" t="s">
        <v>192</v>
      </c>
      <c r="B63" s="136" t="s">
        <v>217</v>
      </c>
      <c r="C63" s="152">
        <v>0</v>
      </c>
      <c r="D63" s="152" t="str">
        <f t="shared" si="17"/>
        <v>N/A</v>
      </c>
      <c r="E63" s="152">
        <v>0</v>
      </c>
      <c r="F63" s="152" t="str">
        <f t="shared" si="18"/>
        <v>N/A</v>
      </c>
      <c r="G63" s="152">
        <v>0</v>
      </c>
      <c r="H63" s="130" t="str">
        <f t="shared" si="19"/>
        <v>N/A</v>
      </c>
      <c r="I63" s="132" t="s">
        <v>1743</v>
      </c>
      <c r="J63" s="132" t="s">
        <v>1743</v>
      </c>
      <c r="K63" s="133" t="s">
        <v>732</v>
      </c>
      <c r="L63" s="134" t="str">
        <f t="shared" si="33"/>
        <v>N/A</v>
      </c>
    </row>
    <row r="64" spans="1:12" x14ac:dyDescent="0.2">
      <c r="A64" s="3" t="s">
        <v>193</v>
      </c>
      <c r="B64" s="136" t="s">
        <v>217</v>
      </c>
      <c r="C64" s="152">
        <v>0</v>
      </c>
      <c r="D64" s="152" t="str">
        <f t="shared" si="17"/>
        <v>N/A</v>
      </c>
      <c r="E64" s="152">
        <v>0</v>
      </c>
      <c r="F64" s="152" t="str">
        <f t="shared" si="18"/>
        <v>N/A</v>
      </c>
      <c r="G64" s="152">
        <v>0</v>
      </c>
      <c r="H64" s="130" t="str">
        <f t="shared" si="19"/>
        <v>N/A</v>
      </c>
      <c r="I64" s="132" t="s">
        <v>1743</v>
      </c>
      <c r="J64" s="132" t="s">
        <v>1743</v>
      </c>
      <c r="K64" s="133" t="s">
        <v>732</v>
      </c>
      <c r="L64" s="134" t="str">
        <f t="shared" si="33"/>
        <v>N/A</v>
      </c>
    </row>
    <row r="65" spans="1:12" x14ac:dyDescent="0.2">
      <c r="A65" s="3" t="s">
        <v>194</v>
      </c>
      <c r="B65" s="136" t="s">
        <v>217</v>
      </c>
      <c r="C65" s="152">
        <v>0</v>
      </c>
      <c r="D65" s="152" t="str">
        <f t="shared" si="17"/>
        <v>N/A</v>
      </c>
      <c r="E65" s="152">
        <v>0</v>
      </c>
      <c r="F65" s="152" t="str">
        <f t="shared" si="18"/>
        <v>N/A</v>
      </c>
      <c r="G65" s="152">
        <v>0</v>
      </c>
      <c r="H65" s="130" t="str">
        <f t="shared" si="19"/>
        <v>N/A</v>
      </c>
      <c r="I65" s="132" t="s">
        <v>1743</v>
      </c>
      <c r="J65" s="132" t="s">
        <v>1743</v>
      </c>
      <c r="K65" s="133" t="s">
        <v>732</v>
      </c>
      <c r="L65" s="134" t="str">
        <f t="shared" si="33"/>
        <v>N/A</v>
      </c>
    </row>
    <row r="66" spans="1:12" x14ac:dyDescent="0.2">
      <c r="A66" s="3" t="s">
        <v>195</v>
      </c>
      <c r="B66" s="136" t="s">
        <v>217</v>
      </c>
      <c r="C66" s="152">
        <v>0</v>
      </c>
      <c r="D66" s="152" t="str">
        <f t="shared" si="17"/>
        <v>N/A</v>
      </c>
      <c r="E66" s="152">
        <v>0</v>
      </c>
      <c r="F66" s="152" t="str">
        <f t="shared" si="18"/>
        <v>N/A</v>
      </c>
      <c r="G66" s="152">
        <v>0</v>
      </c>
      <c r="H66" s="130" t="str">
        <f t="shared" si="19"/>
        <v>N/A</v>
      </c>
      <c r="I66" s="132" t="s">
        <v>1743</v>
      </c>
      <c r="J66" s="132" t="s">
        <v>1743</v>
      </c>
      <c r="K66" s="133" t="s">
        <v>732</v>
      </c>
      <c r="L66" s="134" t="str">
        <f t="shared" si="33"/>
        <v>N/A</v>
      </c>
    </row>
    <row r="67" spans="1:12" x14ac:dyDescent="0.2">
      <c r="A67" s="3" t="s">
        <v>196</v>
      </c>
      <c r="B67" s="136" t="s">
        <v>217</v>
      </c>
      <c r="C67" s="152">
        <v>0</v>
      </c>
      <c r="D67" s="152" t="str">
        <f t="shared" si="17"/>
        <v>N/A</v>
      </c>
      <c r="E67" s="152">
        <v>0</v>
      </c>
      <c r="F67" s="152" t="str">
        <f t="shared" si="18"/>
        <v>N/A</v>
      </c>
      <c r="G67" s="152">
        <v>0</v>
      </c>
      <c r="H67" s="130" t="str">
        <f t="shared" si="19"/>
        <v>N/A</v>
      </c>
      <c r="I67" s="132" t="s">
        <v>1743</v>
      </c>
      <c r="J67" s="132" t="s">
        <v>1743</v>
      </c>
      <c r="K67" s="133" t="s">
        <v>732</v>
      </c>
      <c r="L67" s="134" t="str">
        <f t="shared" si="33"/>
        <v>N/A</v>
      </c>
    </row>
    <row r="68" spans="1:12" x14ac:dyDescent="0.2">
      <c r="A68" s="2" t="s">
        <v>197</v>
      </c>
      <c r="B68" s="135" t="s">
        <v>217</v>
      </c>
      <c r="C68" s="152">
        <v>636575</v>
      </c>
      <c r="D68" s="152" t="str">
        <f t="shared" si="17"/>
        <v>N/A</v>
      </c>
      <c r="E68" s="152">
        <v>660797</v>
      </c>
      <c r="F68" s="152" t="str">
        <f t="shared" si="18"/>
        <v>N/A</v>
      </c>
      <c r="G68" s="152">
        <v>679849</v>
      </c>
      <c r="H68" s="130" t="str">
        <f t="shared" si="19"/>
        <v>N/A</v>
      </c>
      <c r="I68" s="139">
        <v>3.8050000000000002</v>
      </c>
      <c r="J68" s="139">
        <v>2.883</v>
      </c>
      <c r="K68" s="135" t="s">
        <v>732</v>
      </c>
      <c r="L68" s="134" t="str">
        <f t="shared" si="33"/>
        <v>Yes</v>
      </c>
    </row>
    <row r="69" spans="1:12" x14ac:dyDescent="0.2">
      <c r="A69" s="2" t="s">
        <v>198</v>
      </c>
      <c r="B69" s="135" t="s">
        <v>217</v>
      </c>
      <c r="C69" s="152">
        <v>636575</v>
      </c>
      <c r="D69" s="152" t="str">
        <f t="shared" si="17"/>
        <v>N/A</v>
      </c>
      <c r="E69" s="152">
        <v>660797</v>
      </c>
      <c r="F69" s="152" t="str">
        <f t="shared" si="18"/>
        <v>N/A</v>
      </c>
      <c r="G69" s="152">
        <v>679849</v>
      </c>
      <c r="H69" s="130" t="str">
        <f t="shared" si="19"/>
        <v>N/A</v>
      </c>
      <c r="I69" s="139">
        <v>3.8050000000000002</v>
      </c>
      <c r="J69" s="139">
        <v>2.883</v>
      </c>
      <c r="K69" s="135" t="s">
        <v>732</v>
      </c>
      <c r="L69" s="134" t="str">
        <f t="shared" si="33"/>
        <v>Yes</v>
      </c>
    </row>
    <row r="70" spans="1:12" x14ac:dyDescent="0.2">
      <c r="A70" s="45" t="s">
        <v>78</v>
      </c>
      <c r="B70" s="135" t="s">
        <v>298</v>
      </c>
      <c r="C70" s="140">
        <v>0</v>
      </c>
      <c r="D70" s="138" t="str">
        <f>IF($B70="N/A","N/A",IF(C70&gt;=20,"No",IF(C70&lt;0,"No","Yes")))</f>
        <v>Yes</v>
      </c>
      <c r="E70" s="140">
        <v>0</v>
      </c>
      <c r="F70" s="138" t="str">
        <f>IF($B70="N/A","N/A",IF(E70&gt;=20,"No",IF(E70&lt;0,"No","Yes")))</f>
        <v>Yes</v>
      </c>
      <c r="G70" s="140">
        <v>0</v>
      </c>
      <c r="H70" s="138" t="str">
        <f>IF($B70="N/A","N/A",IF(G70&gt;=20,"No",IF(G70&lt;0,"No","Yes")))</f>
        <v>Yes</v>
      </c>
      <c r="I70" s="132" t="s">
        <v>1743</v>
      </c>
      <c r="J70" s="132" t="s">
        <v>1743</v>
      </c>
      <c r="K70" s="133" t="s">
        <v>732</v>
      </c>
      <c r="L70" s="134" t="str">
        <f t="shared" si="20"/>
        <v>N/A</v>
      </c>
    </row>
    <row r="71" spans="1:12" x14ac:dyDescent="0.2">
      <c r="A71" s="45" t="s">
        <v>79</v>
      </c>
      <c r="B71" s="136" t="s">
        <v>217</v>
      </c>
      <c r="C71" s="140">
        <v>99.986386068000002</v>
      </c>
      <c r="D71" s="138" t="str">
        <f>IF($B71="N/A","N/A",IF(C71&gt;10,"No",IF(C71&lt;-10,"No","Yes")))</f>
        <v>N/A</v>
      </c>
      <c r="E71" s="140">
        <v>100</v>
      </c>
      <c r="F71" s="138" t="str">
        <f>IF($B71="N/A","N/A",IF(E71&gt;10,"No",IF(E71&lt;-10,"No","Yes")))</f>
        <v>N/A</v>
      </c>
      <c r="G71" s="140">
        <v>100</v>
      </c>
      <c r="H71" s="138" t="str">
        <f>IF($B71="N/A","N/A",IF(G71&gt;10,"No",IF(G71&lt;-10,"No","Yes")))</f>
        <v>N/A</v>
      </c>
      <c r="I71" s="132">
        <v>1.3599999999999999E-2</v>
      </c>
      <c r="J71" s="132">
        <v>0</v>
      </c>
      <c r="K71" s="133" t="s">
        <v>732</v>
      </c>
      <c r="L71" s="134" t="str">
        <f t="shared" si="20"/>
        <v>Yes</v>
      </c>
    </row>
    <row r="72" spans="1:12" x14ac:dyDescent="0.2">
      <c r="A72" s="45" t="s">
        <v>80</v>
      </c>
      <c r="B72" s="136" t="s">
        <v>217</v>
      </c>
      <c r="C72" s="140">
        <v>0</v>
      </c>
      <c r="D72" s="138" t="str">
        <f>IF($B72="N/A","N/A",IF(C72&gt;10,"No",IF(C72&lt;-10,"No","Yes")))</f>
        <v>N/A</v>
      </c>
      <c r="E72" s="140">
        <v>0</v>
      </c>
      <c r="F72" s="138" t="str">
        <f>IF($B72="N/A","N/A",IF(E72&gt;10,"No",IF(E72&lt;-10,"No","Yes")))</f>
        <v>N/A</v>
      </c>
      <c r="G72" s="140">
        <v>0</v>
      </c>
      <c r="H72" s="138" t="str">
        <f>IF($B72="N/A","N/A",IF(G72&gt;10,"No",IF(G72&lt;-10,"No","Yes")))</f>
        <v>N/A</v>
      </c>
      <c r="I72" s="132" t="s">
        <v>1743</v>
      </c>
      <c r="J72" s="132" t="s">
        <v>1743</v>
      </c>
      <c r="K72" s="133" t="s">
        <v>732</v>
      </c>
      <c r="L72" s="134" t="str">
        <f t="shared" si="20"/>
        <v>N/A</v>
      </c>
    </row>
    <row r="73" spans="1:12" x14ac:dyDescent="0.2">
      <c r="A73" s="45" t="s">
        <v>81</v>
      </c>
      <c r="B73" s="136" t="s">
        <v>217</v>
      </c>
      <c r="C73" s="140">
        <v>0</v>
      </c>
      <c r="D73" s="138" t="str">
        <f>IF($B73="N/A","N/A",IF(C73&gt;10,"No",IF(C73&lt;-10,"No","Yes")))</f>
        <v>N/A</v>
      </c>
      <c r="E73" s="140">
        <v>0</v>
      </c>
      <c r="F73" s="138" t="str">
        <f>IF($B73="N/A","N/A",IF(E73&gt;10,"No",IF(E73&lt;-10,"No","Yes")))</f>
        <v>N/A</v>
      </c>
      <c r="G73" s="140">
        <v>0</v>
      </c>
      <c r="H73" s="138" t="str">
        <f>IF($B73="N/A","N/A",IF(G73&gt;10,"No",IF(G73&lt;-10,"No","Yes")))</f>
        <v>N/A</v>
      </c>
      <c r="I73" s="132" t="s">
        <v>1743</v>
      </c>
      <c r="J73" s="132" t="s">
        <v>1743</v>
      </c>
      <c r="K73" s="133" t="s">
        <v>732</v>
      </c>
      <c r="L73" s="134" t="str">
        <f t="shared" si="20"/>
        <v>N/A</v>
      </c>
    </row>
    <row r="74" spans="1:12" x14ac:dyDescent="0.2">
      <c r="A74" s="45" t="s">
        <v>121</v>
      </c>
      <c r="B74" s="136" t="s">
        <v>217</v>
      </c>
      <c r="C74" s="140">
        <v>99.993520377999999</v>
      </c>
      <c r="D74" s="138" t="str">
        <f>IF($B74="N/A","N/A",IF(C74&gt;10,"No",IF(C74&lt;-10,"No","Yes")))</f>
        <v>N/A</v>
      </c>
      <c r="E74" s="140">
        <v>100</v>
      </c>
      <c r="F74" s="138" t="str">
        <f>IF($B74="N/A","N/A",IF(E74&gt;10,"No",IF(E74&lt;-10,"No","Yes")))</f>
        <v>N/A</v>
      </c>
      <c r="G74" s="140">
        <v>100</v>
      </c>
      <c r="H74" s="138" t="str">
        <f>IF($B74="N/A","N/A",IF(G74&gt;10,"No",IF(G74&lt;-10,"No","Yes")))</f>
        <v>N/A</v>
      </c>
      <c r="I74" s="132">
        <v>6.4999999999999997E-3</v>
      </c>
      <c r="J74" s="132">
        <v>0</v>
      </c>
      <c r="K74" s="133" t="s">
        <v>732</v>
      </c>
      <c r="L74" s="134" t="str">
        <f t="shared" si="20"/>
        <v>Yes</v>
      </c>
    </row>
    <row r="75" spans="1:12" x14ac:dyDescent="0.2">
      <c r="A75" s="45" t="s">
        <v>82</v>
      </c>
      <c r="B75" s="136" t="s">
        <v>217</v>
      </c>
      <c r="C75" s="140">
        <v>0</v>
      </c>
      <c r="D75" s="138" t="str">
        <f>IF($B75="N/A","N/A",IF(C75&gt;10,"No",IF(C75&lt;-10,"No","Yes")))</f>
        <v>N/A</v>
      </c>
      <c r="E75" s="140">
        <v>0</v>
      </c>
      <c r="F75" s="138" t="str">
        <f>IF($B75="N/A","N/A",IF(E75&gt;10,"No",IF(E75&lt;-10,"No","Yes")))</f>
        <v>N/A</v>
      </c>
      <c r="G75" s="140">
        <v>0</v>
      </c>
      <c r="H75" s="138" t="str">
        <f>IF($B75="N/A","N/A",IF(G75&gt;10,"No",IF(G75&lt;-10,"No","Yes")))</f>
        <v>N/A</v>
      </c>
      <c r="I75" s="132" t="s">
        <v>1743</v>
      </c>
      <c r="J75" s="132" t="s">
        <v>1743</v>
      </c>
      <c r="K75" s="133" t="s">
        <v>732</v>
      </c>
      <c r="L75" s="134" t="str">
        <f t="shared" si="20"/>
        <v>N/A</v>
      </c>
    </row>
    <row r="76" spans="1:12" x14ac:dyDescent="0.2">
      <c r="A76" s="45" t="s">
        <v>199</v>
      </c>
      <c r="B76" s="136" t="s">
        <v>217</v>
      </c>
      <c r="C76" s="140" t="s">
        <v>1743</v>
      </c>
      <c r="D76" s="138" t="str">
        <f t="shared" ref="D76:D98" si="34">IF($B76="N/A","N/A",IF(C76&gt;10,"No",IF(C76&lt;-10,"No","Yes")))</f>
        <v>N/A</v>
      </c>
      <c r="E76" s="140" t="s">
        <v>1743</v>
      </c>
      <c r="F76" s="138" t="str">
        <f t="shared" ref="F76:F98" si="35">IF($B76="N/A","N/A",IF(E76&gt;10,"No",IF(E76&lt;-10,"No","Yes")))</f>
        <v>N/A</v>
      </c>
      <c r="G76" s="140" t="s">
        <v>1743</v>
      </c>
      <c r="H76" s="138" t="str">
        <f t="shared" ref="H76:H98" si="36">IF($B76="N/A","N/A",IF(G76&gt;10,"No",IF(G76&lt;-10,"No","Yes")))</f>
        <v>N/A</v>
      </c>
      <c r="I76" s="132" t="s">
        <v>1743</v>
      </c>
      <c r="J76" s="132" t="s">
        <v>1743</v>
      </c>
      <c r="K76" s="133" t="s">
        <v>732</v>
      </c>
      <c r="L76" s="134" t="str">
        <f>IF(J76="Div by 0", "N/A", IF(OR(J76="N/A",K76="N/A"),"N/A", IF(J76&gt;VALUE(MID(K76,1,2)), "No", IF(J76&lt;-1*VALUE(MID(K76,1,2)), "No", "Yes"))))</f>
        <v>N/A</v>
      </c>
    </row>
    <row r="77" spans="1:12" x14ac:dyDescent="0.2">
      <c r="A77" s="45" t="s">
        <v>200</v>
      </c>
      <c r="B77" s="136" t="s">
        <v>217</v>
      </c>
      <c r="C77" s="140" t="s">
        <v>1743</v>
      </c>
      <c r="D77" s="138" t="str">
        <f t="shared" si="34"/>
        <v>N/A</v>
      </c>
      <c r="E77" s="140" t="s">
        <v>1743</v>
      </c>
      <c r="F77" s="138" t="str">
        <f t="shared" si="35"/>
        <v>N/A</v>
      </c>
      <c r="G77" s="140" t="s">
        <v>1743</v>
      </c>
      <c r="H77" s="138" t="str">
        <f t="shared" si="36"/>
        <v>N/A</v>
      </c>
      <c r="I77" s="132" t="s">
        <v>1743</v>
      </c>
      <c r="J77" s="132" t="s">
        <v>1743</v>
      </c>
      <c r="K77" s="133" t="s">
        <v>732</v>
      </c>
      <c r="L77" s="134" t="str">
        <f t="shared" ref="L77:L81" si="37">IF(J77="Div by 0", "N/A", IF(OR(J77="N/A",K77="N/A"),"N/A", IF(J77&gt;VALUE(MID(K77,1,2)), "No", IF(J77&lt;-1*VALUE(MID(K77,1,2)), "No", "Yes"))))</f>
        <v>N/A</v>
      </c>
    </row>
    <row r="78" spans="1:12" x14ac:dyDescent="0.2">
      <c r="A78" s="45" t="s">
        <v>201</v>
      </c>
      <c r="B78" s="136" t="s">
        <v>217</v>
      </c>
      <c r="C78" s="140" t="s">
        <v>1743</v>
      </c>
      <c r="D78" s="138" t="str">
        <f t="shared" si="34"/>
        <v>N/A</v>
      </c>
      <c r="E78" s="140" t="s">
        <v>1743</v>
      </c>
      <c r="F78" s="138" t="str">
        <f t="shared" si="35"/>
        <v>N/A</v>
      </c>
      <c r="G78" s="140" t="s">
        <v>1743</v>
      </c>
      <c r="H78" s="138" t="str">
        <f t="shared" si="36"/>
        <v>N/A</v>
      </c>
      <c r="I78" s="132" t="s">
        <v>1743</v>
      </c>
      <c r="J78" s="132" t="s">
        <v>1743</v>
      </c>
      <c r="K78" s="133" t="s">
        <v>732</v>
      </c>
      <c r="L78" s="134" t="str">
        <f t="shared" si="37"/>
        <v>N/A</v>
      </c>
    </row>
    <row r="79" spans="1:12" x14ac:dyDescent="0.2">
      <c r="A79" s="45" t="s">
        <v>202</v>
      </c>
      <c r="B79" s="136" t="s">
        <v>217</v>
      </c>
      <c r="C79" s="140" t="s">
        <v>1743</v>
      </c>
      <c r="D79" s="138" t="str">
        <f t="shared" si="34"/>
        <v>N/A</v>
      </c>
      <c r="E79" s="140" t="s">
        <v>1743</v>
      </c>
      <c r="F79" s="138" t="str">
        <f t="shared" si="35"/>
        <v>N/A</v>
      </c>
      <c r="G79" s="140" t="s">
        <v>1743</v>
      </c>
      <c r="H79" s="138" t="str">
        <f t="shared" si="36"/>
        <v>N/A</v>
      </c>
      <c r="I79" s="132" t="s">
        <v>1743</v>
      </c>
      <c r="J79" s="132" t="s">
        <v>1743</v>
      </c>
      <c r="K79" s="133" t="s">
        <v>732</v>
      </c>
      <c r="L79" s="134" t="str">
        <f t="shared" si="37"/>
        <v>N/A</v>
      </c>
    </row>
    <row r="80" spans="1:12" x14ac:dyDescent="0.2">
      <c r="A80" s="45" t="s">
        <v>203</v>
      </c>
      <c r="B80" s="136" t="s">
        <v>217</v>
      </c>
      <c r="C80" s="140" t="s">
        <v>1743</v>
      </c>
      <c r="D80" s="138" t="str">
        <f t="shared" si="34"/>
        <v>N/A</v>
      </c>
      <c r="E80" s="140" t="s">
        <v>1743</v>
      </c>
      <c r="F80" s="138" t="str">
        <f t="shared" si="35"/>
        <v>N/A</v>
      </c>
      <c r="G80" s="140" t="s">
        <v>1743</v>
      </c>
      <c r="H80" s="138" t="str">
        <f t="shared" si="36"/>
        <v>N/A</v>
      </c>
      <c r="I80" s="132" t="s">
        <v>1743</v>
      </c>
      <c r="J80" s="132" t="s">
        <v>1743</v>
      </c>
      <c r="K80" s="133" t="s">
        <v>732</v>
      </c>
      <c r="L80" s="134" t="str">
        <f t="shared" si="37"/>
        <v>N/A</v>
      </c>
    </row>
    <row r="81" spans="1:12" x14ac:dyDescent="0.2">
      <c r="A81" s="45" t="s">
        <v>204</v>
      </c>
      <c r="B81" s="135" t="s">
        <v>217</v>
      </c>
      <c r="C81" s="140" t="s">
        <v>1743</v>
      </c>
      <c r="D81" s="138" t="str">
        <f t="shared" si="34"/>
        <v>N/A</v>
      </c>
      <c r="E81" s="140" t="s">
        <v>1743</v>
      </c>
      <c r="F81" s="138" t="str">
        <f t="shared" si="35"/>
        <v>N/A</v>
      </c>
      <c r="G81" s="140" t="s">
        <v>1743</v>
      </c>
      <c r="H81" s="138" t="str">
        <f t="shared" si="36"/>
        <v>N/A</v>
      </c>
      <c r="I81" s="132" t="s">
        <v>1743</v>
      </c>
      <c r="J81" s="132" t="s">
        <v>1743</v>
      </c>
      <c r="K81" s="135" t="s">
        <v>732</v>
      </c>
      <c r="L81" s="134" t="str">
        <f t="shared" si="37"/>
        <v>N/A</v>
      </c>
    </row>
    <row r="82" spans="1:12" x14ac:dyDescent="0.2">
      <c r="A82" s="45" t="s">
        <v>73</v>
      </c>
      <c r="B82" s="136" t="s">
        <v>217</v>
      </c>
      <c r="C82" s="149">
        <v>520038</v>
      </c>
      <c r="D82" s="138" t="str">
        <f t="shared" si="34"/>
        <v>N/A</v>
      </c>
      <c r="E82" s="149">
        <v>545045</v>
      </c>
      <c r="F82" s="138" t="str">
        <f t="shared" si="35"/>
        <v>N/A</v>
      </c>
      <c r="G82" s="149">
        <v>552759</v>
      </c>
      <c r="H82" s="138" t="str">
        <f t="shared" si="36"/>
        <v>N/A</v>
      </c>
      <c r="I82" s="132">
        <v>4.8090000000000002</v>
      </c>
      <c r="J82" s="132">
        <v>1.415</v>
      </c>
      <c r="K82" s="133" t="s">
        <v>732</v>
      </c>
      <c r="L82" s="134" t="str">
        <f t="shared" si="20"/>
        <v>Yes</v>
      </c>
    </row>
    <row r="83" spans="1:12" x14ac:dyDescent="0.2">
      <c r="A83" s="45" t="s">
        <v>1255</v>
      </c>
      <c r="B83" s="136" t="s">
        <v>217</v>
      </c>
      <c r="C83" s="150">
        <v>0</v>
      </c>
      <c r="D83" s="138" t="str">
        <f t="shared" si="34"/>
        <v>N/A</v>
      </c>
      <c r="E83" s="150">
        <v>0</v>
      </c>
      <c r="F83" s="138" t="str">
        <f t="shared" si="35"/>
        <v>N/A</v>
      </c>
      <c r="G83" s="150">
        <v>0</v>
      </c>
      <c r="H83" s="138" t="str">
        <f t="shared" si="36"/>
        <v>N/A</v>
      </c>
      <c r="I83" s="132" t="s">
        <v>1743</v>
      </c>
      <c r="J83" s="132" t="s">
        <v>1743</v>
      </c>
      <c r="K83" s="133" t="s">
        <v>732</v>
      </c>
      <c r="L83" s="134" t="str">
        <f t="shared" si="20"/>
        <v>N/A</v>
      </c>
    </row>
    <row r="84" spans="1:12" x14ac:dyDescent="0.2">
      <c r="A84" s="45" t="s">
        <v>1256</v>
      </c>
      <c r="B84" s="136" t="s">
        <v>217</v>
      </c>
      <c r="C84" s="150">
        <v>0</v>
      </c>
      <c r="D84" s="138" t="str">
        <f t="shared" si="34"/>
        <v>N/A</v>
      </c>
      <c r="E84" s="150">
        <v>0</v>
      </c>
      <c r="F84" s="138" t="str">
        <f t="shared" si="35"/>
        <v>N/A</v>
      </c>
      <c r="G84" s="150">
        <v>0</v>
      </c>
      <c r="H84" s="138" t="str">
        <f t="shared" si="36"/>
        <v>N/A</v>
      </c>
      <c r="I84" s="132" t="s">
        <v>1743</v>
      </c>
      <c r="J84" s="132" t="s">
        <v>1743</v>
      </c>
      <c r="K84" s="133" t="s">
        <v>732</v>
      </c>
      <c r="L84" s="134" t="str">
        <f t="shared" si="20"/>
        <v>N/A</v>
      </c>
    </row>
    <row r="85" spans="1:12" x14ac:dyDescent="0.2">
      <c r="A85" s="45" t="s">
        <v>1257</v>
      </c>
      <c r="B85" s="136" t="s">
        <v>217</v>
      </c>
      <c r="C85" s="150">
        <v>0</v>
      </c>
      <c r="D85" s="138" t="str">
        <f t="shared" si="34"/>
        <v>N/A</v>
      </c>
      <c r="E85" s="150">
        <v>0</v>
      </c>
      <c r="F85" s="138" t="str">
        <f t="shared" si="35"/>
        <v>N/A</v>
      </c>
      <c r="G85" s="150">
        <v>0</v>
      </c>
      <c r="H85" s="138" t="str">
        <f t="shared" si="36"/>
        <v>N/A</v>
      </c>
      <c r="I85" s="132" t="s">
        <v>1743</v>
      </c>
      <c r="J85" s="132" t="s">
        <v>1743</v>
      </c>
      <c r="K85" s="133" t="s">
        <v>732</v>
      </c>
      <c r="L85" s="134" t="str">
        <f t="shared" si="20"/>
        <v>N/A</v>
      </c>
    </row>
    <row r="86" spans="1:12" x14ac:dyDescent="0.2">
      <c r="A86" s="45" t="s">
        <v>1258</v>
      </c>
      <c r="B86" s="136" t="s">
        <v>217</v>
      </c>
      <c r="C86" s="150">
        <v>0</v>
      </c>
      <c r="D86" s="138" t="str">
        <f t="shared" si="34"/>
        <v>N/A</v>
      </c>
      <c r="E86" s="150">
        <v>0</v>
      </c>
      <c r="F86" s="138" t="str">
        <f t="shared" si="35"/>
        <v>N/A</v>
      </c>
      <c r="G86" s="150">
        <v>0</v>
      </c>
      <c r="H86" s="138" t="str">
        <f t="shared" si="36"/>
        <v>N/A</v>
      </c>
      <c r="I86" s="132" t="s">
        <v>1743</v>
      </c>
      <c r="J86" s="132" t="s">
        <v>1743</v>
      </c>
      <c r="K86" s="133" t="s">
        <v>732</v>
      </c>
      <c r="L86" s="134" t="str">
        <f t="shared" si="20"/>
        <v>N/A</v>
      </c>
    </row>
    <row r="87" spans="1:12" x14ac:dyDescent="0.2">
      <c r="A87" s="45" t="s">
        <v>1259</v>
      </c>
      <c r="B87" s="136" t="s">
        <v>217</v>
      </c>
      <c r="C87" s="150">
        <v>97.443456054999999</v>
      </c>
      <c r="D87" s="138" t="str">
        <f t="shared" si="34"/>
        <v>N/A</v>
      </c>
      <c r="E87" s="150">
        <v>97.946408094999995</v>
      </c>
      <c r="F87" s="138" t="str">
        <f t="shared" si="35"/>
        <v>N/A</v>
      </c>
      <c r="G87" s="150">
        <v>97.842640282999994</v>
      </c>
      <c r="H87" s="138" t="str">
        <f t="shared" si="36"/>
        <v>N/A</v>
      </c>
      <c r="I87" s="132">
        <v>0.5161</v>
      </c>
      <c r="J87" s="132">
        <v>-0.106</v>
      </c>
      <c r="K87" s="133" t="s">
        <v>732</v>
      </c>
      <c r="L87" s="134" t="str">
        <f t="shared" si="20"/>
        <v>Yes</v>
      </c>
    </row>
    <row r="88" spans="1:12" x14ac:dyDescent="0.2">
      <c r="A88" s="45" t="s">
        <v>1260</v>
      </c>
      <c r="B88" s="136" t="s">
        <v>217</v>
      </c>
      <c r="C88" s="150">
        <v>0</v>
      </c>
      <c r="D88" s="138" t="str">
        <f t="shared" si="34"/>
        <v>N/A</v>
      </c>
      <c r="E88" s="150">
        <v>0</v>
      </c>
      <c r="F88" s="138" t="str">
        <f t="shared" si="35"/>
        <v>N/A</v>
      </c>
      <c r="G88" s="150">
        <v>0</v>
      </c>
      <c r="H88" s="138" t="str">
        <f t="shared" si="36"/>
        <v>N/A</v>
      </c>
      <c r="I88" s="132" t="s">
        <v>1743</v>
      </c>
      <c r="J88" s="132" t="s">
        <v>1743</v>
      </c>
      <c r="K88" s="133" t="s">
        <v>732</v>
      </c>
      <c r="L88" s="134" t="str">
        <f t="shared" si="20"/>
        <v>N/A</v>
      </c>
    </row>
    <row r="89" spans="1:12" x14ac:dyDescent="0.2">
      <c r="A89" s="45" t="s">
        <v>1261</v>
      </c>
      <c r="B89" s="136" t="s">
        <v>217</v>
      </c>
      <c r="C89" s="150">
        <v>0</v>
      </c>
      <c r="D89" s="138" t="str">
        <f t="shared" si="34"/>
        <v>N/A</v>
      </c>
      <c r="E89" s="150">
        <v>0</v>
      </c>
      <c r="F89" s="138" t="str">
        <f t="shared" si="35"/>
        <v>N/A</v>
      </c>
      <c r="G89" s="150">
        <v>0</v>
      </c>
      <c r="H89" s="138" t="str">
        <f t="shared" si="36"/>
        <v>N/A</v>
      </c>
      <c r="I89" s="132" t="s">
        <v>1743</v>
      </c>
      <c r="J89" s="132" t="s">
        <v>1743</v>
      </c>
      <c r="K89" s="133" t="s">
        <v>732</v>
      </c>
      <c r="L89" s="134" t="str">
        <f t="shared" si="20"/>
        <v>N/A</v>
      </c>
    </row>
    <row r="90" spans="1:12" x14ac:dyDescent="0.2">
      <c r="A90" s="45" t="s">
        <v>1262</v>
      </c>
      <c r="B90" s="136" t="s">
        <v>217</v>
      </c>
      <c r="C90" s="150">
        <v>0</v>
      </c>
      <c r="D90" s="138" t="str">
        <f t="shared" si="34"/>
        <v>N/A</v>
      </c>
      <c r="E90" s="150">
        <v>0</v>
      </c>
      <c r="F90" s="138" t="str">
        <f t="shared" si="35"/>
        <v>N/A</v>
      </c>
      <c r="G90" s="150">
        <v>0</v>
      </c>
      <c r="H90" s="138" t="str">
        <f t="shared" si="36"/>
        <v>N/A</v>
      </c>
      <c r="I90" s="132" t="s">
        <v>1743</v>
      </c>
      <c r="J90" s="132" t="s">
        <v>1743</v>
      </c>
      <c r="K90" s="133" t="s">
        <v>732</v>
      </c>
      <c r="L90" s="134" t="str">
        <f t="shared" si="20"/>
        <v>N/A</v>
      </c>
    </row>
    <row r="91" spans="1:12" x14ac:dyDescent="0.2">
      <c r="A91" s="45" t="s">
        <v>1263</v>
      </c>
      <c r="B91" s="136" t="s">
        <v>217</v>
      </c>
      <c r="C91" s="150">
        <v>0</v>
      </c>
      <c r="D91" s="138" t="str">
        <f t="shared" si="34"/>
        <v>N/A</v>
      </c>
      <c r="E91" s="150">
        <v>0</v>
      </c>
      <c r="F91" s="138" t="str">
        <f t="shared" si="35"/>
        <v>N/A</v>
      </c>
      <c r="G91" s="150">
        <v>0</v>
      </c>
      <c r="H91" s="138" t="str">
        <f t="shared" si="36"/>
        <v>N/A</v>
      </c>
      <c r="I91" s="132" t="s">
        <v>1743</v>
      </c>
      <c r="J91" s="132" t="s">
        <v>1743</v>
      </c>
      <c r="K91" s="133" t="s">
        <v>732</v>
      </c>
      <c r="L91" s="134" t="str">
        <f t="shared" si="20"/>
        <v>N/A</v>
      </c>
    </row>
    <row r="92" spans="1:12" x14ac:dyDescent="0.2">
      <c r="A92" s="45" t="s">
        <v>1264</v>
      </c>
      <c r="B92" s="136" t="s">
        <v>217</v>
      </c>
      <c r="C92" s="150">
        <v>0</v>
      </c>
      <c r="D92" s="138" t="str">
        <f t="shared" si="34"/>
        <v>N/A</v>
      </c>
      <c r="E92" s="150">
        <v>0</v>
      </c>
      <c r="F92" s="138" t="str">
        <f t="shared" si="35"/>
        <v>N/A</v>
      </c>
      <c r="G92" s="150">
        <v>0</v>
      </c>
      <c r="H92" s="138" t="str">
        <f t="shared" si="36"/>
        <v>N/A</v>
      </c>
      <c r="I92" s="132" t="s">
        <v>1743</v>
      </c>
      <c r="J92" s="132" t="s">
        <v>1743</v>
      </c>
      <c r="K92" s="133" t="s">
        <v>732</v>
      </c>
      <c r="L92" s="134" t="str">
        <f t="shared" si="20"/>
        <v>N/A</v>
      </c>
    </row>
    <row r="93" spans="1:12" x14ac:dyDescent="0.2">
      <c r="A93" s="45" t="s">
        <v>1265</v>
      </c>
      <c r="B93" s="136" t="s">
        <v>217</v>
      </c>
      <c r="C93" s="150">
        <v>0</v>
      </c>
      <c r="D93" s="138" t="str">
        <f t="shared" si="34"/>
        <v>N/A</v>
      </c>
      <c r="E93" s="150">
        <v>0</v>
      </c>
      <c r="F93" s="138" t="str">
        <f t="shared" si="35"/>
        <v>N/A</v>
      </c>
      <c r="G93" s="150">
        <v>0</v>
      </c>
      <c r="H93" s="138" t="str">
        <f t="shared" si="36"/>
        <v>N/A</v>
      </c>
      <c r="I93" s="132" t="s">
        <v>1743</v>
      </c>
      <c r="J93" s="132" t="s">
        <v>1743</v>
      </c>
      <c r="K93" s="133" t="s">
        <v>732</v>
      </c>
      <c r="L93" s="134" t="str">
        <f t="shared" si="20"/>
        <v>N/A</v>
      </c>
    </row>
    <row r="94" spans="1:12" x14ac:dyDescent="0.2">
      <c r="A94" s="45" t="s">
        <v>1266</v>
      </c>
      <c r="B94" s="136" t="s">
        <v>217</v>
      </c>
      <c r="C94" s="150">
        <v>0</v>
      </c>
      <c r="D94" s="138" t="str">
        <f t="shared" si="34"/>
        <v>N/A</v>
      </c>
      <c r="E94" s="150">
        <v>0</v>
      </c>
      <c r="F94" s="138" t="str">
        <f t="shared" si="35"/>
        <v>N/A</v>
      </c>
      <c r="G94" s="150">
        <v>0</v>
      </c>
      <c r="H94" s="138" t="str">
        <f t="shared" si="36"/>
        <v>N/A</v>
      </c>
      <c r="I94" s="132" t="s">
        <v>1743</v>
      </c>
      <c r="J94" s="132" t="s">
        <v>1743</v>
      </c>
      <c r="K94" s="133" t="s">
        <v>732</v>
      </c>
      <c r="L94" s="134" t="str">
        <f t="shared" si="20"/>
        <v>N/A</v>
      </c>
    </row>
    <row r="95" spans="1:12" x14ac:dyDescent="0.2">
      <c r="A95" s="45" t="s">
        <v>1267</v>
      </c>
      <c r="B95" s="135" t="s">
        <v>217</v>
      </c>
      <c r="C95" s="140">
        <v>0</v>
      </c>
      <c r="D95" s="130" t="str">
        <f t="shared" si="34"/>
        <v>N/A</v>
      </c>
      <c r="E95" s="140">
        <v>0</v>
      </c>
      <c r="F95" s="130" t="str">
        <f t="shared" si="35"/>
        <v>N/A</v>
      </c>
      <c r="G95" s="140">
        <v>0</v>
      </c>
      <c r="H95" s="130" t="str">
        <f t="shared" si="36"/>
        <v>N/A</v>
      </c>
      <c r="I95" s="139" t="s">
        <v>1743</v>
      </c>
      <c r="J95" s="139" t="s">
        <v>1743</v>
      </c>
      <c r="K95" s="135" t="s">
        <v>732</v>
      </c>
      <c r="L95" s="134" t="str">
        <f t="shared" si="20"/>
        <v>N/A</v>
      </c>
    </row>
    <row r="96" spans="1:12" x14ac:dyDescent="0.2">
      <c r="A96" s="45" t="s">
        <v>1268</v>
      </c>
      <c r="B96" s="135" t="s">
        <v>217</v>
      </c>
      <c r="C96" s="140">
        <v>0</v>
      </c>
      <c r="D96" s="130" t="str">
        <f t="shared" si="34"/>
        <v>N/A</v>
      </c>
      <c r="E96" s="140">
        <v>0</v>
      </c>
      <c r="F96" s="130" t="str">
        <f t="shared" si="35"/>
        <v>N/A</v>
      </c>
      <c r="G96" s="140">
        <v>0</v>
      </c>
      <c r="H96" s="130" t="str">
        <f t="shared" si="36"/>
        <v>N/A</v>
      </c>
      <c r="I96" s="139" t="s">
        <v>1743</v>
      </c>
      <c r="J96" s="139" t="s">
        <v>1743</v>
      </c>
      <c r="K96" s="135" t="s">
        <v>732</v>
      </c>
      <c r="L96" s="134" t="str">
        <f t="shared" si="20"/>
        <v>N/A</v>
      </c>
    </row>
    <row r="97" spans="1:12" x14ac:dyDescent="0.2">
      <c r="A97" s="45" t="s">
        <v>1269</v>
      </c>
      <c r="B97" s="136" t="s">
        <v>217</v>
      </c>
      <c r="C97" s="150">
        <v>0</v>
      </c>
      <c r="D97" s="138" t="str">
        <f t="shared" si="34"/>
        <v>N/A</v>
      </c>
      <c r="E97" s="150">
        <v>0</v>
      </c>
      <c r="F97" s="138" t="str">
        <f t="shared" si="35"/>
        <v>N/A</v>
      </c>
      <c r="G97" s="150">
        <v>0</v>
      </c>
      <c r="H97" s="138" t="str">
        <f t="shared" si="36"/>
        <v>N/A</v>
      </c>
      <c r="I97" s="132" t="s">
        <v>1743</v>
      </c>
      <c r="J97" s="132" t="s">
        <v>1743</v>
      </c>
      <c r="K97" s="133" t="s">
        <v>732</v>
      </c>
      <c r="L97" s="134" t="str">
        <f t="shared" si="20"/>
        <v>N/A</v>
      </c>
    </row>
    <row r="98" spans="1:12" x14ac:dyDescent="0.2">
      <c r="A98" s="45" t="s">
        <v>1270</v>
      </c>
      <c r="B98" s="136" t="s">
        <v>217</v>
      </c>
      <c r="C98" s="150">
        <v>2.5565439449</v>
      </c>
      <c r="D98" s="138" t="str">
        <f t="shared" si="34"/>
        <v>N/A</v>
      </c>
      <c r="E98" s="150">
        <v>2.0535919052999998</v>
      </c>
      <c r="F98" s="138" t="str">
        <f t="shared" si="35"/>
        <v>N/A</v>
      </c>
      <c r="G98" s="150">
        <v>2.1573597172999999</v>
      </c>
      <c r="H98" s="138" t="str">
        <f t="shared" si="36"/>
        <v>N/A</v>
      </c>
      <c r="I98" s="132">
        <v>-19.7</v>
      </c>
      <c r="J98" s="132">
        <v>5.0529999999999999</v>
      </c>
      <c r="K98" s="133" t="s">
        <v>732</v>
      </c>
      <c r="L98" s="134" t="str">
        <f t="shared" si="20"/>
        <v>Yes</v>
      </c>
    </row>
    <row r="99" spans="1:12" x14ac:dyDescent="0.2">
      <c r="A99" s="45" t="s">
        <v>1271</v>
      </c>
      <c r="B99" s="153" t="s">
        <v>282</v>
      </c>
      <c r="C99" s="150">
        <v>0</v>
      </c>
      <c r="D99" s="138" t="str">
        <f>IF($B99="N/A","N/A",IF(C99&gt;=5,"No",IF(C99&lt;0,"No","Yes")))</f>
        <v>Yes</v>
      </c>
      <c r="E99" s="150">
        <v>0</v>
      </c>
      <c r="F99" s="138" t="str">
        <f>IF($B99="N/A","N/A",IF(E99&gt;=5,"No",IF(E99&lt;0,"No","Yes")))</f>
        <v>Yes</v>
      </c>
      <c r="G99" s="150">
        <v>0</v>
      </c>
      <c r="H99" s="138" t="str">
        <f>IF($B99="N/A","N/A",IF(G99&gt;=5,"No",IF(G99&lt;0,"No","Yes")))</f>
        <v>Yes</v>
      </c>
      <c r="I99" s="132" t="s">
        <v>1743</v>
      </c>
      <c r="J99" s="132" t="s">
        <v>1743</v>
      </c>
      <c r="K99" s="133" t="s">
        <v>732</v>
      </c>
      <c r="L99" s="134" t="str">
        <f t="shared" si="20"/>
        <v>N/A</v>
      </c>
    </row>
    <row r="100" spans="1:12" x14ac:dyDescent="0.2">
      <c r="A100" s="45" t="s">
        <v>107</v>
      </c>
      <c r="B100" s="136" t="s">
        <v>217</v>
      </c>
      <c r="C100" s="137">
        <v>0</v>
      </c>
      <c r="D100" s="138" t="str">
        <f>IF($B100="N/A","N/A",IF(C100&gt;10,"No",IF(C100&lt;-10,"No","Yes")))</f>
        <v>N/A</v>
      </c>
      <c r="E100" s="137">
        <v>0</v>
      </c>
      <c r="F100" s="138" t="str">
        <f>IF($B100="N/A","N/A",IF(E100&gt;10,"No",IF(E100&lt;-10,"No","Yes")))</f>
        <v>N/A</v>
      </c>
      <c r="G100" s="137">
        <v>0</v>
      </c>
      <c r="H100" s="138" t="str">
        <f>IF($B100="N/A","N/A",IF(G100&gt;10,"No",IF(G100&lt;-10,"No","Yes")))</f>
        <v>N/A</v>
      </c>
      <c r="I100" s="132" t="s">
        <v>1743</v>
      </c>
      <c r="J100" s="132" t="s">
        <v>1743</v>
      </c>
      <c r="K100" s="133" t="s">
        <v>732</v>
      </c>
      <c r="L100" s="134" t="str">
        <f t="shared" ref="L100:L111" si="38">IF(J100="Div by 0", "N/A", IF(K100="N/A","N/A", IF(J100&gt;VALUE(MID(K100,1,2)), "No", IF(J100&lt;-1*VALUE(MID(K100,1,2)), "No", "Yes"))))</f>
        <v>N/A</v>
      </c>
    </row>
    <row r="101" spans="1:12" x14ac:dyDescent="0.2">
      <c r="A101" s="45" t="s">
        <v>455</v>
      </c>
      <c r="B101" s="136" t="s">
        <v>217</v>
      </c>
      <c r="C101" s="137">
        <v>0</v>
      </c>
      <c r="D101" s="138" t="str">
        <f>IF($B101="N/A","N/A",IF(C101&gt;10,"No",IF(C101&lt;-10,"No","Yes")))</f>
        <v>N/A</v>
      </c>
      <c r="E101" s="137">
        <v>0</v>
      </c>
      <c r="F101" s="138" t="str">
        <f>IF($B101="N/A","N/A",IF(E101&gt;10,"No",IF(E101&lt;-10,"No","Yes")))</f>
        <v>N/A</v>
      </c>
      <c r="G101" s="137">
        <v>0</v>
      </c>
      <c r="H101" s="138" t="str">
        <f>IF($B101="N/A","N/A",IF(G101&gt;10,"No",IF(G101&lt;-10,"No","Yes")))</f>
        <v>N/A</v>
      </c>
      <c r="I101" s="132" t="s">
        <v>1743</v>
      </c>
      <c r="J101" s="132" t="s">
        <v>1743</v>
      </c>
      <c r="K101" s="133" t="s">
        <v>732</v>
      </c>
      <c r="L101" s="134" t="str">
        <f t="shared" si="38"/>
        <v>N/A</v>
      </c>
    </row>
    <row r="102" spans="1:12" x14ac:dyDescent="0.2">
      <c r="A102" s="45" t="s">
        <v>456</v>
      </c>
      <c r="B102" s="136" t="s">
        <v>217</v>
      </c>
      <c r="C102" s="137">
        <v>0</v>
      </c>
      <c r="D102" s="138" t="str">
        <f>IF($B102="N/A","N/A",IF(C102&gt;10,"No",IF(C102&lt;-10,"No","Yes")))</f>
        <v>N/A</v>
      </c>
      <c r="E102" s="137">
        <v>0</v>
      </c>
      <c r="F102" s="138" t="str">
        <f>IF($B102="N/A","N/A",IF(E102&gt;10,"No",IF(E102&lt;-10,"No","Yes")))</f>
        <v>N/A</v>
      </c>
      <c r="G102" s="137">
        <v>0</v>
      </c>
      <c r="H102" s="138" t="str">
        <f>IF($B102="N/A","N/A",IF(G102&gt;10,"No",IF(G102&lt;-10,"No","Yes")))</f>
        <v>N/A</v>
      </c>
      <c r="I102" s="132" t="s">
        <v>1743</v>
      </c>
      <c r="J102" s="132" t="s">
        <v>1743</v>
      </c>
      <c r="K102" s="133" t="s">
        <v>732</v>
      </c>
      <c r="L102" s="134" t="str">
        <f t="shared" si="38"/>
        <v>N/A</v>
      </c>
    </row>
    <row r="103" spans="1:12" x14ac:dyDescent="0.2">
      <c r="A103" s="45" t="s">
        <v>457</v>
      </c>
      <c r="B103" s="136" t="s">
        <v>217</v>
      </c>
      <c r="C103" s="137">
        <v>0</v>
      </c>
      <c r="D103" s="138" t="str">
        <f>IF($B103="N/A","N/A",IF(C103&gt;10,"No",IF(C103&lt;-10,"No","Yes")))</f>
        <v>N/A</v>
      </c>
      <c r="E103" s="137">
        <v>0</v>
      </c>
      <c r="F103" s="138" t="str">
        <f>IF($B103="N/A","N/A",IF(E103&gt;10,"No",IF(E103&lt;-10,"No","Yes")))</f>
        <v>N/A</v>
      </c>
      <c r="G103" s="137">
        <v>0</v>
      </c>
      <c r="H103" s="138" t="str">
        <f>IF($B103="N/A","N/A",IF(G103&gt;10,"No",IF(G103&lt;-10,"No","Yes")))</f>
        <v>N/A</v>
      </c>
      <c r="I103" s="132" t="s">
        <v>1743</v>
      </c>
      <c r="J103" s="132" t="s">
        <v>1743</v>
      </c>
      <c r="K103" s="133" t="s">
        <v>732</v>
      </c>
      <c r="L103" s="134" t="str">
        <f t="shared" si="38"/>
        <v>N/A</v>
      </c>
    </row>
    <row r="104" spans="1:12" x14ac:dyDescent="0.2">
      <c r="A104" s="45" t="s">
        <v>108</v>
      </c>
      <c r="B104" s="154" t="s">
        <v>299</v>
      </c>
      <c r="C104" s="150">
        <v>0</v>
      </c>
      <c r="D104" s="138" t="str">
        <f>IF($B104="N/A","N/A",IF(C104&gt;2,"No",IF(C104&lt;0.9,"No","Yes")))</f>
        <v>No</v>
      </c>
      <c r="E104" s="150">
        <v>0</v>
      </c>
      <c r="F104" s="138" t="str">
        <f>IF($B104="N/A","N/A",IF(E104&gt;2,"No",IF(E104&lt;0.9,"No","Yes")))</f>
        <v>No</v>
      </c>
      <c r="G104" s="150">
        <v>0</v>
      </c>
      <c r="H104" s="138" t="str">
        <f>IF($B104="N/A","N/A",IF(G104&gt;2,"No",IF(G104&lt;0.9,"No","Yes")))</f>
        <v>No</v>
      </c>
      <c r="I104" s="132" t="s">
        <v>1743</v>
      </c>
      <c r="J104" s="132" t="s">
        <v>1743</v>
      </c>
      <c r="K104" s="133" t="s">
        <v>732</v>
      </c>
      <c r="L104" s="134" t="str">
        <f t="shared" si="38"/>
        <v>N/A</v>
      </c>
    </row>
    <row r="105" spans="1:12" x14ac:dyDescent="0.2">
      <c r="A105" s="45" t="s">
        <v>458</v>
      </c>
      <c r="B105" s="154" t="s">
        <v>299</v>
      </c>
      <c r="C105" s="150" t="s">
        <v>1743</v>
      </c>
      <c r="D105" s="138" t="str">
        <f>IF($B105="N/A","N/A",IF(C105&gt;2,"No",IF(C105&lt;0.9,"No","Yes")))</f>
        <v>No</v>
      </c>
      <c r="E105" s="150" t="s">
        <v>1743</v>
      </c>
      <c r="F105" s="138" t="str">
        <f>IF($B105="N/A","N/A",IF(E105&gt;2,"No",IF(E105&lt;0.9,"No","Yes")))</f>
        <v>No</v>
      </c>
      <c r="G105" s="150" t="s">
        <v>1743</v>
      </c>
      <c r="H105" s="138" t="str">
        <f>IF($B105="N/A","N/A",IF(G105&gt;2,"No",IF(G105&lt;0.9,"No","Yes")))</f>
        <v>No</v>
      </c>
      <c r="I105" s="132" t="s">
        <v>1743</v>
      </c>
      <c r="J105" s="132" t="s">
        <v>1743</v>
      </c>
      <c r="K105" s="133" t="s">
        <v>732</v>
      </c>
      <c r="L105" s="134" t="str">
        <f t="shared" si="38"/>
        <v>N/A</v>
      </c>
    </row>
    <row r="106" spans="1:12" x14ac:dyDescent="0.2">
      <c r="A106" s="45" t="s">
        <v>459</v>
      </c>
      <c r="B106" s="154" t="s">
        <v>299</v>
      </c>
      <c r="C106" s="150">
        <v>0</v>
      </c>
      <c r="D106" s="138" t="str">
        <f>IF($B106="N/A","N/A",IF(C106&gt;2,"No",IF(C106&lt;0.9,"No","Yes")))</f>
        <v>No</v>
      </c>
      <c r="E106" s="150">
        <v>0</v>
      </c>
      <c r="F106" s="138" t="str">
        <f>IF($B106="N/A","N/A",IF(E106&gt;2,"No",IF(E106&lt;0.9,"No","Yes")))</f>
        <v>No</v>
      </c>
      <c r="G106" s="150">
        <v>0</v>
      </c>
      <c r="H106" s="138" t="str">
        <f>IF($B106="N/A","N/A",IF(G106&gt;2,"No",IF(G106&lt;0.9,"No","Yes")))</f>
        <v>No</v>
      </c>
      <c r="I106" s="132" t="s">
        <v>1743</v>
      </c>
      <c r="J106" s="132" t="s">
        <v>1743</v>
      </c>
      <c r="K106" s="133" t="s">
        <v>732</v>
      </c>
      <c r="L106" s="134" t="str">
        <f t="shared" si="38"/>
        <v>N/A</v>
      </c>
    </row>
    <row r="107" spans="1:12" x14ac:dyDescent="0.2">
      <c r="A107" s="45" t="s">
        <v>460</v>
      </c>
      <c r="B107" s="154" t="s">
        <v>299</v>
      </c>
      <c r="C107" s="150" t="s">
        <v>1743</v>
      </c>
      <c r="D107" s="138" t="str">
        <f>IF($B107="N/A","N/A",IF(C107&gt;2,"No",IF(C107&lt;0.9,"No","Yes")))</f>
        <v>No</v>
      </c>
      <c r="E107" s="150" t="s">
        <v>1743</v>
      </c>
      <c r="F107" s="138" t="str">
        <f>IF($B107="N/A","N/A",IF(E107&gt;2,"No",IF(E107&lt;0.9,"No","Yes")))</f>
        <v>No</v>
      </c>
      <c r="G107" s="150" t="s">
        <v>1743</v>
      </c>
      <c r="H107" s="138" t="str">
        <f>IF($B107="N/A","N/A",IF(G107&gt;2,"No",IF(G107&lt;0.9,"No","Yes")))</f>
        <v>No</v>
      </c>
      <c r="I107" s="132" t="s">
        <v>1743</v>
      </c>
      <c r="J107" s="132" t="s">
        <v>1743</v>
      </c>
      <c r="K107" s="133" t="s">
        <v>732</v>
      </c>
      <c r="L107" s="134" t="str">
        <f t="shared" si="38"/>
        <v>N/A</v>
      </c>
    </row>
    <row r="108" spans="1:12" x14ac:dyDescent="0.2">
      <c r="A108" s="45" t="s">
        <v>1272</v>
      </c>
      <c r="B108" s="136" t="s">
        <v>217</v>
      </c>
      <c r="C108" s="137">
        <v>0</v>
      </c>
      <c r="D108" s="138" t="str">
        <f>IF($B108="N/A","N/A",IF(C108&gt;10,"No",IF(C108&lt;-10,"No","Yes")))</f>
        <v>N/A</v>
      </c>
      <c r="E108" s="137">
        <v>0</v>
      </c>
      <c r="F108" s="138" t="str">
        <f>IF($B108="N/A","N/A",IF(E108&gt;10,"No",IF(E108&lt;-10,"No","Yes")))</f>
        <v>N/A</v>
      </c>
      <c r="G108" s="137">
        <v>0</v>
      </c>
      <c r="H108" s="138" t="str">
        <f>IF($B108="N/A","N/A",IF(G108&gt;10,"No",IF(G108&lt;-10,"No","Yes")))</f>
        <v>N/A</v>
      </c>
      <c r="I108" s="132" t="s">
        <v>1743</v>
      </c>
      <c r="J108" s="132" t="s">
        <v>1743</v>
      </c>
      <c r="K108" s="133" t="s">
        <v>732</v>
      </c>
      <c r="L108" s="134" t="str">
        <f t="shared" si="38"/>
        <v>N/A</v>
      </c>
    </row>
    <row r="109" spans="1:12" x14ac:dyDescent="0.2">
      <c r="A109" s="45" t="s">
        <v>1273</v>
      </c>
      <c r="B109" s="136" t="s">
        <v>217</v>
      </c>
      <c r="C109" s="137" t="s">
        <v>1743</v>
      </c>
      <c r="D109" s="138" t="str">
        <f>IF($B109="N/A","N/A",IF(C109&gt;10,"No",IF(C109&lt;-10,"No","Yes")))</f>
        <v>N/A</v>
      </c>
      <c r="E109" s="137" t="s">
        <v>1743</v>
      </c>
      <c r="F109" s="138" t="str">
        <f>IF($B109="N/A","N/A",IF(E109&gt;10,"No",IF(E109&lt;-10,"No","Yes")))</f>
        <v>N/A</v>
      </c>
      <c r="G109" s="137" t="s">
        <v>1743</v>
      </c>
      <c r="H109" s="138" t="str">
        <f>IF($B109="N/A","N/A",IF(G109&gt;10,"No",IF(G109&lt;-10,"No","Yes")))</f>
        <v>N/A</v>
      </c>
      <c r="I109" s="132" t="s">
        <v>1743</v>
      </c>
      <c r="J109" s="132" t="s">
        <v>1743</v>
      </c>
      <c r="K109" s="133" t="s">
        <v>732</v>
      </c>
      <c r="L109" s="134" t="str">
        <f t="shared" si="38"/>
        <v>N/A</v>
      </c>
    </row>
    <row r="110" spans="1:12" x14ac:dyDescent="0.2">
      <c r="A110" s="45" t="s">
        <v>1274</v>
      </c>
      <c r="B110" s="136" t="s">
        <v>217</v>
      </c>
      <c r="C110" s="137">
        <v>0</v>
      </c>
      <c r="D110" s="138" t="str">
        <f>IF($B110="N/A","N/A",IF(C110&gt;10,"No",IF(C110&lt;-10,"No","Yes")))</f>
        <v>N/A</v>
      </c>
      <c r="E110" s="137">
        <v>0</v>
      </c>
      <c r="F110" s="138" t="str">
        <f>IF($B110="N/A","N/A",IF(E110&gt;10,"No",IF(E110&lt;-10,"No","Yes")))</f>
        <v>N/A</v>
      </c>
      <c r="G110" s="137">
        <v>0</v>
      </c>
      <c r="H110" s="138" t="str">
        <f>IF($B110="N/A","N/A",IF(G110&gt;10,"No",IF(G110&lt;-10,"No","Yes")))</f>
        <v>N/A</v>
      </c>
      <c r="I110" s="132" t="s">
        <v>1743</v>
      </c>
      <c r="J110" s="132" t="s">
        <v>1743</v>
      </c>
      <c r="K110" s="133" t="s">
        <v>732</v>
      </c>
      <c r="L110" s="134" t="str">
        <f t="shared" si="38"/>
        <v>N/A</v>
      </c>
    </row>
    <row r="111" spans="1:12" x14ac:dyDescent="0.2">
      <c r="A111" s="45" t="s">
        <v>1275</v>
      </c>
      <c r="B111" s="136" t="s">
        <v>217</v>
      </c>
      <c r="C111" s="137" t="s">
        <v>1743</v>
      </c>
      <c r="D111" s="138" t="str">
        <f>IF($B111="N/A","N/A",IF(C111&gt;10,"No",IF(C111&lt;-10,"No","Yes")))</f>
        <v>N/A</v>
      </c>
      <c r="E111" s="137" t="s">
        <v>1743</v>
      </c>
      <c r="F111" s="138" t="str">
        <f>IF($B111="N/A","N/A",IF(E111&gt;10,"No",IF(E111&lt;-10,"No","Yes")))</f>
        <v>N/A</v>
      </c>
      <c r="G111" s="137" t="s">
        <v>1743</v>
      </c>
      <c r="H111" s="138" t="str">
        <f>IF($B111="N/A","N/A",IF(G111&gt;10,"No",IF(G111&lt;-10,"No","Yes")))</f>
        <v>N/A</v>
      </c>
      <c r="I111" s="132" t="s">
        <v>1743</v>
      </c>
      <c r="J111" s="132" t="s">
        <v>1743</v>
      </c>
      <c r="K111" s="133" t="s">
        <v>732</v>
      </c>
      <c r="L111" s="134" t="str">
        <f t="shared" si="38"/>
        <v>N/A</v>
      </c>
    </row>
    <row r="112" spans="1:12" x14ac:dyDescent="0.2">
      <c r="A112" s="45" t="s">
        <v>329</v>
      </c>
      <c r="B112" s="135" t="s">
        <v>300</v>
      </c>
      <c r="C112" s="150">
        <v>0</v>
      </c>
      <c r="D112" s="138" t="str">
        <f>IF(OR($B112="N/A",$C112="N/A"),"N/A",IF(C112&gt;98,"Yes","No"))</f>
        <v>No</v>
      </c>
      <c r="E112" s="150">
        <v>0</v>
      </c>
      <c r="F112" s="138" t="str">
        <f>IF(OR($B112="N/A",$E112="N/A"),"N/A",IF(E112&gt;98,"Yes","No"))</f>
        <v>No</v>
      </c>
      <c r="G112" s="150">
        <v>0</v>
      </c>
      <c r="H112" s="138" t="str">
        <f t="shared" ref="H112:H115" si="39">IF($B112="N/A","N/A",IF(G112&gt;98,"Yes","No"))</f>
        <v>No</v>
      </c>
      <c r="I112" s="132" t="s">
        <v>1743</v>
      </c>
      <c r="J112" s="132" t="s">
        <v>1743</v>
      </c>
      <c r="K112" s="133" t="s">
        <v>732</v>
      </c>
      <c r="L112" s="134" t="str">
        <f>IF(J112="Div by 0", "N/A", IF(OR(J112="N/A",K112="N/A"),"N/A", IF(J112&gt;VALUE(MID(K112,1,2)), "No", IF(J112&lt;-1*VALUE(MID(K112,1,2)), "No", "Yes"))))</f>
        <v>N/A</v>
      </c>
    </row>
    <row r="113" spans="1:12" x14ac:dyDescent="0.2">
      <c r="A113" s="45" t="s">
        <v>461</v>
      </c>
      <c r="B113" s="135" t="s">
        <v>300</v>
      </c>
      <c r="C113" s="150" t="s">
        <v>1743</v>
      </c>
      <c r="D113" s="138" t="str">
        <f t="shared" ref="D113:D115" si="40">IF(OR($B113="N/A",$C113="N/A"),"N/A",IF(C113&gt;98,"Yes","No"))</f>
        <v>Yes</v>
      </c>
      <c r="E113" s="150" t="s">
        <v>1743</v>
      </c>
      <c r="F113" s="138" t="str">
        <f t="shared" ref="F113:F115" si="41">IF(OR($B113="N/A",$E113="N/A"),"N/A",IF(E113&gt;98,"Yes","No"))</f>
        <v>Yes</v>
      </c>
      <c r="G113" s="150" t="s">
        <v>1743</v>
      </c>
      <c r="H113" s="138" t="str">
        <f t="shared" si="39"/>
        <v>Yes</v>
      </c>
      <c r="I113" s="132" t="s">
        <v>1743</v>
      </c>
      <c r="J113" s="132" t="s">
        <v>1743</v>
      </c>
      <c r="K113" s="133" t="s">
        <v>732</v>
      </c>
      <c r="L113" s="134" t="str">
        <f t="shared" ref="L113:L115" si="42">IF(J113="Div by 0", "N/A", IF(OR(J113="N/A",K113="N/A"),"N/A", IF(J113&gt;VALUE(MID(K113,1,2)), "No", IF(J113&lt;-1*VALUE(MID(K113,1,2)), "No", "Yes"))))</f>
        <v>N/A</v>
      </c>
    </row>
    <row r="114" spans="1:12" x14ac:dyDescent="0.2">
      <c r="A114" s="45" t="s">
        <v>462</v>
      </c>
      <c r="B114" s="135" t="s">
        <v>300</v>
      </c>
      <c r="C114" s="150">
        <v>0</v>
      </c>
      <c r="D114" s="138" t="str">
        <f t="shared" si="40"/>
        <v>No</v>
      </c>
      <c r="E114" s="150">
        <v>0</v>
      </c>
      <c r="F114" s="138" t="str">
        <f t="shared" si="41"/>
        <v>No</v>
      </c>
      <c r="G114" s="150">
        <v>0</v>
      </c>
      <c r="H114" s="138" t="str">
        <f t="shared" si="39"/>
        <v>No</v>
      </c>
      <c r="I114" s="132" t="s">
        <v>1743</v>
      </c>
      <c r="J114" s="132" t="s">
        <v>1743</v>
      </c>
      <c r="K114" s="133" t="s">
        <v>732</v>
      </c>
      <c r="L114" s="134" t="str">
        <f t="shared" si="42"/>
        <v>N/A</v>
      </c>
    </row>
    <row r="115" spans="1:12" x14ac:dyDescent="0.2">
      <c r="A115" s="45" t="s">
        <v>463</v>
      </c>
      <c r="B115" s="135" t="s">
        <v>300</v>
      </c>
      <c r="C115" s="150" t="s">
        <v>1743</v>
      </c>
      <c r="D115" s="138" t="str">
        <f t="shared" si="40"/>
        <v>Yes</v>
      </c>
      <c r="E115" s="150" t="s">
        <v>1743</v>
      </c>
      <c r="F115" s="138" t="str">
        <f t="shared" si="41"/>
        <v>Yes</v>
      </c>
      <c r="G115" s="150" t="s">
        <v>1743</v>
      </c>
      <c r="H115" s="138" t="str">
        <f t="shared" si="39"/>
        <v>Yes</v>
      </c>
      <c r="I115" s="132" t="s">
        <v>1743</v>
      </c>
      <c r="J115" s="132" t="s">
        <v>1743</v>
      </c>
      <c r="K115" s="133" t="s">
        <v>732</v>
      </c>
      <c r="L115" s="134" t="str">
        <f t="shared" si="42"/>
        <v>N/A</v>
      </c>
    </row>
    <row r="116" spans="1:12" x14ac:dyDescent="0.2">
      <c r="A116" s="3" t="s">
        <v>464</v>
      </c>
      <c r="B116" s="135" t="s">
        <v>217</v>
      </c>
      <c r="C116" s="155">
        <v>636575</v>
      </c>
      <c r="D116" s="138" t="str">
        <f>IF($B116="N/A","N/A",IF(C116&gt;10,"No",IF(C116&lt;-10,"No","Yes")))</f>
        <v>N/A</v>
      </c>
      <c r="E116" s="155">
        <v>660797</v>
      </c>
      <c r="F116" s="138" t="str">
        <f>IF($B116="N/A","N/A",IF(E116&gt;10,"No",IF(E116&lt;-10,"No","Yes")))</f>
        <v>N/A</v>
      </c>
      <c r="G116" s="155">
        <v>679849</v>
      </c>
      <c r="H116" s="138" t="str">
        <f>IF($B116="N/A","N/A",IF(G116&gt;10,"No",IF(G116&lt;-10,"No","Yes")))</f>
        <v>N/A</v>
      </c>
      <c r="I116" s="132">
        <v>3.8050000000000002</v>
      </c>
      <c r="J116" s="132">
        <v>2.883</v>
      </c>
      <c r="K116" s="135" t="s">
        <v>732</v>
      </c>
      <c r="L116" s="134" t="str">
        <f>IF(J116="Div by 0", "N/A", IF(OR(J116="N/A",K116="N/A"),"N/A", IF(J116&gt;VALUE(MID(K116,1,2)), "No", IF(J116&lt;-1*VALUE(MID(K116,1,2)), "No", "Yes"))))</f>
        <v>Yes</v>
      </c>
    </row>
    <row r="117" spans="1:12" x14ac:dyDescent="0.2">
      <c r="A117" s="3" t="s">
        <v>215</v>
      </c>
      <c r="B117" s="135" t="s">
        <v>217</v>
      </c>
      <c r="C117" s="150">
        <v>0.27600832580000001</v>
      </c>
      <c r="D117" s="138" t="str">
        <f>IF($B117="N/A","N/A",IF(C117&gt;10,"No",IF(C117&lt;-10,"No","Yes")))</f>
        <v>N/A</v>
      </c>
      <c r="E117" s="150">
        <v>0.27073367459999997</v>
      </c>
      <c r="F117" s="138" t="str">
        <f>IF($B117="N/A","N/A",IF(E117&gt;10,"No",IF(E117&lt;-10,"No","Yes")))</f>
        <v>N/A</v>
      </c>
      <c r="G117" s="150">
        <v>0.89666970170000004</v>
      </c>
      <c r="H117" s="138" t="str">
        <f>IF($B117="N/A","N/A",IF(G117&gt;10,"No",IF(G117&lt;-10,"No","Yes")))</f>
        <v>N/A</v>
      </c>
      <c r="I117" s="132">
        <v>-1.91</v>
      </c>
      <c r="J117" s="132">
        <v>231.2</v>
      </c>
      <c r="K117" s="135" t="s">
        <v>732</v>
      </c>
      <c r="L117" s="134" t="str">
        <f>IF(J117="Div by 0", "N/A", IF(OR(J117="N/A",K117="N/A"),"N/A", IF(J117&gt;VALUE(MID(K117,1,2)), "No", IF(J117&lt;-1*VALUE(MID(K117,1,2)), "No", "Yes"))))</f>
        <v>No</v>
      </c>
    </row>
    <row r="118" spans="1:12" x14ac:dyDescent="0.2">
      <c r="A118" s="4" t="s">
        <v>1630</v>
      </c>
      <c r="B118" s="135" t="s">
        <v>217</v>
      </c>
      <c r="C118" s="131">
        <v>0</v>
      </c>
      <c r="D118" s="130" t="str">
        <f>IF($B118="N/A","N/A",IF(C118&gt;10,"No",IF(C118&lt;-10,"No","Yes")))</f>
        <v>N/A</v>
      </c>
      <c r="E118" s="131">
        <v>0</v>
      </c>
      <c r="F118" s="130" t="str">
        <f>IF($B118="N/A","N/A",IF(E118&gt;10,"No",IF(E118&lt;-10,"No","Yes")))</f>
        <v>N/A</v>
      </c>
      <c r="G118" s="131">
        <v>0</v>
      </c>
      <c r="H118" s="130" t="str">
        <f>IF($B118="N/A","N/A",IF(G118&gt;10,"No",IF(G118&lt;-10,"No","Yes")))</f>
        <v>N/A</v>
      </c>
      <c r="I118" s="139" t="s">
        <v>1743</v>
      </c>
      <c r="J118" s="139" t="s">
        <v>1743</v>
      </c>
      <c r="K118" s="135" t="s">
        <v>732</v>
      </c>
      <c r="L118" s="134" t="str">
        <f>IF(J118="Div by 0", "N/A", IF(K118="N/A","N/A", IF(J118&gt;VALUE(MID(K118,1,2)), "No", IF(J118&lt;-1*VALUE(MID(K118,1,2)), "No", "Yes"))))</f>
        <v>N/A</v>
      </c>
    </row>
    <row r="119" spans="1:12" x14ac:dyDescent="0.2">
      <c r="A119" s="4" t="s">
        <v>1631</v>
      </c>
      <c r="B119" s="135" t="s">
        <v>217</v>
      </c>
      <c r="C119" s="131">
        <v>0</v>
      </c>
      <c r="D119" s="130" t="str">
        <f>IF($B119="N/A","N/A",IF(C119&gt;10,"No",IF(C119&lt;-10,"No","Yes")))</f>
        <v>N/A</v>
      </c>
      <c r="E119" s="131">
        <v>0</v>
      </c>
      <c r="F119" s="130" t="str">
        <f>IF($B119="N/A","N/A",IF(E119&gt;10,"No",IF(E119&lt;-10,"No","Yes")))</f>
        <v>N/A</v>
      </c>
      <c r="G119" s="131">
        <v>0</v>
      </c>
      <c r="H119" s="130" t="str">
        <f>IF($B119="N/A","N/A",IF(G119&gt;10,"No",IF(G119&lt;-10,"No","Yes")))</f>
        <v>N/A</v>
      </c>
      <c r="I119" s="139" t="s">
        <v>1743</v>
      </c>
      <c r="J119" s="139" t="s">
        <v>1743</v>
      </c>
      <c r="K119" s="135" t="s">
        <v>732</v>
      </c>
      <c r="L119" s="134" t="str">
        <f>IF(J119="Div by 0", "N/A", IF(K119="N/A","N/A", IF(J119&gt;VALUE(MID(K119,1,2)), "No", IF(J119&lt;-1*VALUE(MID(K119,1,2)), "No", "Yes"))))</f>
        <v>N/A</v>
      </c>
    </row>
    <row r="120" spans="1:12" x14ac:dyDescent="0.2">
      <c r="A120" s="4" t="s">
        <v>1632</v>
      </c>
      <c r="B120" s="135" t="s">
        <v>217</v>
      </c>
      <c r="C120" s="152">
        <v>636575</v>
      </c>
      <c r="D120" s="130" t="str">
        <f>IF($B120="N/A","N/A",IF(C120&gt;10,"No",IF(C120&lt;-10,"No","Yes")))</f>
        <v>N/A</v>
      </c>
      <c r="E120" s="152">
        <v>660797</v>
      </c>
      <c r="F120" s="130" t="str">
        <f>IF($B120="N/A","N/A",IF(E120&gt;10,"No",IF(E120&lt;-10,"No","Yes")))</f>
        <v>N/A</v>
      </c>
      <c r="G120" s="152">
        <v>679849</v>
      </c>
      <c r="H120" s="130" t="str">
        <f>IF($B120="N/A","N/A",IF(G120&gt;10,"No",IF(G120&lt;-10,"No","Yes")))</f>
        <v>N/A</v>
      </c>
      <c r="I120" s="139">
        <v>3.8050000000000002</v>
      </c>
      <c r="J120" s="139">
        <v>2.883</v>
      </c>
      <c r="K120" s="135" t="s">
        <v>732</v>
      </c>
      <c r="L120" s="134" t="str">
        <f>IF(J120="Div by 0", "N/A", IF(K120="N/A","N/A", IF(J120&gt;VALUE(MID(K120,1,2)), "No", IF(J120&lt;-1*VALUE(MID(K120,1,2)), "No", "Yes"))))</f>
        <v>Yes</v>
      </c>
    </row>
    <row r="121" spans="1:12" x14ac:dyDescent="0.2">
      <c r="A121" s="4" t="s">
        <v>1633</v>
      </c>
      <c r="B121" s="141" t="s">
        <v>217</v>
      </c>
      <c r="C121" s="152" t="s">
        <v>217</v>
      </c>
      <c r="D121" s="134" t="str">
        <f t="shared" ref="D121:H134" si="43">IF($B121="N/A","N/A",IF(C121&lt;0,"No","Yes"))</f>
        <v>N/A</v>
      </c>
      <c r="E121" s="152">
        <v>38166</v>
      </c>
      <c r="F121" s="134" t="str">
        <f t="shared" si="43"/>
        <v>N/A</v>
      </c>
      <c r="G121" s="152">
        <v>36487</v>
      </c>
      <c r="H121" s="134" t="str">
        <f t="shared" si="43"/>
        <v>N/A</v>
      </c>
      <c r="I121" s="139" t="s">
        <v>217</v>
      </c>
      <c r="J121" s="139">
        <v>-4.4000000000000004</v>
      </c>
      <c r="K121" s="141" t="s">
        <v>732</v>
      </c>
      <c r="L121" s="134" t="str">
        <f t="shared" ref="L121:L142" si="44">IF(J121="Div by 0", "N/A", IF(OR(J121="N/A",K121="N/A"),"N/A", IF(J121&gt;VALUE(MID(K121,1,2)), "No", IF(J121&lt;-1*VALUE(MID(K121,1,2)), "No", "Yes"))))</f>
        <v>Yes</v>
      </c>
    </row>
    <row r="122" spans="1:12" x14ac:dyDescent="0.2">
      <c r="A122" s="4" t="s">
        <v>1634</v>
      </c>
      <c r="B122" s="141" t="s">
        <v>217</v>
      </c>
      <c r="C122" s="152" t="s">
        <v>217</v>
      </c>
      <c r="D122" s="134" t="str">
        <f t="shared" si="43"/>
        <v>N/A</v>
      </c>
      <c r="E122" s="152">
        <v>145494</v>
      </c>
      <c r="F122" s="134" t="str">
        <f t="shared" si="43"/>
        <v>N/A</v>
      </c>
      <c r="G122" s="152">
        <v>147919</v>
      </c>
      <c r="H122" s="134" t="str">
        <f t="shared" si="43"/>
        <v>N/A</v>
      </c>
      <c r="I122" s="139" t="s">
        <v>217</v>
      </c>
      <c r="J122" s="139">
        <v>1.667</v>
      </c>
      <c r="K122" s="141" t="s">
        <v>732</v>
      </c>
      <c r="L122" s="134" t="str">
        <f t="shared" si="44"/>
        <v>Yes</v>
      </c>
    </row>
    <row r="123" spans="1:12" x14ac:dyDescent="0.2">
      <c r="A123" s="4" t="s">
        <v>1635</v>
      </c>
      <c r="B123" s="141" t="s">
        <v>217</v>
      </c>
      <c r="C123" s="152" t="s">
        <v>217</v>
      </c>
      <c r="D123" s="134" t="str">
        <f t="shared" si="43"/>
        <v>N/A</v>
      </c>
      <c r="E123" s="152">
        <v>385206</v>
      </c>
      <c r="F123" s="134" t="str">
        <f t="shared" si="43"/>
        <v>N/A</v>
      </c>
      <c r="G123" s="152">
        <v>401875</v>
      </c>
      <c r="H123" s="134" t="str">
        <f t="shared" si="43"/>
        <v>N/A</v>
      </c>
      <c r="I123" s="139" t="s">
        <v>217</v>
      </c>
      <c r="J123" s="139">
        <v>4.327</v>
      </c>
      <c r="K123" s="141" t="s">
        <v>732</v>
      </c>
      <c r="L123" s="134" t="str">
        <f t="shared" si="44"/>
        <v>Yes</v>
      </c>
    </row>
    <row r="124" spans="1:12" x14ac:dyDescent="0.2">
      <c r="A124" s="4" t="s">
        <v>1636</v>
      </c>
      <c r="B124" s="141" t="s">
        <v>217</v>
      </c>
      <c r="C124" s="152" t="s">
        <v>217</v>
      </c>
      <c r="D124" s="134" t="str">
        <f t="shared" si="43"/>
        <v>N/A</v>
      </c>
      <c r="E124" s="152">
        <v>91931</v>
      </c>
      <c r="F124" s="134" t="str">
        <f t="shared" si="43"/>
        <v>N/A</v>
      </c>
      <c r="G124" s="152">
        <v>93568</v>
      </c>
      <c r="H124" s="134" t="str">
        <f t="shared" si="43"/>
        <v>N/A</v>
      </c>
      <c r="I124" s="139" t="s">
        <v>217</v>
      </c>
      <c r="J124" s="139">
        <v>1.7809999999999999</v>
      </c>
      <c r="K124" s="141" t="s">
        <v>732</v>
      </c>
      <c r="L124" s="134" t="str">
        <f t="shared" si="44"/>
        <v>Yes</v>
      </c>
    </row>
    <row r="125" spans="1:12" x14ac:dyDescent="0.2">
      <c r="A125" s="2" t="s">
        <v>1637</v>
      </c>
      <c r="B125" s="141" t="s">
        <v>217</v>
      </c>
      <c r="C125" s="156" t="s">
        <v>217</v>
      </c>
      <c r="D125" s="134" t="str">
        <f t="shared" si="43"/>
        <v>N/A</v>
      </c>
      <c r="E125" s="156" t="s">
        <v>217</v>
      </c>
      <c r="F125" s="134" t="str">
        <f t="shared" si="43"/>
        <v>N/A</v>
      </c>
      <c r="G125" s="156">
        <v>100</v>
      </c>
      <c r="H125" s="134" t="str">
        <f t="shared" si="43"/>
        <v>N/A</v>
      </c>
      <c r="I125" s="132" t="s">
        <v>217</v>
      </c>
      <c r="J125" s="132" t="s">
        <v>217</v>
      </c>
      <c r="K125" s="135" t="s">
        <v>732</v>
      </c>
      <c r="L125" s="134" t="str">
        <f>IF(J125="Div by 0", "N/A", IF(OR(J125="N/A",K125="N/A"),"N/A", IF(J125&gt;VALUE(MID(K125,1,2)), "No", IF(J125&lt;-1*VALUE(MID(K125,1,2)), "No", "Yes"))))</f>
        <v>N/A</v>
      </c>
    </row>
    <row r="126" spans="1:12" ht="25.5" x14ac:dyDescent="0.2">
      <c r="A126" s="2" t="s">
        <v>1638</v>
      </c>
      <c r="B126" s="141" t="s">
        <v>217</v>
      </c>
      <c r="C126" s="156" t="s">
        <v>217</v>
      </c>
      <c r="D126" s="134" t="str">
        <f t="shared" si="43"/>
        <v>N/A</v>
      </c>
      <c r="E126" s="156" t="s">
        <v>217</v>
      </c>
      <c r="F126" s="134" t="str">
        <f t="shared" si="43"/>
        <v>N/A</v>
      </c>
      <c r="G126" s="156">
        <v>100</v>
      </c>
      <c r="H126" s="134" t="str">
        <f t="shared" si="43"/>
        <v>N/A</v>
      </c>
      <c r="I126" s="132" t="s">
        <v>217</v>
      </c>
      <c r="J126" s="132" t="s">
        <v>217</v>
      </c>
      <c r="K126" s="141" t="s">
        <v>732</v>
      </c>
      <c r="L126" s="134" t="str">
        <f t="shared" ref="L126:L129" si="45">IF(J126="Div by 0", "N/A", IF(OR(J126="N/A",K126="N/A"),"N/A", IF(J126&gt;VALUE(MID(K126,1,2)), "No", IF(J126&lt;-1*VALUE(MID(K126,1,2)), "No", "Yes"))))</f>
        <v>N/A</v>
      </c>
    </row>
    <row r="127" spans="1:12" ht="25.5" x14ac:dyDescent="0.2">
      <c r="A127" s="2" t="s">
        <v>1639</v>
      </c>
      <c r="B127" s="141" t="s">
        <v>217</v>
      </c>
      <c r="C127" s="156" t="s">
        <v>217</v>
      </c>
      <c r="D127" s="134" t="str">
        <f t="shared" si="43"/>
        <v>N/A</v>
      </c>
      <c r="E127" s="156" t="s">
        <v>217</v>
      </c>
      <c r="F127" s="134" t="str">
        <f t="shared" si="43"/>
        <v>N/A</v>
      </c>
      <c r="G127" s="156">
        <v>100</v>
      </c>
      <c r="H127" s="134" t="str">
        <f t="shared" si="43"/>
        <v>N/A</v>
      </c>
      <c r="I127" s="132" t="s">
        <v>217</v>
      </c>
      <c r="J127" s="132" t="s">
        <v>217</v>
      </c>
      <c r="K127" s="141" t="s">
        <v>732</v>
      </c>
      <c r="L127" s="134" t="str">
        <f t="shared" si="45"/>
        <v>N/A</v>
      </c>
    </row>
    <row r="128" spans="1:12" ht="25.5" x14ac:dyDescent="0.2">
      <c r="A128" s="2" t="s">
        <v>1640</v>
      </c>
      <c r="B128" s="141" t="s">
        <v>217</v>
      </c>
      <c r="C128" s="156" t="s">
        <v>217</v>
      </c>
      <c r="D128" s="134" t="str">
        <f t="shared" si="43"/>
        <v>N/A</v>
      </c>
      <c r="E128" s="156" t="s">
        <v>217</v>
      </c>
      <c r="F128" s="134" t="str">
        <f t="shared" si="43"/>
        <v>N/A</v>
      </c>
      <c r="G128" s="156">
        <v>100</v>
      </c>
      <c r="H128" s="134" t="str">
        <f t="shared" si="43"/>
        <v>N/A</v>
      </c>
      <c r="I128" s="132" t="s">
        <v>217</v>
      </c>
      <c r="J128" s="132" t="s">
        <v>217</v>
      </c>
      <c r="K128" s="141" t="s">
        <v>732</v>
      </c>
      <c r="L128" s="134" t="str">
        <f t="shared" si="45"/>
        <v>N/A</v>
      </c>
    </row>
    <row r="129" spans="1:12" ht="25.5" x14ac:dyDescent="0.2">
      <c r="A129" s="2" t="s">
        <v>1641</v>
      </c>
      <c r="B129" s="141" t="s">
        <v>217</v>
      </c>
      <c r="C129" s="156" t="s">
        <v>217</v>
      </c>
      <c r="D129" s="134" t="str">
        <f t="shared" si="43"/>
        <v>N/A</v>
      </c>
      <c r="E129" s="156" t="s">
        <v>217</v>
      </c>
      <c r="F129" s="134" t="str">
        <f t="shared" si="43"/>
        <v>N/A</v>
      </c>
      <c r="G129" s="156">
        <v>100</v>
      </c>
      <c r="H129" s="134" t="str">
        <f t="shared" si="43"/>
        <v>N/A</v>
      </c>
      <c r="I129" s="132" t="s">
        <v>217</v>
      </c>
      <c r="J129" s="132" t="s">
        <v>217</v>
      </c>
      <c r="K129" s="141" t="s">
        <v>732</v>
      </c>
      <c r="L129" s="134" t="str">
        <f t="shared" si="45"/>
        <v>N/A</v>
      </c>
    </row>
    <row r="130" spans="1:12" ht="25.5" x14ac:dyDescent="0.2">
      <c r="A130" s="2" t="s">
        <v>1642</v>
      </c>
      <c r="B130" s="141" t="s">
        <v>217</v>
      </c>
      <c r="C130" s="156">
        <v>0.27600832580000001</v>
      </c>
      <c r="D130" s="134" t="str">
        <f t="shared" si="43"/>
        <v>N/A</v>
      </c>
      <c r="E130" s="156">
        <v>0.27073367459999997</v>
      </c>
      <c r="F130" s="134" t="str">
        <f t="shared" si="43"/>
        <v>N/A</v>
      </c>
      <c r="G130" s="156">
        <v>0.89666970170000004</v>
      </c>
      <c r="H130" s="134" t="str">
        <f t="shared" si="43"/>
        <v>N/A</v>
      </c>
      <c r="I130" s="132">
        <v>-1.91</v>
      </c>
      <c r="J130" s="132">
        <v>231.2</v>
      </c>
      <c r="K130" s="135" t="s">
        <v>732</v>
      </c>
      <c r="L130" s="134" t="str">
        <f>IF(J130="Div by 0", "N/A", IF(OR(J130="N/A",K130="N/A"),"N/A", IF(J130&gt;VALUE(MID(K130,1,2)), "No", IF(J130&lt;-1*VALUE(MID(K130,1,2)), "No", "Yes"))))</f>
        <v>No</v>
      </c>
    </row>
    <row r="131" spans="1:12" ht="25.5" x14ac:dyDescent="0.2">
      <c r="A131" s="2" t="s">
        <v>1643</v>
      </c>
      <c r="B131" s="141" t="s">
        <v>217</v>
      </c>
      <c r="C131" s="156" t="s">
        <v>217</v>
      </c>
      <c r="D131" s="134" t="str">
        <f t="shared" si="43"/>
        <v>N/A</v>
      </c>
      <c r="E131" s="156">
        <v>2.5913116386000001</v>
      </c>
      <c r="F131" s="134" t="str">
        <f t="shared" si="43"/>
        <v>N/A</v>
      </c>
      <c r="G131" s="156">
        <v>5.8267328089000001</v>
      </c>
      <c r="H131" s="134" t="str">
        <f t="shared" si="43"/>
        <v>N/A</v>
      </c>
      <c r="I131" s="132" t="s">
        <v>217</v>
      </c>
      <c r="J131" s="132">
        <v>124.9</v>
      </c>
      <c r="K131" s="141" t="s">
        <v>732</v>
      </c>
      <c r="L131" s="134" t="str">
        <f t="shared" si="44"/>
        <v>No</v>
      </c>
    </row>
    <row r="132" spans="1:12" ht="25.5" x14ac:dyDescent="0.2">
      <c r="A132" s="2" t="s">
        <v>496</v>
      </c>
      <c r="B132" s="141" t="s">
        <v>217</v>
      </c>
      <c r="C132" s="156" t="s">
        <v>217</v>
      </c>
      <c r="D132" s="134" t="str">
        <f t="shared" si="43"/>
        <v>N/A</v>
      </c>
      <c r="E132" s="156">
        <v>0.38489559709999999</v>
      </c>
      <c r="F132" s="134" t="str">
        <f t="shared" si="43"/>
        <v>N/A</v>
      </c>
      <c r="G132" s="156">
        <v>1.9064487996999999</v>
      </c>
      <c r="H132" s="134" t="str">
        <f t="shared" si="43"/>
        <v>N/A</v>
      </c>
      <c r="I132" s="132" t="s">
        <v>217</v>
      </c>
      <c r="J132" s="132">
        <v>395.3</v>
      </c>
      <c r="K132" s="141" t="s">
        <v>732</v>
      </c>
      <c r="L132" s="134" t="str">
        <f t="shared" si="44"/>
        <v>No</v>
      </c>
    </row>
    <row r="133" spans="1:12" ht="25.5" x14ac:dyDescent="0.2">
      <c r="A133" s="2" t="s">
        <v>497</v>
      </c>
      <c r="B133" s="141" t="s">
        <v>217</v>
      </c>
      <c r="C133" s="156" t="s">
        <v>217</v>
      </c>
      <c r="D133" s="134" t="str">
        <f t="shared" si="43"/>
        <v>N/A</v>
      </c>
      <c r="E133" s="156">
        <v>1.0124452900000001E-2</v>
      </c>
      <c r="F133" s="134" t="str">
        <f t="shared" si="43"/>
        <v>N/A</v>
      </c>
      <c r="G133" s="156">
        <v>0.1082426128</v>
      </c>
      <c r="H133" s="134" t="str">
        <f t="shared" si="43"/>
        <v>N/A</v>
      </c>
      <c r="I133" s="132" t="s">
        <v>217</v>
      </c>
      <c r="J133" s="132">
        <v>969.1</v>
      </c>
      <c r="K133" s="141" t="s">
        <v>732</v>
      </c>
      <c r="L133" s="134" t="str">
        <f t="shared" si="44"/>
        <v>No</v>
      </c>
    </row>
    <row r="134" spans="1:12" ht="25.5" x14ac:dyDescent="0.2">
      <c r="A134" s="2" t="s">
        <v>498</v>
      </c>
      <c r="B134" s="141" t="s">
        <v>217</v>
      </c>
      <c r="C134" s="156" t="s">
        <v>217</v>
      </c>
      <c r="D134" s="134" t="str">
        <f t="shared" si="43"/>
        <v>N/A</v>
      </c>
      <c r="E134" s="156">
        <v>0.21864224260000001</v>
      </c>
      <c r="F134" s="134" t="str">
        <f t="shared" si="43"/>
        <v>N/A</v>
      </c>
      <c r="G134" s="156">
        <v>0.76415013679999999</v>
      </c>
      <c r="H134" s="134" t="str">
        <f t="shared" si="43"/>
        <v>N/A</v>
      </c>
      <c r="I134" s="132" t="s">
        <v>217</v>
      </c>
      <c r="J134" s="132">
        <v>249.5</v>
      </c>
      <c r="K134" s="141" t="s">
        <v>732</v>
      </c>
      <c r="L134" s="134" t="str">
        <f t="shared" si="44"/>
        <v>No</v>
      </c>
    </row>
    <row r="135" spans="1:12" ht="25.5" x14ac:dyDescent="0.2">
      <c r="A135" s="2" t="s">
        <v>499</v>
      </c>
      <c r="B135" s="136" t="s">
        <v>217</v>
      </c>
      <c r="C135" s="156" t="s">
        <v>217</v>
      </c>
      <c r="D135" s="138" t="str">
        <f t="shared" ref="D135:D141" si="46">IF($B135="N/A","N/A",IF(C135&gt;10,"No",IF(C135&lt;-10,"No","Yes")))</f>
        <v>N/A</v>
      </c>
      <c r="E135" s="156">
        <v>0</v>
      </c>
      <c r="F135" s="138" t="str">
        <f t="shared" ref="F135:F141" si="47">IF($B135="N/A","N/A",IF(E135&gt;10,"No",IF(E135&lt;-10,"No","Yes")))</f>
        <v>N/A</v>
      </c>
      <c r="G135" s="156">
        <v>5.8836589999999996E-4</v>
      </c>
      <c r="H135" s="138" t="str">
        <f t="shared" ref="H135:H141" si="48">IF($B135="N/A","N/A",IF(G135&gt;10,"No",IF(G135&lt;-10,"No","Yes")))</f>
        <v>N/A</v>
      </c>
      <c r="I135" s="132" t="s">
        <v>217</v>
      </c>
      <c r="J135" s="132" t="s">
        <v>1743</v>
      </c>
      <c r="K135" s="141" t="s">
        <v>732</v>
      </c>
      <c r="L135" s="134" t="str">
        <f t="shared" si="44"/>
        <v>N/A</v>
      </c>
    </row>
    <row r="136" spans="1:12" ht="25.5" x14ac:dyDescent="0.2">
      <c r="A136" s="2" t="s">
        <v>500</v>
      </c>
      <c r="B136" s="136" t="s">
        <v>217</v>
      </c>
      <c r="C136" s="156" t="s">
        <v>217</v>
      </c>
      <c r="D136" s="138" t="str">
        <f t="shared" si="46"/>
        <v>N/A</v>
      </c>
      <c r="E136" s="156">
        <v>0</v>
      </c>
      <c r="F136" s="138" t="str">
        <f t="shared" si="47"/>
        <v>N/A</v>
      </c>
      <c r="G136" s="156">
        <v>1.7650978E-3</v>
      </c>
      <c r="H136" s="138" t="str">
        <f t="shared" si="48"/>
        <v>N/A</v>
      </c>
      <c r="I136" s="132" t="s">
        <v>217</v>
      </c>
      <c r="J136" s="132" t="s">
        <v>1743</v>
      </c>
      <c r="K136" s="141" t="s">
        <v>732</v>
      </c>
      <c r="L136" s="134" t="str">
        <f t="shared" si="44"/>
        <v>N/A</v>
      </c>
    </row>
    <row r="137" spans="1:12" ht="25.5" x14ac:dyDescent="0.2">
      <c r="A137" s="2" t="s">
        <v>501</v>
      </c>
      <c r="B137" s="136" t="s">
        <v>217</v>
      </c>
      <c r="C137" s="156" t="s">
        <v>217</v>
      </c>
      <c r="D137" s="138" t="str">
        <f t="shared" si="46"/>
        <v>N/A</v>
      </c>
      <c r="E137" s="156">
        <v>0</v>
      </c>
      <c r="F137" s="138" t="str">
        <f t="shared" si="47"/>
        <v>N/A</v>
      </c>
      <c r="G137" s="156">
        <v>0</v>
      </c>
      <c r="H137" s="138" t="str">
        <f t="shared" si="48"/>
        <v>N/A</v>
      </c>
      <c r="I137" s="132" t="s">
        <v>217</v>
      </c>
      <c r="J137" s="132" t="s">
        <v>1743</v>
      </c>
      <c r="K137" s="141" t="s">
        <v>732</v>
      </c>
      <c r="L137" s="134" t="str">
        <f t="shared" si="44"/>
        <v>N/A</v>
      </c>
    </row>
    <row r="138" spans="1:12" ht="25.5" x14ac:dyDescent="0.2">
      <c r="A138" s="2" t="s">
        <v>502</v>
      </c>
      <c r="B138" s="136" t="s">
        <v>217</v>
      </c>
      <c r="C138" s="156" t="s">
        <v>217</v>
      </c>
      <c r="D138" s="138" t="str">
        <f t="shared" si="46"/>
        <v>N/A</v>
      </c>
      <c r="E138" s="156">
        <v>0</v>
      </c>
      <c r="F138" s="138" t="str">
        <f t="shared" si="47"/>
        <v>N/A</v>
      </c>
      <c r="G138" s="156">
        <v>6.7662084000000003E-3</v>
      </c>
      <c r="H138" s="138" t="str">
        <f t="shared" si="48"/>
        <v>N/A</v>
      </c>
      <c r="I138" s="132" t="s">
        <v>217</v>
      </c>
      <c r="J138" s="132" t="s">
        <v>1743</v>
      </c>
      <c r="K138" s="141" t="s">
        <v>732</v>
      </c>
      <c r="L138" s="134" t="str">
        <f t="shared" si="44"/>
        <v>N/A</v>
      </c>
    </row>
    <row r="139" spans="1:12" ht="25.5" x14ac:dyDescent="0.2">
      <c r="A139" s="2" t="s">
        <v>503</v>
      </c>
      <c r="B139" s="136" t="s">
        <v>217</v>
      </c>
      <c r="C139" s="156" t="s">
        <v>217</v>
      </c>
      <c r="D139" s="138" t="str">
        <f t="shared" si="46"/>
        <v>N/A</v>
      </c>
      <c r="E139" s="156">
        <v>0</v>
      </c>
      <c r="F139" s="138" t="str">
        <f t="shared" si="47"/>
        <v>N/A</v>
      </c>
      <c r="G139" s="156">
        <v>0</v>
      </c>
      <c r="H139" s="138" t="str">
        <f t="shared" si="48"/>
        <v>N/A</v>
      </c>
      <c r="I139" s="132" t="s">
        <v>217</v>
      </c>
      <c r="J139" s="132" t="s">
        <v>1743</v>
      </c>
      <c r="K139" s="141" t="s">
        <v>732</v>
      </c>
      <c r="L139" s="134" t="str">
        <f t="shared" si="44"/>
        <v>N/A</v>
      </c>
    </row>
    <row r="140" spans="1:12" ht="25.5" x14ac:dyDescent="0.2">
      <c r="A140" s="2" t="s">
        <v>504</v>
      </c>
      <c r="B140" s="136" t="s">
        <v>217</v>
      </c>
      <c r="C140" s="156" t="s">
        <v>217</v>
      </c>
      <c r="D140" s="138" t="str">
        <f t="shared" si="46"/>
        <v>N/A</v>
      </c>
      <c r="E140" s="156">
        <v>0</v>
      </c>
      <c r="F140" s="138" t="str">
        <f t="shared" si="47"/>
        <v>N/A</v>
      </c>
      <c r="G140" s="156">
        <v>4.75105501E-2</v>
      </c>
      <c r="H140" s="138" t="str">
        <f t="shared" si="48"/>
        <v>N/A</v>
      </c>
      <c r="I140" s="132" t="s">
        <v>217</v>
      </c>
      <c r="J140" s="132" t="s">
        <v>1743</v>
      </c>
      <c r="K140" s="141" t="s">
        <v>732</v>
      </c>
      <c r="L140" s="134" t="str">
        <f t="shared" si="44"/>
        <v>N/A</v>
      </c>
    </row>
    <row r="141" spans="1:12" ht="25.5" x14ac:dyDescent="0.2">
      <c r="A141" s="2" t="s">
        <v>505</v>
      </c>
      <c r="B141" s="136" t="s">
        <v>217</v>
      </c>
      <c r="C141" s="156" t="s">
        <v>217</v>
      </c>
      <c r="D141" s="138" t="str">
        <f t="shared" si="46"/>
        <v>N/A</v>
      </c>
      <c r="E141" s="156">
        <v>0</v>
      </c>
      <c r="F141" s="138" t="str">
        <f t="shared" si="47"/>
        <v>N/A</v>
      </c>
      <c r="G141" s="156">
        <v>0</v>
      </c>
      <c r="H141" s="138" t="str">
        <f t="shared" si="48"/>
        <v>N/A</v>
      </c>
      <c r="I141" s="132" t="s">
        <v>217</v>
      </c>
      <c r="J141" s="132" t="s">
        <v>1743</v>
      </c>
      <c r="K141" s="141" t="s">
        <v>732</v>
      </c>
      <c r="L141" s="134" t="str">
        <f t="shared" si="44"/>
        <v>N/A</v>
      </c>
    </row>
    <row r="142" spans="1:12" ht="25.5" x14ac:dyDescent="0.2">
      <c r="A142" s="2" t="s">
        <v>506</v>
      </c>
      <c r="B142" s="136" t="s">
        <v>217</v>
      </c>
      <c r="C142" s="156" t="s">
        <v>217</v>
      </c>
      <c r="D142" s="134" t="str">
        <f t="shared" ref="D142" si="49">IF($B142="N/A","N/A",IF(C142&lt;0,"No","Yes"))</f>
        <v>N/A</v>
      </c>
      <c r="E142" s="156">
        <v>0.27406298759999997</v>
      </c>
      <c r="F142" s="134" t="str">
        <f t="shared" ref="F142" si="50">IF($B142="N/A","N/A",IF(E142&lt;0,"No","Yes"))</f>
        <v>N/A</v>
      </c>
      <c r="G142" s="156">
        <v>1.1078930762999999</v>
      </c>
      <c r="H142" s="134" t="str">
        <f t="shared" ref="H142" si="51">IF($B142="N/A","N/A",IF(G142&lt;0,"No","Yes"))</f>
        <v>N/A</v>
      </c>
      <c r="I142" s="132" t="s">
        <v>217</v>
      </c>
      <c r="J142" s="132">
        <v>304.2</v>
      </c>
      <c r="K142" s="141" t="s">
        <v>732</v>
      </c>
      <c r="L142" s="134" t="str">
        <f t="shared" si="44"/>
        <v>No</v>
      </c>
    </row>
    <row r="143" spans="1:12" x14ac:dyDescent="0.2">
      <c r="A143" s="3" t="s">
        <v>729</v>
      </c>
      <c r="B143" s="136" t="s">
        <v>217</v>
      </c>
      <c r="C143" s="131">
        <v>0</v>
      </c>
      <c r="D143" s="138" t="str">
        <f>IF($B143="N/A","N/A",IF(C143&gt;10,"No",IF(C143&lt;-10,"No","Yes")))</f>
        <v>N/A</v>
      </c>
      <c r="E143" s="131">
        <v>0</v>
      </c>
      <c r="F143" s="138" t="str">
        <f>IF($B143="N/A","N/A",IF(E143&gt;10,"No",IF(E143&lt;-10,"No","Yes")))</f>
        <v>N/A</v>
      </c>
      <c r="G143" s="131">
        <v>0</v>
      </c>
      <c r="H143" s="138" t="str">
        <f>IF($B143="N/A","N/A",IF(G143&gt;10,"No",IF(G143&lt;-10,"No","Yes")))</f>
        <v>N/A</v>
      </c>
      <c r="I143" s="132" t="s">
        <v>1743</v>
      </c>
      <c r="J143" s="132" t="s">
        <v>1743</v>
      </c>
      <c r="K143" s="133" t="s">
        <v>732</v>
      </c>
      <c r="L143" s="134" t="str">
        <f>IF(J143="Div by 0", "N/A", IF(K143="N/A","N/A", IF(J143&gt;VALUE(MID(K143,1,2)), "No", IF(J143&lt;-1*VALUE(MID(K143,1,2)), "No", "Yes"))))</f>
        <v>N/A</v>
      </c>
    </row>
    <row r="144" spans="1:12" x14ac:dyDescent="0.2">
      <c r="A144" s="3" t="s">
        <v>730</v>
      </c>
      <c r="B144" s="136" t="s">
        <v>217</v>
      </c>
      <c r="C144" s="152">
        <v>0</v>
      </c>
      <c r="D144" s="138" t="str">
        <f>IF($B144="N/A","N/A",IF(C144&gt;10,"No",IF(C144&lt;-10,"No","Yes")))</f>
        <v>N/A</v>
      </c>
      <c r="E144" s="152">
        <v>0</v>
      </c>
      <c r="F144" s="138" t="str">
        <f>IF($B144="N/A","N/A",IF(E144&gt;10,"No",IF(E144&lt;-10,"No","Yes")))</f>
        <v>N/A</v>
      </c>
      <c r="G144" s="152">
        <v>0</v>
      </c>
      <c r="H144" s="138" t="str">
        <f>IF($B144="N/A","N/A",IF(G144&gt;10,"No",IF(G144&lt;-10,"No","Yes")))</f>
        <v>N/A</v>
      </c>
      <c r="I144" s="132" t="s">
        <v>1743</v>
      </c>
      <c r="J144" s="132" t="s">
        <v>1743</v>
      </c>
      <c r="K144" s="133" t="s">
        <v>732</v>
      </c>
      <c r="L144" s="134" t="str">
        <f>IF(J144="Div by 0", "N/A", IF(K144="N/A","N/A", IF(J144&gt;VALUE(MID(K144,1,2)), "No", IF(J144&lt;-1*VALUE(MID(K144,1,2)), "No", "Yes"))))</f>
        <v>N/A</v>
      </c>
    </row>
    <row r="145" spans="1:12" x14ac:dyDescent="0.2">
      <c r="A145" s="2" t="s">
        <v>507</v>
      </c>
      <c r="B145" s="141" t="s">
        <v>217</v>
      </c>
      <c r="C145" s="156" t="s">
        <v>217</v>
      </c>
      <c r="D145" s="134" t="str">
        <f t="shared" ref="D145:D149" si="52">IF($B145="N/A","N/A",IF(C145&lt;0,"No","Yes"))</f>
        <v>N/A</v>
      </c>
      <c r="E145" s="156" t="s">
        <v>217</v>
      </c>
      <c r="F145" s="134" t="str">
        <f t="shared" ref="F145:F149" si="53">IF($B145="N/A","N/A",IF(E145&lt;0,"No","Yes"))</f>
        <v>N/A</v>
      </c>
      <c r="G145" s="156">
        <v>0</v>
      </c>
      <c r="H145" s="134" t="str">
        <f t="shared" ref="H145:H149" si="54">IF($B145="N/A","N/A",IF(G145&lt;0,"No","Yes"))</f>
        <v>N/A</v>
      </c>
      <c r="I145" s="132" t="s">
        <v>217</v>
      </c>
      <c r="J145" s="132" t="s">
        <v>217</v>
      </c>
      <c r="K145" s="135" t="s">
        <v>732</v>
      </c>
      <c r="L145" s="134" t="str">
        <f>IF(J145="Div by 0", "N/A", IF(OR(J145="N/A",K145="N/A"),"N/A", IF(J145&gt;VALUE(MID(K145,1,2)), "No", IF(J145&lt;-1*VALUE(MID(K145,1,2)), "No", "Yes"))))</f>
        <v>N/A</v>
      </c>
    </row>
    <row r="146" spans="1:12" x14ac:dyDescent="0.2">
      <c r="A146" s="2" t="s">
        <v>508</v>
      </c>
      <c r="B146" s="141" t="s">
        <v>217</v>
      </c>
      <c r="C146" s="156" t="s">
        <v>217</v>
      </c>
      <c r="D146" s="134" t="str">
        <f t="shared" si="52"/>
        <v>N/A</v>
      </c>
      <c r="E146" s="156" t="s">
        <v>217</v>
      </c>
      <c r="F146" s="134" t="str">
        <f t="shared" si="53"/>
        <v>N/A</v>
      </c>
      <c r="G146" s="156">
        <v>0</v>
      </c>
      <c r="H146" s="134" t="str">
        <f t="shared" si="54"/>
        <v>N/A</v>
      </c>
      <c r="I146" s="132" t="s">
        <v>217</v>
      </c>
      <c r="J146" s="132" t="s">
        <v>217</v>
      </c>
      <c r="K146" s="141" t="s">
        <v>732</v>
      </c>
      <c r="L146" s="134" t="str">
        <f t="shared" ref="L146:L149" si="55">IF(J146="Div by 0", "N/A", IF(OR(J146="N/A",K146="N/A"),"N/A", IF(J146&gt;VALUE(MID(K146,1,2)), "No", IF(J146&lt;-1*VALUE(MID(K146,1,2)), "No", "Yes"))))</f>
        <v>N/A</v>
      </c>
    </row>
    <row r="147" spans="1:12" x14ac:dyDescent="0.2">
      <c r="A147" s="2" t="s">
        <v>509</v>
      </c>
      <c r="B147" s="141" t="s">
        <v>217</v>
      </c>
      <c r="C147" s="156" t="s">
        <v>217</v>
      </c>
      <c r="D147" s="134" t="str">
        <f t="shared" si="52"/>
        <v>N/A</v>
      </c>
      <c r="E147" s="156" t="s">
        <v>217</v>
      </c>
      <c r="F147" s="134" t="str">
        <f t="shared" si="53"/>
        <v>N/A</v>
      </c>
      <c r="G147" s="156">
        <v>0</v>
      </c>
      <c r="H147" s="134" t="str">
        <f t="shared" si="54"/>
        <v>N/A</v>
      </c>
      <c r="I147" s="132" t="s">
        <v>217</v>
      </c>
      <c r="J147" s="132" t="s">
        <v>217</v>
      </c>
      <c r="K147" s="141" t="s">
        <v>732</v>
      </c>
      <c r="L147" s="134" t="str">
        <f t="shared" si="55"/>
        <v>N/A</v>
      </c>
    </row>
    <row r="148" spans="1:12" x14ac:dyDescent="0.2">
      <c r="A148" s="2" t="s">
        <v>510</v>
      </c>
      <c r="B148" s="141" t="s">
        <v>217</v>
      </c>
      <c r="C148" s="156" t="s">
        <v>217</v>
      </c>
      <c r="D148" s="134" t="str">
        <f t="shared" si="52"/>
        <v>N/A</v>
      </c>
      <c r="E148" s="156" t="s">
        <v>217</v>
      </c>
      <c r="F148" s="134" t="str">
        <f t="shared" si="53"/>
        <v>N/A</v>
      </c>
      <c r="G148" s="156">
        <v>0</v>
      </c>
      <c r="H148" s="134" t="str">
        <f t="shared" si="54"/>
        <v>N/A</v>
      </c>
      <c r="I148" s="132" t="s">
        <v>217</v>
      </c>
      <c r="J148" s="132" t="s">
        <v>217</v>
      </c>
      <c r="K148" s="141" t="s">
        <v>732</v>
      </c>
      <c r="L148" s="134" t="str">
        <f t="shared" si="55"/>
        <v>N/A</v>
      </c>
    </row>
    <row r="149" spans="1:12" x14ac:dyDescent="0.2">
      <c r="A149" s="2" t="s">
        <v>511</v>
      </c>
      <c r="B149" s="141" t="s">
        <v>217</v>
      </c>
      <c r="C149" s="156" t="s">
        <v>217</v>
      </c>
      <c r="D149" s="134" t="str">
        <f t="shared" si="52"/>
        <v>N/A</v>
      </c>
      <c r="E149" s="156" t="s">
        <v>217</v>
      </c>
      <c r="F149" s="134" t="str">
        <f t="shared" si="53"/>
        <v>N/A</v>
      </c>
      <c r="G149" s="156">
        <v>0</v>
      </c>
      <c r="H149" s="134" t="str">
        <f t="shared" si="54"/>
        <v>N/A</v>
      </c>
      <c r="I149" s="132" t="s">
        <v>217</v>
      </c>
      <c r="J149" s="132" t="s">
        <v>217</v>
      </c>
      <c r="K149" s="141" t="s">
        <v>732</v>
      </c>
      <c r="L149" s="134" t="str">
        <f t="shared" si="55"/>
        <v>N/A</v>
      </c>
    </row>
    <row r="150" spans="1:12" x14ac:dyDescent="0.2">
      <c r="A150" s="4" t="s">
        <v>731</v>
      </c>
      <c r="B150" s="135" t="s">
        <v>217</v>
      </c>
      <c r="C150" s="152">
        <v>0</v>
      </c>
      <c r="D150" s="130" t="str">
        <f t="shared" ref="D150:D172" si="56">IF($B150="N/A","N/A",IF(C150&gt;10,"No",IF(C150&lt;-10,"No","Yes")))</f>
        <v>N/A</v>
      </c>
      <c r="E150" s="152">
        <v>0</v>
      </c>
      <c r="F150" s="130" t="str">
        <f t="shared" ref="F150:F172" si="57">IF($B150="N/A","N/A",IF(E150&gt;10,"No",IF(E150&lt;-10,"No","Yes")))</f>
        <v>N/A</v>
      </c>
      <c r="G150" s="152">
        <v>0</v>
      </c>
      <c r="H150" s="130" t="str">
        <f t="shared" ref="H150:H172" si="58">IF($B150="N/A","N/A",IF(G150&gt;10,"No",IF(G150&lt;-10,"No","Yes")))</f>
        <v>N/A</v>
      </c>
      <c r="I150" s="132" t="s">
        <v>1743</v>
      </c>
      <c r="J150" s="132" t="s">
        <v>1743</v>
      </c>
      <c r="K150" s="135" t="s">
        <v>732</v>
      </c>
      <c r="L150" s="134" t="str">
        <f t="shared" ref="L150:L172" si="59">IF(J150="Div by 0", "N/A", IF(K150="N/A","N/A", IF(J150&gt;VALUE(MID(K150,1,2)), "No", IF(J150&lt;-1*VALUE(MID(K150,1,2)), "No", "Yes"))))</f>
        <v>N/A</v>
      </c>
    </row>
    <row r="151" spans="1:12" x14ac:dyDescent="0.2">
      <c r="A151" s="4" t="s">
        <v>534</v>
      </c>
      <c r="B151" s="135" t="s">
        <v>217</v>
      </c>
      <c r="C151" s="152">
        <v>0</v>
      </c>
      <c r="D151" s="130" t="str">
        <f t="shared" si="56"/>
        <v>N/A</v>
      </c>
      <c r="E151" s="152">
        <v>0</v>
      </c>
      <c r="F151" s="130" t="str">
        <f t="shared" si="57"/>
        <v>N/A</v>
      </c>
      <c r="G151" s="152">
        <v>0</v>
      </c>
      <c r="H151" s="130" t="str">
        <f t="shared" si="58"/>
        <v>N/A</v>
      </c>
      <c r="I151" s="132" t="s">
        <v>1743</v>
      </c>
      <c r="J151" s="132" t="s">
        <v>1743</v>
      </c>
      <c r="K151" s="135" t="s">
        <v>732</v>
      </c>
      <c r="L151" s="134" t="str">
        <f t="shared" si="59"/>
        <v>N/A</v>
      </c>
    </row>
    <row r="152" spans="1:12" x14ac:dyDescent="0.2">
      <c r="A152" s="4" t="s">
        <v>535</v>
      </c>
      <c r="B152" s="135" t="s">
        <v>217</v>
      </c>
      <c r="C152" s="152">
        <v>0</v>
      </c>
      <c r="D152" s="130" t="str">
        <f t="shared" si="56"/>
        <v>N/A</v>
      </c>
      <c r="E152" s="152">
        <v>0</v>
      </c>
      <c r="F152" s="130" t="str">
        <f t="shared" si="57"/>
        <v>N/A</v>
      </c>
      <c r="G152" s="152">
        <v>0</v>
      </c>
      <c r="H152" s="130" t="str">
        <f t="shared" si="58"/>
        <v>N/A</v>
      </c>
      <c r="I152" s="132" t="s">
        <v>1743</v>
      </c>
      <c r="J152" s="132" t="s">
        <v>1743</v>
      </c>
      <c r="K152" s="135" t="s">
        <v>732</v>
      </c>
      <c r="L152" s="134" t="str">
        <f t="shared" si="59"/>
        <v>N/A</v>
      </c>
    </row>
    <row r="153" spans="1:12" x14ac:dyDescent="0.2">
      <c r="A153" s="4" t="s">
        <v>536</v>
      </c>
      <c r="B153" s="135" t="s">
        <v>217</v>
      </c>
      <c r="C153" s="152">
        <v>0</v>
      </c>
      <c r="D153" s="130" t="str">
        <f t="shared" si="56"/>
        <v>N/A</v>
      </c>
      <c r="E153" s="152">
        <v>0</v>
      </c>
      <c r="F153" s="130" t="str">
        <f t="shared" si="57"/>
        <v>N/A</v>
      </c>
      <c r="G153" s="152">
        <v>0</v>
      </c>
      <c r="H153" s="130" t="str">
        <f t="shared" si="58"/>
        <v>N/A</v>
      </c>
      <c r="I153" s="132" t="s">
        <v>1743</v>
      </c>
      <c r="J153" s="132" t="s">
        <v>1743</v>
      </c>
      <c r="K153" s="135" t="s">
        <v>732</v>
      </c>
      <c r="L153" s="134" t="str">
        <f t="shared" si="59"/>
        <v>N/A</v>
      </c>
    </row>
    <row r="154" spans="1:12" x14ac:dyDescent="0.2">
      <c r="A154" s="4" t="s">
        <v>537</v>
      </c>
      <c r="B154" s="135" t="s">
        <v>217</v>
      </c>
      <c r="C154" s="152">
        <v>0</v>
      </c>
      <c r="D154" s="130" t="str">
        <f t="shared" si="56"/>
        <v>N/A</v>
      </c>
      <c r="E154" s="152">
        <v>0</v>
      </c>
      <c r="F154" s="130" t="str">
        <f t="shared" si="57"/>
        <v>N/A</v>
      </c>
      <c r="G154" s="152">
        <v>0</v>
      </c>
      <c r="H154" s="130" t="str">
        <f t="shared" si="58"/>
        <v>N/A</v>
      </c>
      <c r="I154" s="132" t="s">
        <v>1743</v>
      </c>
      <c r="J154" s="132" t="s">
        <v>1743</v>
      </c>
      <c r="K154" s="135" t="s">
        <v>732</v>
      </c>
      <c r="L154" s="134" t="str">
        <f t="shared" si="59"/>
        <v>N/A</v>
      </c>
    </row>
    <row r="155" spans="1:12" x14ac:dyDescent="0.2">
      <c r="A155" s="2" t="s">
        <v>538</v>
      </c>
      <c r="B155" s="141" t="s">
        <v>217</v>
      </c>
      <c r="C155" s="156" t="s">
        <v>217</v>
      </c>
      <c r="D155" s="134" t="str">
        <f t="shared" ref="D155:D159" si="60">IF($B155="N/A","N/A",IF(C155&lt;0,"No","Yes"))</f>
        <v>N/A</v>
      </c>
      <c r="E155" s="156" t="s">
        <v>217</v>
      </c>
      <c r="F155" s="134" t="str">
        <f t="shared" ref="F155:F159" si="61">IF($B155="N/A","N/A",IF(E155&lt;0,"No","Yes"))</f>
        <v>N/A</v>
      </c>
      <c r="G155" s="156">
        <v>0</v>
      </c>
      <c r="H155" s="134" t="str">
        <f t="shared" ref="H155:H159" si="62">IF($B155="N/A","N/A",IF(G155&lt;0,"No","Yes"))</f>
        <v>N/A</v>
      </c>
      <c r="I155" s="132" t="s">
        <v>217</v>
      </c>
      <c r="J155" s="132" t="s">
        <v>217</v>
      </c>
      <c r="K155" s="135" t="s">
        <v>732</v>
      </c>
      <c r="L155" s="134" t="str">
        <f>IF(J155="Div by 0", "N/A", IF(OR(J155="N/A",K155="N/A"),"N/A", IF(J155&gt;VALUE(MID(K155,1,2)), "No", IF(J155&lt;-1*VALUE(MID(K155,1,2)), "No", "Yes"))))</f>
        <v>N/A</v>
      </c>
    </row>
    <row r="156" spans="1:12" ht="25.5" x14ac:dyDescent="0.2">
      <c r="A156" s="2" t="s">
        <v>539</v>
      </c>
      <c r="B156" s="141" t="s">
        <v>217</v>
      </c>
      <c r="C156" s="156" t="s">
        <v>217</v>
      </c>
      <c r="D156" s="134" t="str">
        <f t="shared" si="60"/>
        <v>N/A</v>
      </c>
      <c r="E156" s="156" t="s">
        <v>217</v>
      </c>
      <c r="F156" s="134" t="str">
        <f t="shared" si="61"/>
        <v>N/A</v>
      </c>
      <c r="G156" s="156">
        <v>0</v>
      </c>
      <c r="H156" s="134" t="str">
        <f t="shared" si="62"/>
        <v>N/A</v>
      </c>
      <c r="I156" s="132" t="s">
        <v>217</v>
      </c>
      <c r="J156" s="132" t="s">
        <v>217</v>
      </c>
      <c r="K156" s="141" t="s">
        <v>732</v>
      </c>
      <c r="L156" s="134" t="str">
        <f t="shared" ref="L156:L159" si="63">IF(J156="Div by 0", "N/A", IF(OR(J156="N/A",K156="N/A"),"N/A", IF(J156&gt;VALUE(MID(K156,1,2)), "No", IF(J156&lt;-1*VALUE(MID(K156,1,2)), "No", "Yes"))))</f>
        <v>N/A</v>
      </c>
    </row>
    <row r="157" spans="1:12" ht="25.5" x14ac:dyDescent="0.2">
      <c r="A157" s="2" t="s">
        <v>540</v>
      </c>
      <c r="B157" s="141" t="s">
        <v>217</v>
      </c>
      <c r="C157" s="156" t="s">
        <v>217</v>
      </c>
      <c r="D157" s="134" t="str">
        <f t="shared" si="60"/>
        <v>N/A</v>
      </c>
      <c r="E157" s="156" t="s">
        <v>217</v>
      </c>
      <c r="F157" s="134" t="str">
        <f t="shared" si="61"/>
        <v>N/A</v>
      </c>
      <c r="G157" s="156">
        <v>0</v>
      </c>
      <c r="H157" s="134" t="str">
        <f t="shared" si="62"/>
        <v>N/A</v>
      </c>
      <c r="I157" s="132" t="s">
        <v>217</v>
      </c>
      <c r="J157" s="132" t="s">
        <v>217</v>
      </c>
      <c r="K157" s="141" t="s">
        <v>732</v>
      </c>
      <c r="L157" s="134" t="str">
        <f t="shared" si="63"/>
        <v>N/A</v>
      </c>
    </row>
    <row r="158" spans="1:12" ht="25.5" x14ac:dyDescent="0.2">
      <c r="A158" s="2" t="s">
        <v>541</v>
      </c>
      <c r="B158" s="141" t="s">
        <v>217</v>
      </c>
      <c r="C158" s="156" t="s">
        <v>217</v>
      </c>
      <c r="D158" s="134" t="str">
        <f t="shared" si="60"/>
        <v>N/A</v>
      </c>
      <c r="E158" s="156" t="s">
        <v>217</v>
      </c>
      <c r="F158" s="134" t="str">
        <f t="shared" si="61"/>
        <v>N/A</v>
      </c>
      <c r="G158" s="156">
        <v>0</v>
      </c>
      <c r="H158" s="134" t="str">
        <f t="shared" si="62"/>
        <v>N/A</v>
      </c>
      <c r="I158" s="132" t="s">
        <v>217</v>
      </c>
      <c r="J158" s="132" t="s">
        <v>217</v>
      </c>
      <c r="K158" s="141" t="s">
        <v>732</v>
      </c>
      <c r="L158" s="134" t="str">
        <f t="shared" si="63"/>
        <v>N/A</v>
      </c>
    </row>
    <row r="159" spans="1:12" ht="25.5" x14ac:dyDescent="0.2">
      <c r="A159" s="2" t="s">
        <v>542</v>
      </c>
      <c r="B159" s="141" t="s">
        <v>217</v>
      </c>
      <c r="C159" s="156" t="s">
        <v>217</v>
      </c>
      <c r="D159" s="134" t="str">
        <f t="shared" si="60"/>
        <v>N/A</v>
      </c>
      <c r="E159" s="156" t="s">
        <v>217</v>
      </c>
      <c r="F159" s="134" t="str">
        <f t="shared" si="61"/>
        <v>N/A</v>
      </c>
      <c r="G159" s="156">
        <v>0</v>
      </c>
      <c r="H159" s="134" t="str">
        <f t="shared" si="62"/>
        <v>N/A</v>
      </c>
      <c r="I159" s="132" t="s">
        <v>217</v>
      </c>
      <c r="J159" s="132" t="s">
        <v>217</v>
      </c>
      <c r="K159" s="141" t="s">
        <v>732</v>
      </c>
      <c r="L159" s="134" t="str">
        <f t="shared" si="63"/>
        <v>N/A</v>
      </c>
    </row>
    <row r="160" spans="1:12" ht="25.5" x14ac:dyDescent="0.2">
      <c r="A160" s="4" t="s">
        <v>543</v>
      </c>
      <c r="B160" s="135" t="s">
        <v>217</v>
      </c>
      <c r="C160" s="152">
        <v>0</v>
      </c>
      <c r="D160" s="130" t="str">
        <f t="shared" si="56"/>
        <v>N/A</v>
      </c>
      <c r="E160" s="152">
        <v>0</v>
      </c>
      <c r="F160" s="130" t="str">
        <f t="shared" si="57"/>
        <v>N/A</v>
      </c>
      <c r="G160" s="152">
        <v>0</v>
      </c>
      <c r="H160" s="130" t="str">
        <f t="shared" si="58"/>
        <v>N/A</v>
      </c>
      <c r="I160" s="132" t="s">
        <v>1743</v>
      </c>
      <c r="J160" s="132" t="s">
        <v>1743</v>
      </c>
      <c r="K160" s="135" t="s">
        <v>732</v>
      </c>
      <c r="L160" s="134" t="str">
        <f t="shared" si="59"/>
        <v>N/A</v>
      </c>
    </row>
    <row r="161" spans="1:12" x14ac:dyDescent="0.2">
      <c r="A161" s="4" t="s">
        <v>544</v>
      </c>
      <c r="B161" s="135" t="s">
        <v>217</v>
      </c>
      <c r="C161" s="131">
        <v>0</v>
      </c>
      <c r="D161" s="130" t="str">
        <f t="shared" si="56"/>
        <v>N/A</v>
      </c>
      <c r="E161" s="131">
        <v>0</v>
      </c>
      <c r="F161" s="130" t="str">
        <f t="shared" si="57"/>
        <v>N/A</v>
      </c>
      <c r="G161" s="131">
        <v>0</v>
      </c>
      <c r="H161" s="130" t="str">
        <f t="shared" si="58"/>
        <v>N/A</v>
      </c>
      <c r="I161" s="132" t="s">
        <v>1743</v>
      </c>
      <c r="J161" s="132" t="s">
        <v>1743</v>
      </c>
      <c r="K161" s="135" t="s">
        <v>732</v>
      </c>
      <c r="L161" s="134" t="str">
        <f t="shared" si="59"/>
        <v>N/A</v>
      </c>
    </row>
    <row r="162" spans="1:12" x14ac:dyDescent="0.2">
      <c r="A162" s="4" t="s">
        <v>1276</v>
      </c>
      <c r="B162" s="135" t="s">
        <v>217</v>
      </c>
      <c r="C162" s="131" t="s">
        <v>1743</v>
      </c>
      <c r="D162" s="130" t="str">
        <f t="shared" si="56"/>
        <v>N/A</v>
      </c>
      <c r="E162" s="131" t="s">
        <v>1743</v>
      </c>
      <c r="F162" s="130" t="str">
        <f t="shared" si="57"/>
        <v>N/A</v>
      </c>
      <c r="G162" s="131" t="s">
        <v>1743</v>
      </c>
      <c r="H162" s="130" t="str">
        <f t="shared" si="58"/>
        <v>N/A</v>
      </c>
      <c r="I162" s="132" t="s">
        <v>1743</v>
      </c>
      <c r="J162" s="132" t="s">
        <v>1743</v>
      </c>
      <c r="K162" s="135" t="s">
        <v>732</v>
      </c>
      <c r="L162" s="134" t="str">
        <f t="shared" si="59"/>
        <v>N/A</v>
      </c>
    </row>
    <row r="163" spans="1:12" ht="25.5" x14ac:dyDescent="0.2">
      <c r="A163" s="4" t="s">
        <v>1277</v>
      </c>
      <c r="B163" s="135" t="s">
        <v>217</v>
      </c>
      <c r="C163" s="131" t="s">
        <v>1743</v>
      </c>
      <c r="D163" s="130" t="str">
        <f t="shared" si="56"/>
        <v>N/A</v>
      </c>
      <c r="E163" s="131" t="s">
        <v>1743</v>
      </c>
      <c r="F163" s="130" t="str">
        <f t="shared" si="57"/>
        <v>N/A</v>
      </c>
      <c r="G163" s="131" t="s">
        <v>1743</v>
      </c>
      <c r="H163" s="130" t="str">
        <f t="shared" si="58"/>
        <v>N/A</v>
      </c>
      <c r="I163" s="132" t="s">
        <v>1743</v>
      </c>
      <c r="J163" s="132" t="s">
        <v>1743</v>
      </c>
      <c r="K163" s="135" t="s">
        <v>732</v>
      </c>
      <c r="L163" s="134" t="str">
        <f t="shared" si="59"/>
        <v>N/A</v>
      </c>
    </row>
    <row r="164" spans="1:12" ht="25.5" x14ac:dyDescent="0.2">
      <c r="A164" s="4" t="s">
        <v>1278</v>
      </c>
      <c r="B164" s="135" t="s">
        <v>217</v>
      </c>
      <c r="C164" s="131" t="s">
        <v>1743</v>
      </c>
      <c r="D164" s="130" t="str">
        <f t="shared" si="56"/>
        <v>N/A</v>
      </c>
      <c r="E164" s="131" t="s">
        <v>1743</v>
      </c>
      <c r="F164" s="130" t="str">
        <f t="shared" si="57"/>
        <v>N/A</v>
      </c>
      <c r="G164" s="131" t="s">
        <v>1743</v>
      </c>
      <c r="H164" s="130" t="str">
        <f t="shared" si="58"/>
        <v>N/A</v>
      </c>
      <c r="I164" s="132" t="s">
        <v>1743</v>
      </c>
      <c r="J164" s="132" t="s">
        <v>1743</v>
      </c>
      <c r="K164" s="135" t="s">
        <v>732</v>
      </c>
      <c r="L164" s="134" t="str">
        <f t="shared" si="59"/>
        <v>N/A</v>
      </c>
    </row>
    <row r="165" spans="1:12" ht="25.5" x14ac:dyDescent="0.2">
      <c r="A165" s="4" t="s">
        <v>1279</v>
      </c>
      <c r="B165" s="135" t="s">
        <v>217</v>
      </c>
      <c r="C165" s="131" t="s">
        <v>1743</v>
      </c>
      <c r="D165" s="130" t="str">
        <f t="shared" si="56"/>
        <v>N/A</v>
      </c>
      <c r="E165" s="131" t="s">
        <v>1743</v>
      </c>
      <c r="F165" s="130" t="str">
        <f t="shared" si="57"/>
        <v>N/A</v>
      </c>
      <c r="G165" s="131" t="s">
        <v>1743</v>
      </c>
      <c r="H165" s="130" t="str">
        <f t="shared" si="58"/>
        <v>N/A</v>
      </c>
      <c r="I165" s="132" t="s">
        <v>1743</v>
      </c>
      <c r="J165" s="132" t="s">
        <v>1743</v>
      </c>
      <c r="K165" s="135" t="s">
        <v>732</v>
      </c>
      <c r="L165" s="134" t="str">
        <f t="shared" si="59"/>
        <v>N/A</v>
      </c>
    </row>
    <row r="166" spans="1:12" ht="25.5" x14ac:dyDescent="0.2">
      <c r="A166" s="4" t="s">
        <v>1280</v>
      </c>
      <c r="B166" s="135" t="s">
        <v>217</v>
      </c>
      <c r="C166" s="131" t="s">
        <v>1743</v>
      </c>
      <c r="D166" s="130" t="str">
        <f t="shared" si="56"/>
        <v>N/A</v>
      </c>
      <c r="E166" s="131" t="s">
        <v>1743</v>
      </c>
      <c r="F166" s="130" t="str">
        <f t="shared" si="57"/>
        <v>N/A</v>
      </c>
      <c r="G166" s="131" t="s">
        <v>1743</v>
      </c>
      <c r="H166" s="130" t="str">
        <f t="shared" si="58"/>
        <v>N/A</v>
      </c>
      <c r="I166" s="132" t="s">
        <v>1743</v>
      </c>
      <c r="J166" s="132" t="s">
        <v>1743</v>
      </c>
      <c r="K166" s="135" t="s">
        <v>732</v>
      </c>
      <c r="L166" s="134" t="str">
        <f t="shared" si="59"/>
        <v>N/A</v>
      </c>
    </row>
    <row r="167" spans="1:12" x14ac:dyDescent="0.2">
      <c r="A167" s="45" t="s">
        <v>545</v>
      </c>
      <c r="B167" s="136" t="s">
        <v>217</v>
      </c>
      <c r="C167" s="137">
        <v>0</v>
      </c>
      <c r="D167" s="138" t="str">
        <f t="shared" si="56"/>
        <v>N/A</v>
      </c>
      <c r="E167" s="137">
        <v>0</v>
      </c>
      <c r="F167" s="138" t="str">
        <f t="shared" si="57"/>
        <v>N/A</v>
      </c>
      <c r="G167" s="137">
        <v>0</v>
      </c>
      <c r="H167" s="138" t="str">
        <f t="shared" si="58"/>
        <v>N/A</v>
      </c>
      <c r="I167" s="132" t="s">
        <v>1743</v>
      </c>
      <c r="J167" s="132" t="s">
        <v>1743</v>
      </c>
      <c r="K167" s="133" t="s">
        <v>732</v>
      </c>
      <c r="L167" s="134" t="str">
        <f t="shared" si="59"/>
        <v>N/A</v>
      </c>
    </row>
    <row r="168" spans="1:12" x14ac:dyDescent="0.2">
      <c r="A168" s="45" t="s">
        <v>1281</v>
      </c>
      <c r="B168" s="136" t="s">
        <v>217</v>
      </c>
      <c r="C168" s="137" t="s">
        <v>1743</v>
      </c>
      <c r="D168" s="138" t="str">
        <f t="shared" si="56"/>
        <v>N/A</v>
      </c>
      <c r="E168" s="137" t="s">
        <v>1743</v>
      </c>
      <c r="F168" s="138" t="str">
        <f t="shared" si="57"/>
        <v>N/A</v>
      </c>
      <c r="G168" s="137" t="s">
        <v>1743</v>
      </c>
      <c r="H168" s="138" t="str">
        <f t="shared" si="58"/>
        <v>N/A</v>
      </c>
      <c r="I168" s="132" t="s">
        <v>1743</v>
      </c>
      <c r="J168" s="132" t="s">
        <v>1743</v>
      </c>
      <c r="K168" s="133" t="s">
        <v>732</v>
      </c>
      <c r="L168" s="134" t="str">
        <f t="shared" si="59"/>
        <v>N/A</v>
      </c>
    </row>
    <row r="169" spans="1:12" ht="25.5" x14ac:dyDescent="0.2">
      <c r="A169" s="45" t="s">
        <v>1282</v>
      </c>
      <c r="B169" s="135" t="s">
        <v>217</v>
      </c>
      <c r="C169" s="131" t="s">
        <v>1743</v>
      </c>
      <c r="D169" s="130" t="str">
        <f t="shared" si="56"/>
        <v>N/A</v>
      </c>
      <c r="E169" s="131" t="s">
        <v>1743</v>
      </c>
      <c r="F169" s="130" t="str">
        <f t="shared" si="57"/>
        <v>N/A</v>
      </c>
      <c r="G169" s="131" t="s">
        <v>1743</v>
      </c>
      <c r="H169" s="130" t="str">
        <f t="shared" si="58"/>
        <v>N/A</v>
      </c>
      <c r="I169" s="132" t="s">
        <v>1743</v>
      </c>
      <c r="J169" s="132" t="s">
        <v>1743</v>
      </c>
      <c r="K169" s="135" t="s">
        <v>732</v>
      </c>
      <c r="L169" s="134" t="str">
        <f t="shared" si="59"/>
        <v>N/A</v>
      </c>
    </row>
    <row r="170" spans="1:12" ht="25.5" x14ac:dyDescent="0.2">
      <c r="A170" s="45" t="s">
        <v>1283</v>
      </c>
      <c r="B170" s="135" t="s">
        <v>217</v>
      </c>
      <c r="C170" s="131" t="s">
        <v>1743</v>
      </c>
      <c r="D170" s="130" t="str">
        <f t="shared" si="56"/>
        <v>N/A</v>
      </c>
      <c r="E170" s="131" t="s">
        <v>1743</v>
      </c>
      <c r="F170" s="130" t="str">
        <f t="shared" si="57"/>
        <v>N/A</v>
      </c>
      <c r="G170" s="131" t="s">
        <v>1743</v>
      </c>
      <c r="H170" s="130" t="str">
        <f t="shared" si="58"/>
        <v>N/A</v>
      </c>
      <c r="I170" s="132" t="s">
        <v>1743</v>
      </c>
      <c r="J170" s="132" t="s">
        <v>1743</v>
      </c>
      <c r="K170" s="135" t="s">
        <v>732</v>
      </c>
      <c r="L170" s="134" t="str">
        <f t="shared" si="59"/>
        <v>N/A</v>
      </c>
    </row>
    <row r="171" spans="1:12" ht="25.5" x14ac:dyDescent="0.2">
      <c r="A171" s="45" t="s">
        <v>1284</v>
      </c>
      <c r="B171" s="135" t="s">
        <v>217</v>
      </c>
      <c r="C171" s="131" t="s">
        <v>1743</v>
      </c>
      <c r="D171" s="130" t="str">
        <f t="shared" si="56"/>
        <v>N/A</v>
      </c>
      <c r="E171" s="131" t="s">
        <v>1743</v>
      </c>
      <c r="F171" s="130" t="str">
        <f t="shared" si="57"/>
        <v>N/A</v>
      </c>
      <c r="G171" s="131" t="s">
        <v>1743</v>
      </c>
      <c r="H171" s="130" t="str">
        <f t="shared" si="58"/>
        <v>N/A</v>
      </c>
      <c r="I171" s="132" t="s">
        <v>1743</v>
      </c>
      <c r="J171" s="132" t="s">
        <v>1743</v>
      </c>
      <c r="K171" s="135" t="s">
        <v>732</v>
      </c>
      <c r="L171" s="134" t="str">
        <f t="shared" si="59"/>
        <v>N/A</v>
      </c>
    </row>
    <row r="172" spans="1:12" ht="25.5" x14ac:dyDescent="0.2">
      <c r="A172" s="45" t="s">
        <v>1285</v>
      </c>
      <c r="B172" s="135" t="s">
        <v>217</v>
      </c>
      <c r="C172" s="131" t="s">
        <v>1743</v>
      </c>
      <c r="D172" s="130" t="str">
        <f t="shared" si="56"/>
        <v>N/A</v>
      </c>
      <c r="E172" s="131" t="s">
        <v>1743</v>
      </c>
      <c r="F172" s="130" t="str">
        <f t="shared" si="57"/>
        <v>N/A</v>
      </c>
      <c r="G172" s="131" t="s">
        <v>1743</v>
      </c>
      <c r="H172" s="130" t="str">
        <f t="shared" si="58"/>
        <v>N/A</v>
      </c>
      <c r="I172" s="132" t="s">
        <v>1743</v>
      </c>
      <c r="J172" s="132" t="s">
        <v>1743</v>
      </c>
      <c r="K172" s="135" t="s">
        <v>732</v>
      </c>
      <c r="L172" s="134" t="str">
        <f t="shared" si="59"/>
        <v>N/A</v>
      </c>
    </row>
    <row r="173" spans="1:12" ht="25.5" x14ac:dyDescent="0.2">
      <c r="A173" s="2" t="s">
        <v>546</v>
      </c>
      <c r="B173" s="135" t="s">
        <v>217</v>
      </c>
      <c r="C173" s="131">
        <v>0</v>
      </c>
      <c r="D173" s="130" t="str">
        <f t="shared" ref="D173:D181" si="64">IF($B173="N/A","N/A",IF(C173&gt;10,"No",IF(C173&lt;-10,"No","Yes")))</f>
        <v>N/A</v>
      </c>
      <c r="E173" s="131">
        <v>0</v>
      </c>
      <c r="F173" s="130" t="str">
        <f t="shared" ref="F173:F181" si="65">IF($B173="N/A","N/A",IF(E173&gt;10,"No",IF(E173&lt;-10,"No","Yes")))</f>
        <v>N/A</v>
      </c>
      <c r="G173" s="131">
        <v>0</v>
      </c>
      <c r="H173" s="130" t="str">
        <f t="shared" ref="H173:H181" si="66">IF($B173="N/A","N/A",IF(G173&gt;10,"No",IF(G173&lt;-10,"No","Yes")))</f>
        <v>N/A</v>
      </c>
      <c r="I173" s="132" t="s">
        <v>1743</v>
      </c>
      <c r="J173" s="132" t="s">
        <v>1743</v>
      </c>
      <c r="K173" s="135" t="s">
        <v>732</v>
      </c>
      <c r="L173" s="134" t="str">
        <f t="shared" ref="L173:L181" si="67">IF(J173="Div by 0", "N/A", IF(K173="N/A","N/A", IF(J173&gt;VALUE(MID(K173,1,2)), "No", IF(J173&lt;-1*VALUE(MID(K173,1,2)), "No", "Yes"))))</f>
        <v>N/A</v>
      </c>
    </row>
    <row r="174" spans="1:12" ht="25.5" x14ac:dyDescent="0.2">
      <c r="A174" s="2" t="s">
        <v>1286</v>
      </c>
      <c r="B174" s="135" t="s">
        <v>217</v>
      </c>
      <c r="C174" s="131">
        <v>0</v>
      </c>
      <c r="D174" s="130" t="str">
        <f t="shared" si="64"/>
        <v>N/A</v>
      </c>
      <c r="E174" s="131">
        <v>0</v>
      </c>
      <c r="F174" s="130" t="str">
        <f t="shared" si="65"/>
        <v>N/A</v>
      </c>
      <c r="G174" s="131">
        <v>0</v>
      </c>
      <c r="H174" s="130" t="str">
        <f t="shared" si="66"/>
        <v>N/A</v>
      </c>
      <c r="I174" s="132" t="s">
        <v>1743</v>
      </c>
      <c r="J174" s="132" t="s">
        <v>1743</v>
      </c>
      <c r="K174" s="135" t="s">
        <v>732</v>
      </c>
      <c r="L174" s="134" t="str">
        <f t="shared" si="67"/>
        <v>N/A</v>
      </c>
    </row>
    <row r="175" spans="1:12" ht="25.5" x14ac:dyDescent="0.2">
      <c r="A175" s="2" t="s">
        <v>547</v>
      </c>
      <c r="B175" s="135" t="s">
        <v>217</v>
      </c>
      <c r="C175" s="131">
        <v>0</v>
      </c>
      <c r="D175" s="130" t="str">
        <f t="shared" si="64"/>
        <v>N/A</v>
      </c>
      <c r="E175" s="131">
        <v>0</v>
      </c>
      <c r="F175" s="130" t="str">
        <f t="shared" si="65"/>
        <v>N/A</v>
      </c>
      <c r="G175" s="131">
        <v>0</v>
      </c>
      <c r="H175" s="130" t="str">
        <f t="shared" si="66"/>
        <v>N/A</v>
      </c>
      <c r="I175" s="132" t="s">
        <v>1743</v>
      </c>
      <c r="J175" s="132" t="s">
        <v>1743</v>
      </c>
      <c r="K175" s="135" t="s">
        <v>732</v>
      </c>
      <c r="L175" s="134" t="str">
        <f t="shared" si="67"/>
        <v>N/A</v>
      </c>
    </row>
    <row r="176" spans="1:12" ht="25.5" x14ac:dyDescent="0.2">
      <c r="A176" s="2" t="s">
        <v>512</v>
      </c>
      <c r="B176" s="135" t="s">
        <v>217</v>
      </c>
      <c r="C176" s="131">
        <v>0</v>
      </c>
      <c r="D176" s="130" t="str">
        <f t="shared" si="64"/>
        <v>N/A</v>
      </c>
      <c r="E176" s="131">
        <v>0</v>
      </c>
      <c r="F176" s="130" t="str">
        <f t="shared" si="65"/>
        <v>N/A</v>
      </c>
      <c r="G176" s="131">
        <v>0</v>
      </c>
      <c r="H176" s="130" t="str">
        <f t="shared" si="66"/>
        <v>N/A</v>
      </c>
      <c r="I176" s="132" t="s">
        <v>1743</v>
      </c>
      <c r="J176" s="132" t="s">
        <v>1743</v>
      </c>
      <c r="K176" s="135" t="s">
        <v>732</v>
      </c>
      <c r="L176" s="134" t="str">
        <f t="shared" si="67"/>
        <v>N/A</v>
      </c>
    </row>
    <row r="177" spans="1:12" ht="25.5" x14ac:dyDescent="0.2">
      <c r="A177" s="2" t="s">
        <v>513</v>
      </c>
      <c r="B177" s="136" t="s">
        <v>217</v>
      </c>
      <c r="C177" s="137" t="s">
        <v>1743</v>
      </c>
      <c r="D177" s="138" t="str">
        <f t="shared" si="64"/>
        <v>N/A</v>
      </c>
      <c r="E177" s="137" t="s">
        <v>1743</v>
      </c>
      <c r="F177" s="138" t="str">
        <f t="shared" si="65"/>
        <v>N/A</v>
      </c>
      <c r="G177" s="137" t="s">
        <v>1743</v>
      </c>
      <c r="H177" s="138" t="str">
        <f t="shared" si="66"/>
        <v>N/A</v>
      </c>
      <c r="I177" s="132" t="s">
        <v>1743</v>
      </c>
      <c r="J177" s="132" t="s">
        <v>1743</v>
      </c>
      <c r="K177" s="133" t="s">
        <v>732</v>
      </c>
      <c r="L177" s="134" t="str">
        <f t="shared" si="67"/>
        <v>N/A</v>
      </c>
    </row>
    <row r="178" spans="1:12" ht="25.5" x14ac:dyDescent="0.2">
      <c r="A178" s="2" t="s">
        <v>1287</v>
      </c>
      <c r="B178" s="136" t="s">
        <v>217</v>
      </c>
      <c r="C178" s="137" t="s">
        <v>1743</v>
      </c>
      <c r="D178" s="138" t="str">
        <f t="shared" si="64"/>
        <v>N/A</v>
      </c>
      <c r="E178" s="137" t="s">
        <v>1743</v>
      </c>
      <c r="F178" s="138" t="str">
        <f t="shared" si="65"/>
        <v>N/A</v>
      </c>
      <c r="G178" s="137" t="s">
        <v>1743</v>
      </c>
      <c r="H178" s="138" t="str">
        <f t="shared" si="66"/>
        <v>N/A</v>
      </c>
      <c r="I178" s="132" t="s">
        <v>1743</v>
      </c>
      <c r="J178" s="132" t="s">
        <v>1743</v>
      </c>
      <c r="K178" s="133" t="s">
        <v>732</v>
      </c>
      <c r="L178" s="134" t="str">
        <f t="shared" si="67"/>
        <v>N/A</v>
      </c>
    </row>
    <row r="179" spans="1:12" ht="25.5" x14ac:dyDescent="0.2">
      <c r="A179" s="2" t="s">
        <v>514</v>
      </c>
      <c r="B179" s="136" t="s">
        <v>217</v>
      </c>
      <c r="C179" s="137" t="s">
        <v>1743</v>
      </c>
      <c r="D179" s="138" t="str">
        <f t="shared" si="64"/>
        <v>N/A</v>
      </c>
      <c r="E179" s="137" t="s">
        <v>1743</v>
      </c>
      <c r="F179" s="138" t="str">
        <f t="shared" si="65"/>
        <v>N/A</v>
      </c>
      <c r="G179" s="137" t="s">
        <v>1743</v>
      </c>
      <c r="H179" s="138" t="str">
        <f t="shared" si="66"/>
        <v>N/A</v>
      </c>
      <c r="I179" s="132" t="s">
        <v>1743</v>
      </c>
      <c r="J179" s="132" t="s">
        <v>1743</v>
      </c>
      <c r="K179" s="133" t="s">
        <v>732</v>
      </c>
      <c r="L179" s="134" t="str">
        <f t="shared" si="67"/>
        <v>N/A</v>
      </c>
    </row>
    <row r="180" spans="1:12" ht="25.5" x14ac:dyDescent="0.2">
      <c r="A180" s="2" t="s">
        <v>515</v>
      </c>
      <c r="B180" s="135" t="s">
        <v>217</v>
      </c>
      <c r="C180" s="131" t="s">
        <v>1743</v>
      </c>
      <c r="D180" s="130" t="str">
        <f t="shared" si="64"/>
        <v>N/A</v>
      </c>
      <c r="E180" s="131" t="s">
        <v>1743</v>
      </c>
      <c r="F180" s="130" t="str">
        <f t="shared" si="65"/>
        <v>N/A</v>
      </c>
      <c r="G180" s="131" t="s">
        <v>1743</v>
      </c>
      <c r="H180" s="130" t="str">
        <f t="shared" si="66"/>
        <v>N/A</v>
      </c>
      <c r="I180" s="139" t="s">
        <v>1743</v>
      </c>
      <c r="J180" s="139" t="s">
        <v>1743</v>
      </c>
      <c r="K180" s="135" t="s">
        <v>732</v>
      </c>
      <c r="L180" s="134" t="str">
        <f t="shared" si="67"/>
        <v>N/A</v>
      </c>
    </row>
    <row r="181" spans="1:12" ht="25.5" x14ac:dyDescent="0.2">
      <c r="A181" s="2" t="s">
        <v>1685</v>
      </c>
      <c r="B181" s="135" t="s">
        <v>217</v>
      </c>
      <c r="C181" s="140" t="s">
        <v>1743</v>
      </c>
      <c r="D181" s="130" t="str">
        <f t="shared" si="64"/>
        <v>N/A</v>
      </c>
      <c r="E181" s="140" t="s">
        <v>1743</v>
      </c>
      <c r="F181" s="130" t="str">
        <f t="shared" si="65"/>
        <v>N/A</v>
      </c>
      <c r="G181" s="140" t="s">
        <v>1743</v>
      </c>
      <c r="H181" s="130" t="str">
        <f t="shared" si="66"/>
        <v>N/A</v>
      </c>
      <c r="I181" s="139" t="s">
        <v>1743</v>
      </c>
      <c r="J181" s="139" t="s">
        <v>1743</v>
      </c>
      <c r="K181" s="135" t="s">
        <v>732</v>
      </c>
      <c r="L181" s="134" t="str">
        <f t="shared" si="67"/>
        <v>N/A</v>
      </c>
    </row>
    <row r="182" spans="1:12" ht="25.5" x14ac:dyDescent="0.2">
      <c r="A182" s="2" t="s">
        <v>1686</v>
      </c>
      <c r="B182" s="141" t="s">
        <v>217</v>
      </c>
      <c r="C182" s="140" t="s">
        <v>217</v>
      </c>
      <c r="D182" s="134" t="str">
        <f t="shared" ref="D182:D185" si="68">IF($B182="N/A","N/A",IF(C182&lt;0,"No","Yes"))</f>
        <v>N/A</v>
      </c>
      <c r="E182" s="140" t="s">
        <v>1743</v>
      </c>
      <c r="F182" s="134" t="str">
        <f t="shared" ref="F182:F185" si="69">IF($B182="N/A","N/A",IF(E182&lt;0,"No","Yes"))</f>
        <v>N/A</v>
      </c>
      <c r="G182" s="140" t="s">
        <v>1743</v>
      </c>
      <c r="H182" s="134" t="str">
        <f t="shared" ref="H182:H185" si="70">IF($B182="N/A","N/A",IF(G182&lt;0,"No","Yes"))</f>
        <v>N/A</v>
      </c>
      <c r="I182" s="139" t="s">
        <v>217</v>
      </c>
      <c r="J182" s="139" t="s">
        <v>1743</v>
      </c>
      <c r="K182" s="141" t="s">
        <v>732</v>
      </c>
      <c r="L182" s="134" t="str">
        <f t="shared" ref="L182:L213" si="71">IF(J182="Div by 0", "N/A", IF(OR(J182="N/A",K182="N/A"),"N/A", IF(J182&gt;VALUE(MID(K182,1,2)), "No", IF(J182&lt;-1*VALUE(MID(K182,1,2)), "No", "Yes"))))</f>
        <v>N/A</v>
      </c>
    </row>
    <row r="183" spans="1:12" ht="25.5" x14ac:dyDescent="0.2">
      <c r="A183" s="2" t="s">
        <v>1687</v>
      </c>
      <c r="B183" s="141" t="s">
        <v>217</v>
      </c>
      <c r="C183" s="140" t="s">
        <v>217</v>
      </c>
      <c r="D183" s="134" t="str">
        <f t="shared" si="68"/>
        <v>N/A</v>
      </c>
      <c r="E183" s="140" t="s">
        <v>1743</v>
      </c>
      <c r="F183" s="134" t="str">
        <f t="shared" si="69"/>
        <v>N/A</v>
      </c>
      <c r="G183" s="140" t="s">
        <v>1743</v>
      </c>
      <c r="H183" s="134" t="str">
        <f t="shared" si="70"/>
        <v>N/A</v>
      </c>
      <c r="I183" s="139" t="s">
        <v>217</v>
      </c>
      <c r="J183" s="139" t="s">
        <v>1743</v>
      </c>
      <c r="K183" s="141" t="s">
        <v>732</v>
      </c>
      <c r="L183" s="134" t="str">
        <f t="shared" si="71"/>
        <v>N/A</v>
      </c>
    </row>
    <row r="184" spans="1:12" ht="25.5" x14ac:dyDescent="0.2">
      <c r="A184" s="2" t="s">
        <v>1688</v>
      </c>
      <c r="B184" s="141" t="s">
        <v>217</v>
      </c>
      <c r="C184" s="140" t="s">
        <v>217</v>
      </c>
      <c r="D184" s="134" t="str">
        <f t="shared" si="68"/>
        <v>N/A</v>
      </c>
      <c r="E184" s="140" t="s">
        <v>1743</v>
      </c>
      <c r="F184" s="134" t="str">
        <f t="shared" si="69"/>
        <v>N/A</v>
      </c>
      <c r="G184" s="140" t="s">
        <v>1743</v>
      </c>
      <c r="H184" s="134" t="str">
        <f t="shared" si="70"/>
        <v>N/A</v>
      </c>
      <c r="I184" s="139" t="s">
        <v>217</v>
      </c>
      <c r="J184" s="139" t="s">
        <v>1743</v>
      </c>
      <c r="K184" s="141" t="s">
        <v>732</v>
      </c>
      <c r="L184" s="134" t="str">
        <f t="shared" si="71"/>
        <v>N/A</v>
      </c>
    </row>
    <row r="185" spans="1:12" ht="25.5" x14ac:dyDescent="0.2">
      <c r="A185" s="2" t="s">
        <v>1689</v>
      </c>
      <c r="B185" s="141" t="s">
        <v>217</v>
      </c>
      <c r="C185" s="140" t="s">
        <v>217</v>
      </c>
      <c r="D185" s="134" t="str">
        <f t="shared" si="68"/>
        <v>N/A</v>
      </c>
      <c r="E185" s="140" t="s">
        <v>1743</v>
      </c>
      <c r="F185" s="134" t="str">
        <f t="shared" si="69"/>
        <v>N/A</v>
      </c>
      <c r="G185" s="140" t="s">
        <v>1743</v>
      </c>
      <c r="H185" s="134" t="str">
        <f t="shared" si="70"/>
        <v>N/A</v>
      </c>
      <c r="I185" s="139" t="s">
        <v>217</v>
      </c>
      <c r="J185" s="139" t="s">
        <v>1743</v>
      </c>
      <c r="K185" s="141" t="s">
        <v>732</v>
      </c>
      <c r="L185" s="134" t="str">
        <f t="shared" si="71"/>
        <v>N/A</v>
      </c>
    </row>
    <row r="186" spans="1:12" ht="25.5" x14ac:dyDescent="0.2">
      <c r="A186" s="2" t="s">
        <v>1690</v>
      </c>
      <c r="B186" s="136" t="s">
        <v>217</v>
      </c>
      <c r="C186" s="140" t="s">
        <v>217</v>
      </c>
      <c r="D186" s="138" t="str">
        <f t="shared" ref="D186:D213" si="72">IF($B186="N/A","N/A",IF(C186&gt;10,"No",IF(C186&lt;-10,"No","Yes")))</f>
        <v>N/A</v>
      </c>
      <c r="E186" s="140" t="s">
        <v>1743</v>
      </c>
      <c r="F186" s="138" t="str">
        <f t="shared" ref="F186:F213" si="73">IF($B186="N/A","N/A",IF(E186&gt;10,"No",IF(E186&lt;-10,"No","Yes")))</f>
        <v>N/A</v>
      </c>
      <c r="G186" s="140" t="s">
        <v>1743</v>
      </c>
      <c r="H186" s="138" t="str">
        <f t="shared" ref="H186:H213" si="74">IF($B186="N/A","N/A",IF(G186&gt;10,"No",IF(G186&lt;-10,"No","Yes")))</f>
        <v>N/A</v>
      </c>
      <c r="I186" s="139" t="s">
        <v>217</v>
      </c>
      <c r="J186" s="139" t="s">
        <v>1743</v>
      </c>
      <c r="K186" s="133" t="s">
        <v>732</v>
      </c>
      <c r="L186" s="134" t="str">
        <f t="shared" si="71"/>
        <v>N/A</v>
      </c>
    </row>
    <row r="187" spans="1:12" ht="25.5" x14ac:dyDescent="0.2">
      <c r="A187" s="2" t="s">
        <v>1691</v>
      </c>
      <c r="B187" s="136" t="s">
        <v>217</v>
      </c>
      <c r="C187" s="140" t="s">
        <v>217</v>
      </c>
      <c r="D187" s="138" t="str">
        <f t="shared" si="72"/>
        <v>N/A</v>
      </c>
      <c r="E187" s="140" t="s">
        <v>1743</v>
      </c>
      <c r="F187" s="138" t="str">
        <f t="shared" si="73"/>
        <v>N/A</v>
      </c>
      <c r="G187" s="140" t="s">
        <v>1743</v>
      </c>
      <c r="H187" s="138" t="str">
        <f t="shared" si="74"/>
        <v>N/A</v>
      </c>
      <c r="I187" s="139" t="s">
        <v>217</v>
      </c>
      <c r="J187" s="139" t="s">
        <v>1743</v>
      </c>
      <c r="K187" s="133" t="s">
        <v>732</v>
      </c>
      <c r="L187" s="134" t="str">
        <f t="shared" si="71"/>
        <v>N/A</v>
      </c>
    </row>
    <row r="188" spans="1:12" ht="25.5" x14ac:dyDescent="0.2">
      <c r="A188" s="2" t="s">
        <v>1692</v>
      </c>
      <c r="B188" s="136" t="s">
        <v>217</v>
      </c>
      <c r="C188" s="140" t="s">
        <v>217</v>
      </c>
      <c r="D188" s="138" t="str">
        <f t="shared" si="72"/>
        <v>N/A</v>
      </c>
      <c r="E188" s="140" t="s">
        <v>1743</v>
      </c>
      <c r="F188" s="138" t="str">
        <f t="shared" si="73"/>
        <v>N/A</v>
      </c>
      <c r="G188" s="140" t="s">
        <v>1743</v>
      </c>
      <c r="H188" s="138" t="str">
        <f t="shared" si="74"/>
        <v>N/A</v>
      </c>
      <c r="I188" s="139" t="s">
        <v>217</v>
      </c>
      <c r="J188" s="139" t="s">
        <v>1743</v>
      </c>
      <c r="K188" s="133" t="s">
        <v>732</v>
      </c>
      <c r="L188" s="134" t="str">
        <f t="shared" si="71"/>
        <v>N/A</v>
      </c>
    </row>
    <row r="189" spans="1:12" ht="25.5" x14ac:dyDescent="0.2">
      <c r="A189" s="2" t="s">
        <v>1693</v>
      </c>
      <c r="B189" s="136" t="s">
        <v>217</v>
      </c>
      <c r="C189" s="140" t="s">
        <v>217</v>
      </c>
      <c r="D189" s="138" t="str">
        <f t="shared" si="72"/>
        <v>N/A</v>
      </c>
      <c r="E189" s="140" t="s">
        <v>1743</v>
      </c>
      <c r="F189" s="138" t="str">
        <f t="shared" si="73"/>
        <v>N/A</v>
      </c>
      <c r="G189" s="140" t="s">
        <v>1743</v>
      </c>
      <c r="H189" s="138" t="str">
        <f t="shared" si="74"/>
        <v>N/A</v>
      </c>
      <c r="I189" s="139" t="s">
        <v>217</v>
      </c>
      <c r="J189" s="139" t="s">
        <v>1743</v>
      </c>
      <c r="K189" s="133" t="s">
        <v>732</v>
      </c>
      <c r="L189" s="134" t="str">
        <f t="shared" si="71"/>
        <v>N/A</v>
      </c>
    </row>
    <row r="190" spans="1:12" ht="25.5" x14ac:dyDescent="0.2">
      <c r="A190" s="2" t="s">
        <v>1694</v>
      </c>
      <c r="B190" s="136" t="s">
        <v>217</v>
      </c>
      <c r="C190" s="140" t="s">
        <v>217</v>
      </c>
      <c r="D190" s="138" t="str">
        <f t="shared" si="72"/>
        <v>N/A</v>
      </c>
      <c r="E190" s="140" t="s">
        <v>1743</v>
      </c>
      <c r="F190" s="138" t="str">
        <f t="shared" si="73"/>
        <v>N/A</v>
      </c>
      <c r="G190" s="140" t="s">
        <v>1743</v>
      </c>
      <c r="H190" s="138" t="str">
        <f t="shared" si="74"/>
        <v>N/A</v>
      </c>
      <c r="I190" s="139" t="s">
        <v>217</v>
      </c>
      <c r="J190" s="139" t="s">
        <v>1743</v>
      </c>
      <c r="K190" s="133" t="s">
        <v>732</v>
      </c>
      <c r="L190" s="134" t="str">
        <f t="shared" si="71"/>
        <v>N/A</v>
      </c>
    </row>
    <row r="191" spans="1:12" ht="25.5" x14ac:dyDescent="0.2">
      <c r="A191" s="2" t="s">
        <v>1695</v>
      </c>
      <c r="B191" s="136" t="s">
        <v>217</v>
      </c>
      <c r="C191" s="140" t="s">
        <v>217</v>
      </c>
      <c r="D191" s="138" t="str">
        <f t="shared" si="72"/>
        <v>N/A</v>
      </c>
      <c r="E191" s="140" t="s">
        <v>1743</v>
      </c>
      <c r="F191" s="138" t="str">
        <f t="shared" si="73"/>
        <v>N/A</v>
      </c>
      <c r="G191" s="140" t="s">
        <v>1743</v>
      </c>
      <c r="H191" s="138" t="str">
        <f t="shared" si="74"/>
        <v>N/A</v>
      </c>
      <c r="I191" s="139" t="s">
        <v>217</v>
      </c>
      <c r="J191" s="139" t="s">
        <v>1743</v>
      </c>
      <c r="K191" s="133" t="s">
        <v>732</v>
      </c>
      <c r="L191" s="134" t="str">
        <f t="shared" si="71"/>
        <v>N/A</v>
      </c>
    </row>
    <row r="192" spans="1:12" ht="25.5" x14ac:dyDescent="0.2">
      <c r="A192" s="2" t="s">
        <v>1696</v>
      </c>
      <c r="B192" s="136" t="s">
        <v>217</v>
      </c>
      <c r="C192" s="140" t="s">
        <v>217</v>
      </c>
      <c r="D192" s="138" t="str">
        <f t="shared" si="72"/>
        <v>N/A</v>
      </c>
      <c r="E192" s="140" t="s">
        <v>1743</v>
      </c>
      <c r="F192" s="138" t="str">
        <f t="shared" si="73"/>
        <v>N/A</v>
      </c>
      <c r="G192" s="140" t="s">
        <v>1743</v>
      </c>
      <c r="H192" s="138" t="str">
        <f t="shared" si="74"/>
        <v>N/A</v>
      </c>
      <c r="I192" s="139" t="s">
        <v>217</v>
      </c>
      <c r="J192" s="139" t="s">
        <v>1743</v>
      </c>
      <c r="K192" s="133" t="s">
        <v>732</v>
      </c>
      <c r="L192" s="134" t="str">
        <f t="shared" si="71"/>
        <v>N/A</v>
      </c>
    </row>
    <row r="193" spans="1:12" ht="25.5" x14ac:dyDescent="0.2">
      <c r="A193" s="2" t="s">
        <v>1697</v>
      </c>
      <c r="B193" s="136" t="s">
        <v>217</v>
      </c>
      <c r="C193" s="140" t="s">
        <v>217</v>
      </c>
      <c r="D193" s="138" t="str">
        <f t="shared" si="72"/>
        <v>N/A</v>
      </c>
      <c r="E193" s="140" t="s">
        <v>1743</v>
      </c>
      <c r="F193" s="138" t="str">
        <f t="shared" si="73"/>
        <v>N/A</v>
      </c>
      <c r="G193" s="140" t="s">
        <v>1743</v>
      </c>
      <c r="H193" s="138" t="str">
        <f t="shared" si="74"/>
        <v>N/A</v>
      </c>
      <c r="I193" s="139" t="s">
        <v>217</v>
      </c>
      <c r="J193" s="139" t="s">
        <v>1743</v>
      </c>
      <c r="K193" s="133" t="s">
        <v>732</v>
      </c>
      <c r="L193" s="134" t="str">
        <f t="shared" si="71"/>
        <v>N/A</v>
      </c>
    </row>
    <row r="194" spans="1:12" ht="25.5" x14ac:dyDescent="0.2">
      <c r="A194" s="2" t="s">
        <v>1698</v>
      </c>
      <c r="B194" s="136" t="s">
        <v>217</v>
      </c>
      <c r="C194" s="140" t="s">
        <v>217</v>
      </c>
      <c r="D194" s="138" t="str">
        <f t="shared" si="72"/>
        <v>N/A</v>
      </c>
      <c r="E194" s="140" t="s">
        <v>1743</v>
      </c>
      <c r="F194" s="138" t="str">
        <f t="shared" si="73"/>
        <v>N/A</v>
      </c>
      <c r="G194" s="140" t="s">
        <v>1743</v>
      </c>
      <c r="H194" s="138" t="str">
        <f t="shared" si="74"/>
        <v>N/A</v>
      </c>
      <c r="I194" s="139" t="s">
        <v>217</v>
      </c>
      <c r="J194" s="139" t="s">
        <v>1743</v>
      </c>
      <c r="K194" s="133" t="s">
        <v>732</v>
      </c>
      <c r="L194" s="134" t="str">
        <f t="shared" si="71"/>
        <v>N/A</v>
      </c>
    </row>
    <row r="195" spans="1:12" ht="25.5" x14ac:dyDescent="0.2">
      <c r="A195" s="2" t="s">
        <v>1699</v>
      </c>
      <c r="B195" s="136" t="s">
        <v>217</v>
      </c>
      <c r="C195" s="140" t="s">
        <v>217</v>
      </c>
      <c r="D195" s="138" t="str">
        <f t="shared" si="72"/>
        <v>N/A</v>
      </c>
      <c r="E195" s="140" t="s">
        <v>1743</v>
      </c>
      <c r="F195" s="138" t="str">
        <f t="shared" si="73"/>
        <v>N/A</v>
      </c>
      <c r="G195" s="140" t="s">
        <v>1743</v>
      </c>
      <c r="H195" s="138" t="str">
        <f t="shared" si="74"/>
        <v>N/A</v>
      </c>
      <c r="I195" s="139" t="s">
        <v>217</v>
      </c>
      <c r="J195" s="139" t="s">
        <v>1743</v>
      </c>
      <c r="K195" s="133" t="s">
        <v>732</v>
      </c>
      <c r="L195" s="134" t="str">
        <f t="shared" si="71"/>
        <v>N/A</v>
      </c>
    </row>
    <row r="196" spans="1:12" ht="25.5" x14ac:dyDescent="0.2">
      <c r="A196" s="2" t="s">
        <v>1700</v>
      </c>
      <c r="B196" s="136" t="s">
        <v>217</v>
      </c>
      <c r="C196" s="140" t="s">
        <v>217</v>
      </c>
      <c r="D196" s="138" t="str">
        <f t="shared" si="72"/>
        <v>N/A</v>
      </c>
      <c r="E196" s="140" t="s">
        <v>1743</v>
      </c>
      <c r="F196" s="138" t="str">
        <f t="shared" si="73"/>
        <v>N/A</v>
      </c>
      <c r="G196" s="140" t="s">
        <v>1743</v>
      </c>
      <c r="H196" s="138" t="str">
        <f t="shared" si="74"/>
        <v>N/A</v>
      </c>
      <c r="I196" s="139" t="s">
        <v>217</v>
      </c>
      <c r="J196" s="139" t="s">
        <v>1743</v>
      </c>
      <c r="K196" s="133" t="s">
        <v>732</v>
      </c>
      <c r="L196" s="134" t="str">
        <f t="shared" si="71"/>
        <v>N/A</v>
      </c>
    </row>
    <row r="197" spans="1:12" ht="25.5" x14ac:dyDescent="0.2">
      <c r="A197" s="2" t="s">
        <v>1701</v>
      </c>
      <c r="B197" s="136" t="s">
        <v>217</v>
      </c>
      <c r="C197" s="140" t="s">
        <v>217</v>
      </c>
      <c r="D197" s="138" t="str">
        <f t="shared" si="72"/>
        <v>N/A</v>
      </c>
      <c r="E197" s="140" t="s">
        <v>1743</v>
      </c>
      <c r="F197" s="138" t="str">
        <f t="shared" si="73"/>
        <v>N/A</v>
      </c>
      <c r="G197" s="140" t="s">
        <v>1743</v>
      </c>
      <c r="H197" s="138" t="str">
        <f t="shared" si="74"/>
        <v>N/A</v>
      </c>
      <c r="I197" s="139" t="s">
        <v>217</v>
      </c>
      <c r="J197" s="139" t="s">
        <v>1743</v>
      </c>
      <c r="K197" s="133" t="s">
        <v>732</v>
      </c>
      <c r="L197" s="134" t="str">
        <f t="shared" si="71"/>
        <v>N/A</v>
      </c>
    </row>
    <row r="198" spans="1:12" ht="25.5" x14ac:dyDescent="0.2">
      <c r="A198" s="2" t="s">
        <v>1702</v>
      </c>
      <c r="B198" s="136" t="s">
        <v>217</v>
      </c>
      <c r="C198" s="140" t="s">
        <v>217</v>
      </c>
      <c r="D198" s="138" t="str">
        <f t="shared" si="72"/>
        <v>N/A</v>
      </c>
      <c r="E198" s="140" t="s">
        <v>1743</v>
      </c>
      <c r="F198" s="138" t="str">
        <f t="shared" si="73"/>
        <v>N/A</v>
      </c>
      <c r="G198" s="140" t="s">
        <v>1743</v>
      </c>
      <c r="H198" s="138" t="str">
        <f t="shared" si="74"/>
        <v>N/A</v>
      </c>
      <c r="I198" s="139" t="s">
        <v>217</v>
      </c>
      <c r="J198" s="139" t="s">
        <v>1743</v>
      </c>
      <c r="K198" s="133" t="s">
        <v>732</v>
      </c>
      <c r="L198" s="134" t="str">
        <f t="shared" si="71"/>
        <v>N/A</v>
      </c>
    </row>
    <row r="199" spans="1:12" ht="25.5" x14ac:dyDescent="0.2">
      <c r="A199" s="2" t="s">
        <v>1703</v>
      </c>
      <c r="B199" s="136" t="s">
        <v>217</v>
      </c>
      <c r="C199" s="140" t="s">
        <v>217</v>
      </c>
      <c r="D199" s="138" t="str">
        <f t="shared" si="72"/>
        <v>N/A</v>
      </c>
      <c r="E199" s="140" t="s">
        <v>1743</v>
      </c>
      <c r="F199" s="138" t="str">
        <f t="shared" si="73"/>
        <v>N/A</v>
      </c>
      <c r="G199" s="140" t="s">
        <v>1743</v>
      </c>
      <c r="H199" s="138" t="str">
        <f t="shared" si="74"/>
        <v>N/A</v>
      </c>
      <c r="I199" s="139" t="s">
        <v>217</v>
      </c>
      <c r="J199" s="139" t="s">
        <v>1743</v>
      </c>
      <c r="K199" s="133" t="s">
        <v>732</v>
      </c>
      <c r="L199" s="134" t="str">
        <f t="shared" si="71"/>
        <v>N/A</v>
      </c>
    </row>
    <row r="200" spans="1:12" ht="25.5" x14ac:dyDescent="0.2">
      <c r="A200" s="2" t="s">
        <v>1704</v>
      </c>
      <c r="B200" s="136" t="s">
        <v>217</v>
      </c>
      <c r="C200" s="140" t="s">
        <v>217</v>
      </c>
      <c r="D200" s="138" t="str">
        <f t="shared" si="72"/>
        <v>N/A</v>
      </c>
      <c r="E200" s="140" t="s">
        <v>1743</v>
      </c>
      <c r="F200" s="138" t="str">
        <f t="shared" si="73"/>
        <v>N/A</v>
      </c>
      <c r="G200" s="140" t="s">
        <v>1743</v>
      </c>
      <c r="H200" s="138" t="str">
        <f t="shared" si="74"/>
        <v>N/A</v>
      </c>
      <c r="I200" s="139" t="s">
        <v>217</v>
      </c>
      <c r="J200" s="139" t="s">
        <v>1743</v>
      </c>
      <c r="K200" s="133" t="s">
        <v>732</v>
      </c>
      <c r="L200" s="134" t="str">
        <f t="shared" si="71"/>
        <v>N/A</v>
      </c>
    </row>
    <row r="201" spans="1:12" ht="25.5" x14ac:dyDescent="0.2">
      <c r="A201" s="2" t="s">
        <v>1705</v>
      </c>
      <c r="B201" s="136" t="s">
        <v>217</v>
      </c>
      <c r="C201" s="140" t="s">
        <v>217</v>
      </c>
      <c r="D201" s="138" t="str">
        <f t="shared" si="72"/>
        <v>N/A</v>
      </c>
      <c r="E201" s="140" t="s">
        <v>1743</v>
      </c>
      <c r="F201" s="138" t="str">
        <f t="shared" si="73"/>
        <v>N/A</v>
      </c>
      <c r="G201" s="140" t="s">
        <v>1743</v>
      </c>
      <c r="H201" s="138" t="str">
        <f t="shared" si="74"/>
        <v>N/A</v>
      </c>
      <c r="I201" s="139" t="s">
        <v>217</v>
      </c>
      <c r="J201" s="139" t="s">
        <v>1743</v>
      </c>
      <c r="K201" s="133" t="s">
        <v>732</v>
      </c>
      <c r="L201" s="134" t="str">
        <f t="shared" si="71"/>
        <v>N/A</v>
      </c>
    </row>
    <row r="202" spans="1:12" ht="25.5" x14ac:dyDescent="0.2">
      <c r="A202" s="2" t="s">
        <v>1706</v>
      </c>
      <c r="B202" s="136" t="s">
        <v>217</v>
      </c>
      <c r="C202" s="140" t="s">
        <v>217</v>
      </c>
      <c r="D202" s="138" t="str">
        <f t="shared" si="72"/>
        <v>N/A</v>
      </c>
      <c r="E202" s="140" t="s">
        <v>1743</v>
      </c>
      <c r="F202" s="138" t="str">
        <f t="shared" si="73"/>
        <v>N/A</v>
      </c>
      <c r="G202" s="140" t="s">
        <v>1743</v>
      </c>
      <c r="H202" s="138" t="str">
        <f t="shared" si="74"/>
        <v>N/A</v>
      </c>
      <c r="I202" s="139" t="s">
        <v>217</v>
      </c>
      <c r="J202" s="139" t="s">
        <v>1743</v>
      </c>
      <c r="K202" s="133" t="s">
        <v>732</v>
      </c>
      <c r="L202" s="134" t="str">
        <f t="shared" si="71"/>
        <v>N/A</v>
      </c>
    </row>
    <row r="203" spans="1:12" ht="25.5" x14ac:dyDescent="0.2">
      <c r="A203" s="2" t="s">
        <v>1707</v>
      </c>
      <c r="B203" s="136" t="s">
        <v>217</v>
      </c>
      <c r="C203" s="140" t="s">
        <v>217</v>
      </c>
      <c r="D203" s="138" t="str">
        <f t="shared" si="72"/>
        <v>N/A</v>
      </c>
      <c r="E203" s="140" t="s">
        <v>1743</v>
      </c>
      <c r="F203" s="138" t="str">
        <f t="shared" si="73"/>
        <v>N/A</v>
      </c>
      <c r="G203" s="140" t="s">
        <v>1743</v>
      </c>
      <c r="H203" s="138" t="str">
        <f t="shared" si="74"/>
        <v>N/A</v>
      </c>
      <c r="I203" s="139" t="s">
        <v>217</v>
      </c>
      <c r="J203" s="139" t="s">
        <v>1743</v>
      </c>
      <c r="K203" s="133" t="s">
        <v>732</v>
      </c>
      <c r="L203" s="134" t="str">
        <f t="shared" si="71"/>
        <v>N/A</v>
      </c>
    </row>
    <row r="204" spans="1:12" ht="25.5" x14ac:dyDescent="0.2">
      <c r="A204" s="2" t="s">
        <v>1708</v>
      </c>
      <c r="B204" s="136" t="s">
        <v>217</v>
      </c>
      <c r="C204" s="140" t="s">
        <v>217</v>
      </c>
      <c r="D204" s="138" t="str">
        <f t="shared" si="72"/>
        <v>N/A</v>
      </c>
      <c r="E204" s="140" t="s">
        <v>1743</v>
      </c>
      <c r="F204" s="138" t="str">
        <f t="shared" si="73"/>
        <v>N/A</v>
      </c>
      <c r="G204" s="140" t="s">
        <v>1743</v>
      </c>
      <c r="H204" s="138" t="str">
        <f t="shared" si="74"/>
        <v>N/A</v>
      </c>
      <c r="I204" s="139" t="s">
        <v>217</v>
      </c>
      <c r="J204" s="139" t="s">
        <v>1743</v>
      </c>
      <c r="K204" s="133" t="s">
        <v>732</v>
      </c>
      <c r="L204" s="134" t="str">
        <f t="shared" si="71"/>
        <v>N/A</v>
      </c>
    </row>
    <row r="205" spans="1:12" ht="25.5" x14ac:dyDescent="0.2">
      <c r="A205" s="2" t="s">
        <v>1709</v>
      </c>
      <c r="B205" s="136" t="s">
        <v>217</v>
      </c>
      <c r="C205" s="140" t="s">
        <v>217</v>
      </c>
      <c r="D205" s="138" t="str">
        <f t="shared" si="72"/>
        <v>N/A</v>
      </c>
      <c r="E205" s="140" t="s">
        <v>1743</v>
      </c>
      <c r="F205" s="138" t="str">
        <f t="shared" si="73"/>
        <v>N/A</v>
      </c>
      <c r="G205" s="140" t="s">
        <v>1743</v>
      </c>
      <c r="H205" s="138" t="str">
        <f t="shared" si="74"/>
        <v>N/A</v>
      </c>
      <c r="I205" s="139" t="s">
        <v>217</v>
      </c>
      <c r="J205" s="139" t="s">
        <v>1743</v>
      </c>
      <c r="K205" s="133" t="s">
        <v>732</v>
      </c>
      <c r="L205" s="134" t="str">
        <f t="shared" si="71"/>
        <v>N/A</v>
      </c>
    </row>
    <row r="206" spans="1:12" ht="25.5" x14ac:dyDescent="0.2">
      <c r="A206" s="2" t="s">
        <v>1710</v>
      </c>
      <c r="B206" s="136" t="s">
        <v>217</v>
      </c>
      <c r="C206" s="140" t="s">
        <v>217</v>
      </c>
      <c r="D206" s="138" t="str">
        <f t="shared" si="72"/>
        <v>N/A</v>
      </c>
      <c r="E206" s="140" t="s">
        <v>1743</v>
      </c>
      <c r="F206" s="138" t="str">
        <f t="shared" si="73"/>
        <v>N/A</v>
      </c>
      <c r="G206" s="140" t="s">
        <v>1743</v>
      </c>
      <c r="H206" s="138" t="str">
        <f t="shared" si="74"/>
        <v>N/A</v>
      </c>
      <c r="I206" s="139" t="s">
        <v>217</v>
      </c>
      <c r="J206" s="139" t="s">
        <v>1743</v>
      </c>
      <c r="K206" s="133" t="s">
        <v>732</v>
      </c>
      <c r="L206" s="134" t="str">
        <f t="shared" si="71"/>
        <v>N/A</v>
      </c>
    </row>
    <row r="207" spans="1:12" ht="25.5" x14ac:dyDescent="0.2">
      <c r="A207" s="2" t="s">
        <v>1711</v>
      </c>
      <c r="B207" s="136" t="s">
        <v>217</v>
      </c>
      <c r="C207" s="140" t="s">
        <v>217</v>
      </c>
      <c r="D207" s="138" t="str">
        <f t="shared" si="72"/>
        <v>N/A</v>
      </c>
      <c r="E207" s="140" t="s">
        <v>1743</v>
      </c>
      <c r="F207" s="138" t="str">
        <f t="shared" si="73"/>
        <v>N/A</v>
      </c>
      <c r="G207" s="140" t="s">
        <v>1743</v>
      </c>
      <c r="H207" s="138" t="str">
        <f t="shared" si="74"/>
        <v>N/A</v>
      </c>
      <c r="I207" s="139" t="s">
        <v>217</v>
      </c>
      <c r="J207" s="139" t="s">
        <v>1743</v>
      </c>
      <c r="K207" s="133" t="s">
        <v>732</v>
      </c>
      <c r="L207" s="134" t="str">
        <f t="shared" si="71"/>
        <v>N/A</v>
      </c>
    </row>
    <row r="208" spans="1:12" ht="25.5" x14ac:dyDescent="0.2">
      <c r="A208" s="2" t="s">
        <v>1712</v>
      </c>
      <c r="B208" s="136" t="s">
        <v>217</v>
      </c>
      <c r="C208" s="140" t="s">
        <v>217</v>
      </c>
      <c r="D208" s="138" t="str">
        <f t="shared" si="72"/>
        <v>N/A</v>
      </c>
      <c r="E208" s="140" t="s">
        <v>1743</v>
      </c>
      <c r="F208" s="138" t="str">
        <f t="shared" si="73"/>
        <v>N/A</v>
      </c>
      <c r="G208" s="140" t="s">
        <v>1743</v>
      </c>
      <c r="H208" s="138" t="str">
        <f t="shared" si="74"/>
        <v>N/A</v>
      </c>
      <c r="I208" s="139" t="s">
        <v>217</v>
      </c>
      <c r="J208" s="139" t="s">
        <v>1743</v>
      </c>
      <c r="K208" s="133" t="s">
        <v>732</v>
      </c>
      <c r="L208" s="134" t="str">
        <f t="shared" si="71"/>
        <v>N/A</v>
      </c>
    </row>
    <row r="209" spans="1:12" ht="25.5" x14ac:dyDescent="0.2">
      <c r="A209" s="2" t="s">
        <v>1713</v>
      </c>
      <c r="B209" s="136" t="s">
        <v>217</v>
      </c>
      <c r="C209" s="140" t="s">
        <v>217</v>
      </c>
      <c r="D209" s="138" t="str">
        <f t="shared" si="72"/>
        <v>N/A</v>
      </c>
      <c r="E209" s="140" t="s">
        <v>1743</v>
      </c>
      <c r="F209" s="138" t="str">
        <f t="shared" si="73"/>
        <v>N/A</v>
      </c>
      <c r="G209" s="140" t="s">
        <v>1743</v>
      </c>
      <c r="H209" s="138" t="str">
        <f t="shared" si="74"/>
        <v>N/A</v>
      </c>
      <c r="I209" s="139" t="s">
        <v>217</v>
      </c>
      <c r="J209" s="139" t="s">
        <v>1743</v>
      </c>
      <c r="K209" s="133" t="s">
        <v>732</v>
      </c>
      <c r="L209" s="134" t="str">
        <f t="shared" si="71"/>
        <v>N/A</v>
      </c>
    </row>
    <row r="210" spans="1:12" ht="25.5" x14ac:dyDescent="0.2">
      <c r="A210" s="2" t="s">
        <v>1714</v>
      </c>
      <c r="B210" s="136" t="s">
        <v>217</v>
      </c>
      <c r="C210" s="140" t="s">
        <v>217</v>
      </c>
      <c r="D210" s="138" t="str">
        <f t="shared" si="72"/>
        <v>N/A</v>
      </c>
      <c r="E210" s="140" t="s">
        <v>1743</v>
      </c>
      <c r="F210" s="138" t="str">
        <f t="shared" si="73"/>
        <v>N/A</v>
      </c>
      <c r="G210" s="140" t="s">
        <v>1743</v>
      </c>
      <c r="H210" s="138" t="str">
        <f t="shared" si="74"/>
        <v>N/A</v>
      </c>
      <c r="I210" s="139" t="s">
        <v>217</v>
      </c>
      <c r="J210" s="139" t="s">
        <v>1743</v>
      </c>
      <c r="K210" s="133" t="s">
        <v>732</v>
      </c>
      <c r="L210" s="134" t="str">
        <f t="shared" si="71"/>
        <v>N/A</v>
      </c>
    </row>
    <row r="211" spans="1:12" ht="25.5" x14ac:dyDescent="0.2">
      <c r="A211" s="2" t="s">
        <v>1715</v>
      </c>
      <c r="B211" s="136" t="s">
        <v>217</v>
      </c>
      <c r="C211" s="140" t="s">
        <v>217</v>
      </c>
      <c r="D211" s="138" t="str">
        <f t="shared" si="72"/>
        <v>N/A</v>
      </c>
      <c r="E211" s="140" t="s">
        <v>1743</v>
      </c>
      <c r="F211" s="138" t="str">
        <f t="shared" si="73"/>
        <v>N/A</v>
      </c>
      <c r="G211" s="140" t="s">
        <v>1743</v>
      </c>
      <c r="H211" s="138" t="str">
        <f t="shared" si="74"/>
        <v>N/A</v>
      </c>
      <c r="I211" s="139" t="s">
        <v>217</v>
      </c>
      <c r="J211" s="139" t="s">
        <v>1743</v>
      </c>
      <c r="K211" s="133" t="s">
        <v>732</v>
      </c>
      <c r="L211" s="134" t="str">
        <f t="shared" si="71"/>
        <v>N/A</v>
      </c>
    </row>
    <row r="212" spans="1:12" ht="25.5" x14ac:dyDescent="0.2">
      <c r="A212" s="2" t="s">
        <v>1716</v>
      </c>
      <c r="B212" s="136" t="s">
        <v>217</v>
      </c>
      <c r="C212" s="140" t="s">
        <v>217</v>
      </c>
      <c r="D212" s="138" t="str">
        <f t="shared" si="72"/>
        <v>N/A</v>
      </c>
      <c r="E212" s="140" t="s">
        <v>1743</v>
      </c>
      <c r="F212" s="138" t="str">
        <f t="shared" si="73"/>
        <v>N/A</v>
      </c>
      <c r="G212" s="140" t="s">
        <v>1743</v>
      </c>
      <c r="H212" s="138" t="str">
        <f t="shared" si="74"/>
        <v>N/A</v>
      </c>
      <c r="I212" s="139" t="s">
        <v>217</v>
      </c>
      <c r="J212" s="139" t="s">
        <v>1743</v>
      </c>
      <c r="K212" s="133" t="s">
        <v>732</v>
      </c>
      <c r="L212" s="134" t="str">
        <f t="shared" si="71"/>
        <v>N/A</v>
      </c>
    </row>
    <row r="213" spans="1:12" ht="26.25" customHeight="1" x14ac:dyDescent="0.2">
      <c r="A213" s="2" t="s">
        <v>1717</v>
      </c>
      <c r="B213" s="136" t="s">
        <v>217</v>
      </c>
      <c r="C213" s="140" t="s">
        <v>217</v>
      </c>
      <c r="D213" s="138" t="str">
        <f t="shared" si="72"/>
        <v>N/A</v>
      </c>
      <c r="E213" s="140" t="s">
        <v>1743</v>
      </c>
      <c r="F213" s="138" t="str">
        <f t="shared" si="73"/>
        <v>N/A</v>
      </c>
      <c r="G213" s="140" t="s">
        <v>1743</v>
      </c>
      <c r="H213" s="138" t="str">
        <f t="shared" si="74"/>
        <v>N/A</v>
      </c>
      <c r="I213" s="139" t="s">
        <v>217</v>
      </c>
      <c r="J213" s="139" t="s">
        <v>1743</v>
      </c>
      <c r="K213" s="133" t="s">
        <v>732</v>
      </c>
      <c r="L213" s="134" t="str">
        <f t="shared" si="71"/>
        <v>N/A</v>
      </c>
    </row>
    <row r="214" spans="1:12" x14ac:dyDescent="0.2">
      <c r="A214" s="173" t="s">
        <v>1649</v>
      </c>
      <c r="B214" s="174"/>
      <c r="C214" s="174"/>
      <c r="D214" s="174"/>
      <c r="E214" s="174"/>
      <c r="F214" s="174"/>
      <c r="G214" s="174"/>
      <c r="H214" s="174"/>
      <c r="I214" s="174"/>
      <c r="J214" s="174"/>
      <c r="K214" s="174"/>
      <c r="L214" s="175"/>
    </row>
    <row r="215" spans="1:12" ht="12.75" customHeight="1" x14ac:dyDescent="0.2">
      <c r="A215" s="167" t="s">
        <v>1647</v>
      </c>
      <c r="B215" s="168"/>
      <c r="C215" s="168"/>
      <c r="D215" s="168"/>
      <c r="E215" s="168"/>
      <c r="F215" s="168"/>
      <c r="G215" s="168"/>
      <c r="H215" s="168"/>
      <c r="I215" s="168"/>
      <c r="J215" s="168"/>
      <c r="K215" s="168"/>
      <c r="L215" s="169"/>
    </row>
    <row r="216" spans="1:12" x14ac:dyDescent="0.2">
      <c r="A216" s="55"/>
    </row>
    <row r="217" spans="1:12" x14ac:dyDescent="0.2">
      <c r="A217" s="53"/>
    </row>
    <row r="218" spans="1:12" x14ac:dyDescent="0.2">
      <c r="A218" s="2"/>
    </row>
    <row r="219" spans="1:12" x14ac:dyDescent="0.2">
      <c r="A219" s="2"/>
    </row>
    <row r="220" spans="1:12" x14ac:dyDescent="0.2">
      <c r="A220" s="53"/>
    </row>
    <row r="221" spans="1:12" x14ac:dyDescent="0.2">
      <c r="A221" s="55"/>
    </row>
    <row r="222" spans="1:12" x14ac:dyDescent="0.2">
      <c r="A222" s="55"/>
    </row>
    <row r="223" spans="1:12" x14ac:dyDescent="0.2">
      <c r="A223" s="55"/>
    </row>
    <row r="224" spans="1:12" x14ac:dyDescent="0.2">
      <c r="A224" s="55"/>
    </row>
    <row r="225" spans="1:1" x14ac:dyDescent="0.2">
      <c r="A225" s="55"/>
    </row>
    <row r="226" spans="1:1" x14ac:dyDescent="0.2">
      <c r="A226" s="55"/>
    </row>
    <row r="227" spans="1:1" x14ac:dyDescent="0.2">
      <c r="A227" s="55"/>
    </row>
    <row r="228" spans="1:1" x14ac:dyDescent="0.2">
      <c r="A228" s="55"/>
    </row>
    <row r="229" spans="1:1" x14ac:dyDescent="0.2">
      <c r="A229" s="53"/>
    </row>
    <row r="230" spans="1:1" x14ac:dyDescent="0.2">
      <c r="A230" s="53"/>
    </row>
    <row r="231" spans="1:1" x14ac:dyDescent="0.2">
      <c r="A231" s="53"/>
    </row>
    <row r="232" spans="1:1" x14ac:dyDescent="0.2">
      <c r="A232" s="53"/>
    </row>
    <row r="233" spans="1:1" x14ac:dyDescent="0.2">
      <c r="A233" s="53"/>
    </row>
    <row r="234" spans="1:1" x14ac:dyDescent="0.2">
      <c r="A234" s="53"/>
    </row>
    <row r="235" spans="1:1" x14ac:dyDescent="0.2">
      <c r="A235" s="53"/>
    </row>
    <row r="236" spans="1:1" x14ac:dyDescent="0.2">
      <c r="A236" s="53"/>
    </row>
  </sheetData>
  <mergeCells count="5">
    <mergeCell ref="A215:L215"/>
    <mergeCell ref="A4:K4"/>
    <mergeCell ref="A2:L2"/>
    <mergeCell ref="A1:L1"/>
    <mergeCell ref="A214:L21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7"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4"/>
  <sheetViews>
    <sheetView zoomScaleNormal="100" zoomScaleSheetLayoutView="80" workbookViewId="0">
      <pane xSplit="2" ySplit="5" topLeftCell="C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8"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4" customHeight="1" x14ac:dyDescent="0.2">
      <c r="A2" s="176" t="s">
        <v>1610</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16" t="s">
        <v>3</v>
      </c>
      <c r="B6" s="47" t="s">
        <v>217</v>
      </c>
      <c r="C6" s="1">
        <v>548881</v>
      </c>
      <c r="D6" s="11" t="str">
        <f t="shared" ref="D6:D39" si="0">IF($B6="N/A","N/A",IF(C6&gt;10,"No",IF(C6&lt;-10,"No","Yes")))</f>
        <v>N/A</v>
      </c>
      <c r="E6" s="1">
        <v>573017</v>
      </c>
      <c r="F6" s="11" t="str">
        <f t="shared" ref="F6:F39" si="1">IF($B6="N/A","N/A",IF(E6&gt;10,"No",IF(E6&lt;-10,"No","Yes")))</f>
        <v>N/A</v>
      </c>
      <c r="G6" s="1">
        <v>592533</v>
      </c>
      <c r="H6" s="11" t="str">
        <f t="shared" ref="H6:H39" si="2">IF($B6="N/A","N/A",IF(G6&gt;10,"No",IF(G6&lt;-10,"No","Yes")))</f>
        <v>N/A</v>
      </c>
      <c r="I6" s="56">
        <v>4.3970000000000002</v>
      </c>
      <c r="J6" s="56">
        <v>3.4060000000000001</v>
      </c>
      <c r="K6" s="47" t="s">
        <v>732</v>
      </c>
      <c r="L6" s="9" t="str">
        <f t="shared" ref="L6:L39" si="3">IF(J6="Div by 0", "N/A", IF(K6="N/A","N/A", IF(J6&gt;VALUE(MID(K6,1,2)), "No", IF(J6&lt;-1*VALUE(MID(K6,1,2)), "No", "Yes"))))</f>
        <v>Yes</v>
      </c>
    </row>
    <row r="7" spans="1:12" x14ac:dyDescent="0.2">
      <c r="A7" s="16" t="s">
        <v>4</v>
      </c>
      <c r="B7" s="34" t="s">
        <v>217</v>
      </c>
      <c r="C7" s="35">
        <v>484290</v>
      </c>
      <c r="D7" s="43" t="str">
        <f t="shared" si="0"/>
        <v>N/A</v>
      </c>
      <c r="E7" s="35">
        <v>515375</v>
      </c>
      <c r="F7" s="43" t="str">
        <f t="shared" si="1"/>
        <v>N/A</v>
      </c>
      <c r="G7" s="35">
        <v>532594</v>
      </c>
      <c r="H7" s="43" t="str">
        <f t="shared" si="2"/>
        <v>N/A</v>
      </c>
      <c r="I7" s="12">
        <v>6.4189999999999996</v>
      </c>
      <c r="J7" s="12">
        <v>3.3410000000000002</v>
      </c>
      <c r="K7" s="44" t="s">
        <v>732</v>
      </c>
      <c r="L7" s="9" t="str">
        <f t="shared" si="3"/>
        <v>Yes</v>
      </c>
    </row>
    <row r="8" spans="1:12" x14ac:dyDescent="0.2">
      <c r="A8" s="16" t="s">
        <v>363</v>
      </c>
      <c r="B8" s="34" t="s">
        <v>217</v>
      </c>
      <c r="C8" s="35" t="s">
        <v>217</v>
      </c>
      <c r="D8" s="43" t="str">
        <f>IF($B8="N/A","N/A",IF(C8&gt;10,"No",IF(C8&lt;-10,"No","Yes")))</f>
        <v>N/A</v>
      </c>
      <c r="E8" s="35" t="s">
        <v>217</v>
      </c>
      <c r="F8" s="43" t="str">
        <f t="shared" si="1"/>
        <v>N/A</v>
      </c>
      <c r="G8" s="8">
        <v>89.884276487999998</v>
      </c>
      <c r="H8" s="43" t="str">
        <f t="shared" si="2"/>
        <v>N/A</v>
      </c>
      <c r="I8" s="12" t="s">
        <v>217</v>
      </c>
      <c r="J8" s="12" t="s">
        <v>217</v>
      </c>
      <c r="K8" s="44" t="s">
        <v>732</v>
      </c>
      <c r="L8" s="9" t="str">
        <f t="shared" si="3"/>
        <v>No</v>
      </c>
    </row>
    <row r="9" spans="1:12" x14ac:dyDescent="0.2">
      <c r="A9" s="16" t="s">
        <v>83</v>
      </c>
      <c r="B9" s="34" t="s">
        <v>217</v>
      </c>
      <c r="C9" s="35">
        <v>441020.01</v>
      </c>
      <c r="D9" s="43" t="str">
        <f t="shared" si="0"/>
        <v>N/A</v>
      </c>
      <c r="E9" s="35">
        <v>466888.82</v>
      </c>
      <c r="F9" s="43" t="str">
        <f t="shared" si="1"/>
        <v>N/A</v>
      </c>
      <c r="G9" s="35">
        <v>481924.7</v>
      </c>
      <c r="H9" s="43" t="str">
        <f t="shared" si="2"/>
        <v>N/A</v>
      </c>
      <c r="I9" s="12">
        <v>5.8659999999999997</v>
      </c>
      <c r="J9" s="12">
        <v>3.22</v>
      </c>
      <c r="K9" s="44" t="s">
        <v>732</v>
      </c>
      <c r="L9" s="9" t="str">
        <f t="shared" si="3"/>
        <v>Yes</v>
      </c>
    </row>
    <row r="10" spans="1:12" x14ac:dyDescent="0.2">
      <c r="A10" s="16" t="s">
        <v>100</v>
      </c>
      <c r="B10" s="34" t="s">
        <v>217</v>
      </c>
      <c r="C10" s="35">
        <v>1068</v>
      </c>
      <c r="D10" s="43" t="str">
        <f t="shared" si="0"/>
        <v>N/A</v>
      </c>
      <c r="E10" s="35">
        <v>666</v>
      </c>
      <c r="F10" s="43" t="str">
        <f t="shared" si="1"/>
        <v>N/A</v>
      </c>
      <c r="G10" s="35">
        <v>713</v>
      </c>
      <c r="H10" s="43" t="str">
        <f t="shared" si="2"/>
        <v>N/A</v>
      </c>
      <c r="I10" s="12">
        <v>-37.6</v>
      </c>
      <c r="J10" s="12">
        <v>7.0570000000000004</v>
      </c>
      <c r="K10" s="44" t="s">
        <v>732</v>
      </c>
      <c r="L10" s="9" t="str">
        <f t="shared" si="3"/>
        <v>Yes</v>
      </c>
    </row>
    <row r="11" spans="1:12" x14ac:dyDescent="0.2">
      <c r="A11" s="16" t="s">
        <v>984</v>
      </c>
      <c r="B11" s="34" t="s">
        <v>217</v>
      </c>
      <c r="C11" s="35">
        <v>554</v>
      </c>
      <c r="D11" s="43" t="str">
        <f t="shared" si="0"/>
        <v>N/A</v>
      </c>
      <c r="E11" s="35">
        <v>432</v>
      </c>
      <c r="F11" s="43" t="str">
        <f t="shared" si="1"/>
        <v>N/A</v>
      </c>
      <c r="G11" s="35">
        <v>343</v>
      </c>
      <c r="H11" s="43" t="str">
        <f t="shared" si="2"/>
        <v>N/A</v>
      </c>
      <c r="I11" s="12">
        <v>-22</v>
      </c>
      <c r="J11" s="12">
        <v>-20.6</v>
      </c>
      <c r="K11" s="44" t="s">
        <v>732</v>
      </c>
      <c r="L11" s="9" t="str">
        <f t="shared" si="3"/>
        <v>Yes</v>
      </c>
    </row>
    <row r="12" spans="1:12" x14ac:dyDescent="0.2">
      <c r="A12" s="16" t="s">
        <v>985</v>
      </c>
      <c r="B12" s="34" t="s">
        <v>217</v>
      </c>
      <c r="C12" s="35">
        <v>0</v>
      </c>
      <c r="D12" s="43" t="str">
        <f t="shared" si="0"/>
        <v>N/A</v>
      </c>
      <c r="E12" s="35">
        <v>0</v>
      </c>
      <c r="F12" s="43" t="str">
        <f t="shared" si="1"/>
        <v>N/A</v>
      </c>
      <c r="G12" s="35">
        <v>0</v>
      </c>
      <c r="H12" s="43" t="str">
        <f t="shared" si="2"/>
        <v>N/A</v>
      </c>
      <c r="I12" s="12" t="s">
        <v>1743</v>
      </c>
      <c r="J12" s="12" t="s">
        <v>1743</v>
      </c>
      <c r="K12" s="44" t="s">
        <v>732</v>
      </c>
      <c r="L12" s="9" t="str">
        <f t="shared" si="3"/>
        <v>N/A</v>
      </c>
    </row>
    <row r="13" spans="1:12" x14ac:dyDescent="0.2">
      <c r="A13" s="16" t="s">
        <v>986</v>
      </c>
      <c r="B13" s="34" t="s">
        <v>217</v>
      </c>
      <c r="C13" s="35">
        <v>278</v>
      </c>
      <c r="D13" s="43" t="str">
        <f t="shared" si="0"/>
        <v>N/A</v>
      </c>
      <c r="E13" s="35">
        <v>11</v>
      </c>
      <c r="F13" s="43" t="str">
        <f t="shared" si="1"/>
        <v>N/A</v>
      </c>
      <c r="G13" s="35">
        <v>11</v>
      </c>
      <c r="H13" s="43" t="str">
        <f t="shared" si="2"/>
        <v>N/A</v>
      </c>
      <c r="I13" s="12">
        <v>-98.6</v>
      </c>
      <c r="J13" s="12">
        <v>100</v>
      </c>
      <c r="K13" s="44" t="s">
        <v>732</v>
      </c>
      <c r="L13" s="9" t="str">
        <f t="shared" si="3"/>
        <v>No</v>
      </c>
    </row>
    <row r="14" spans="1:12" x14ac:dyDescent="0.2">
      <c r="A14" s="16" t="s">
        <v>987</v>
      </c>
      <c r="B14" s="34" t="s">
        <v>217</v>
      </c>
      <c r="C14" s="35">
        <v>196</v>
      </c>
      <c r="D14" s="43" t="str">
        <f t="shared" si="0"/>
        <v>N/A</v>
      </c>
      <c r="E14" s="35">
        <v>187</v>
      </c>
      <c r="F14" s="43" t="str">
        <f t="shared" si="1"/>
        <v>N/A</v>
      </c>
      <c r="G14" s="35">
        <v>338</v>
      </c>
      <c r="H14" s="43" t="str">
        <f t="shared" si="2"/>
        <v>N/A</v>
      </c>
      <c r="I14" s="12">
        <v>-4.59</v>
      </c>
      <c r="J14" s="12">
        <v>80.75</v>
      </c>
      <c r="K14" s="44" t="s">
        <v>732</v>
      </c>
      <c r="L14" s="9" t="str">
        <f t="shared" si="3"/>
        <v>No</v>
      </c>
    </row>
    <row r="15" spans="1:12" x14ac:dyDescent="0.2">
      <c r="A15" s="4" t="s">
        <v>988</v>
      </c>
      <c r="B15" s="34" t="s">
        <v>217</v>
      </c>
      <c r="C15" s="35">
        <v>40</v>
      </c>
      <c r="D15" s="43" t="str">
        <f t="shared" si="0"/>
        <v>N/A</v>
      </c>
      <c r="E15" s="35">
        <v>43</v>
      </c>
      <c r="F15" s="43" t="str">
        <f t="shared" si="1"/>
        <v>N/A</v>
      </c>
      <c r="G15" s="35">
        <v>24</v>
      </c>
      <c r="H15" s="43" t="str">
        <f t="shared" si="2"/>
        <v>N/A</v>
      </c>
      <c r="I15" s="12">
        <v>7.5</v>
      </c>
      <c r="J15" s="12">
        <v>-44.2</v>
      </c>
      <c r="K15" s="44" t="s">
        <v>732</v>
      </c>
      <c r="L15" s="9" t="str">
        <f t="shared" si="3"/>
        <v>No</v>
      </c>
    </row>
    <row r="16" spans="1:12" x14ac:dyDescent="0.2">
      <c r="A16" s="4" t="s">
        <v>102</v>
      </c>
      <c r="B16" s="34" t="s">
        <v>217</v>
      </c>
      <c r="C16" s="35">
        <v>94313</v>
      </c>
      <c r="D16" s="43" t="str">
        <f t="shared" si="0"/>
        <v>N/A</v>
      </c>
      <c r="E16" s="35">
        <v>95685</v>
      </c>
      <c r="F16" s="43" t="str">
        <f t="shared" si="1"/>
        <v>N/A</v>
      </c>
      <c r="G16" s="35">
        <v>96775</v>
      </c>
      <c r="H16" s="43" t="str">
        <f t="shared" si="2"/>
        <v>N/A</v>
      </c>
      <c r="I16" s="12">
        <v>1.4550000000000001</v>
      </c>
      <c r="J16" s="12">
        <v>1.139</v>
      </c>
      <c r="K16" s="44" t="s">
        <v>732</v>
      </c>
      <c r="L16" s="9" t="str">
        <f t="shared" si="3"/>
        <v>Yes</v>
      </c>
    </row>
    <row r="17" spans="1:12" x14ac:dyDescent="0.2">
      <c r="A17" s="4" t="s">
        <v>989</v>
      </c>
      <c r="B17" s="34" t="s">
        <v>217</v>
      </c>
      <c r="C17" s="35">
        <v>85895</v>
      </c>
      <c r="D17" s="43" t="str">
        <f t="shared" si="0"/>
        <v>N/A</v>
      </c>
      <c r="E17" s="35">
        <v>86952</v>
      </c>
      <c r="F17" s="43" t="str">
        <f t="shared" si="1"/>
        <v>N/A</v>
      </c>
      <c r="G17" s="35">
        <v>87879</v>
      </c>
      <c r="H17" s="43" t="str">
        <f t="shared" si="2"/>
        <v>N/A</v>
      </c>
      <c r="I17" s="12">
        <v>1.2310000000000001</v>
      </c>
      <c r="J17" s="12">
        <v>1.0660000000000001</v>
      </c>
      <c r="K17" s="44" t="s">
        <v>732</v>
      </c>
      <c r="L17" s="9" t="str">
        <f t="shared" si="3"/>
        <v>Yes</v>
      </c>
    </row>
    <row r="18" spans="1:12" x14ac:dyDescent="0.2">
      <c r="A18" s="4" t="s">
        <v>990</v>
      </c>
      <c r="B18" s="34" t="s">
        <v>217</v>
      </c>
      <c r="C18" s="35">
        <v>0</v>
      </c>
      <c r="D18" s="43" t="str">
        <f t="shared" si="0"/>
        <v>N/A</v>
      </c>
      <c r="E18" s="35">
        <v>0</v>
      </c>
      <c r="F18" s="43" t="str">
        <f t="shared" si="1"/>
        <v>N/A</v>
      </c>
      <c r="G18" s="35">
        <v>0</v>
      </c>
      <c r="H18" s="43" t="str">
        <f t="shared" si="2"/>
        <v>N/A</v>
      </c>
      <c r="I18" s="12" t="s">
        <v>1743</v>
      </c>
      <c r="J18" s="12" t="s">
        <v>1743</v>
      </c>
      <c r="K18" s="44" t="s">
        <v>732</v>
      </c>
      <c r="L18" s="9" t="str">
        <f t="shared" si="3"/>
        <v>N/A</v>
      </c>
    </row>
    <row r="19" spans="1:12" x14ac:dyDescent="0.2">
      <c r="A19" s="4" t="s">
        <v>991</v>
      </c>
      <c r="B19" s="34" t="s">
        <v>217</v>
      </c>
      <c r="C19" s="35">
        <v>443</v>
      </c>
      <c r="D19" s="43" t="str">
        <f t="shared" si="0"/>
        <v>N/A</v>
      </c>
      <c r="E19" s="35">
        <v>290</v>
      </c>
      <c r="F19" s="43" t="str">
        <f t="shared" si="1"/>
        <v>N/A</v>
      </c>
      <c r="G19" s="35">
        <v>292</v>
      </c>
      <c r="H19" s="43" t="str">
        <f t="shared" si="2"/>
        <v>N/A</v>
      </c>
      <c r="I19" s="12">
        <v>-34.5</v>
      </c>
      <c r="J19" s="12">
        <v>0.68969999999999998</v>
      </c>
      <c r="K19" s="44" t="s">
        <v>732</v>
      </c>
      <c r="L19" s="9" t="str">
        <f t="shared" si="3"/>
        <v>Yes</v>
      </c>
    </row>
    <row r="20" spans="1:12" x14ac:dyDescent="0.2">
      <c r="A20" s="4" t="s">
        <v>992</v>
      </c>
      <c r="B20" s="34" t="s">
        <v>217</v>
      </c>
      <c r="C20" s="35">
        <v>2773</v>
      </c>
      <c r="D20" s="43" t="str">
        <f t="shared" si="0"/>
        <v>N/A</v>
      </c>
      <c r="E20" s="35">
        <v>2823</v>
      </c>
      <c r="F20" s="43" t="str">
        <f t="shared" si="1"/>
        <v>N/A</v>
      </c>
      <c r="G20" s="35">
        <v>2713</v>
      </c>
      <c r="H20" s="43" t="str">
        <f t="shared" si="2"/>
        <v>N/A</v>
      </c>
      <c r="I20" s="12">
        <v>1.8029999999999999</v>
      </c>
      <c r="J20" s="12">
        <v>-3.9</v>
      </c>
      <c r="K20" s="44" t="s">
        <v>732</v>
      </c>
      <c r="L20" s="9" t="str">
        <f t="shared" si="3"/>
        <v>Yes</v>
      </c>
    </row>
    <row r="21" spans="1:12" x14ac:dyDescent="0.2">
      <c r="A21" s="2" t="s">
        <v>993</v>
      </c>
      <c r="B21" s="34" t="s">
        <v>217</v>
      </c>
      <c r="C21" s="35">
        <v>5202</v>
      </c>
      <c r="D21" s="43" t="str">
        <f t="shared" si="0"/>
        <v>N/A</v>
      </c>
      <c r="E21" s="35">
        <v>5620</v>
      </c>
      <c r="F21" s="43" t="str">
        <f t="shared" si="1"/>
        <v>N/A</v>
      </c>
      <c r="G21" s="35">
        <v>5891</v>
      </c>
      <c r="H21" s="43" t="str">
        <f t="shared" si="2"/>
        <v>N/A</v>
      </c>
      <c r="I21" s="12">
        <v>8.0350000000000001</v>
      </c>
      <c r="J21" s="12">
        <v>4.8220000000000001</v>
      </c>
      <c r="K21" s="44" t="s">
        <v>732</v>
      </c>
      <c r="L21" s="9" t="str">
        <f t="shared" si="3"/>
        <v>Yes</v>
      </c>
    </row>
    <row r="22" spans="1:12" x14ac:dyDescent="0.2">
      <c r="A22" s="2" t="s">
        <v>1727</v>
      </c>
      <c r="B22" s="34" t="s">
        <v>217</v>
      </c>
      <c r="C22" s="35">
        <v>367046</v>
      </c>
      <c r="D22" s="43" t="str">
        <f t="shared" si="0"/>
        <v>N/A</v>
      </c>
      <c r="E22" s="35">
        <v>385202</v>
      </c>
      <c r="F22" s="43" t="str">
        <f t="shared" si="1"/>
        <v>N/A</v>
      </c>
      <c r="G22" s="35">
        <v>401866</v>
      </c>
      <c r="H22" s="43" t="str">
        <f t="shared" si="2"/>
        <v>N/A</v>
      </c>
      <c r="I22" s="12">
        <v>4.9470000000000001</v>
      </c>
      <c r="J22" s="12">
        <v>4.3259999999999996</v>
      </c>
      <c r="K22" s="44" t="s">
        <v>732</v>
      </c>
      <c r="L22" s="9" t="str">
        <f t="shared" si="3"/>
        <v>Yes</v>
      </c>
    </row>
    <row r="23" spans="1:12" x14ac:dyDescent="0.2">
      <c r="A23" s="4" t="s">
        <v>994</v>
      </c>
      <c r="B23" s="34" t="s">
        <v>217</v>
      </c>
      <c r="C23" s="35">
        <v>79752</v>
      </c>
      <c r="D23" s="43" t="str">
        <f t="shared" si="0"/>
        <v>N/A</v>
      </c>
      <c r="E23" s="35">
        <v>87882</v>
      </c>
      <c r="F23" s="43" t="str">
        <f t="shared" si="1"/>
        <v>N/A</v>
      </c>
      <c r="G23" s="35">
        <v>89541</v>
      </c>
      <c r="H23" s="43" t="str">
        <f t="shared" si="2"/>
        <v>N/A</v>
      </c>
      <c r="I23" s="12">
        <v>10.19</v>
      </c>
      <c r="J23" s="12">
        <v>1.8879999999999999</v>
      </c>
      <c r="K23" s="44" t="s">
        <v>732</v>
      </c>
      <c r="L23" s="9" t="str">
        <f t="shared" si="3"/>
        <v>Yes</v>
      </c>
    </row>
    <row r="24" spans="1:12" x14ac:dyDescent="0.2">
      <c r="A24" s="4" t="s">
        <v>995</v>
      </c>
      <c r="B24" s="34" t="s">
        <v>217</v>
      </c>
      <c r="C24" s="35">
        <v>0</v>
      </c>
      <c r="D24" s="43" t="str">
        <f t="shared" si="0"/>
        <v>N/A</v>
      </c>
      <c r="E24" s="35">
        <v>0</v>
      </c>
      <c r="F24" s="43" t="str">
        <f t="shared" si="1"/>
        <v>N/A</v>
      </c>
      <c r="G24" s="35">
        <v>0</v>
      </c>
      <c r="H24" s="43" t="str">
        <f t="shared" si="2"/>
        <v>N/A</v>
      </c>
      <c r="I24" s="12" t="s">
        <v>1743</v>
      </c>
      <c r="J24" s="12" t="s">
        <v>1743</v>
      </c>
      <c r="K24" s="44" t="s">
        <v>732</v>
      </c>
      <c r="L24" s="9" t="str">
        <f t="shared" si="3"/>
        <v>N/A</v>
      </c>
    </row>
    <row r="25" spans="1:12" x14ac:dyDescent="0.2">
      <c r="A25" s="4" t="s">
        <v>996</v>
      </c>
      <c r="B25" s="34" t="s">
        <v>217</v>
      </c>
      <c r="C25" s="35">
        <v>0</v>
      </c>
      <c r="D25" s="43" t="str">
        <f t="shared" si="0"/>
        <v>N/A</v>
      </c>
      <c r="E25" s="35">
        <v>0</v>
      </c>
      <c r="F25" s="43" t="str">
        <f t="shared" si="1"/>
        <v>N/A</v>
      </c>
      <c r="G25" s="35">
        <v>0</v>
      </c>
      <c r="H25" s="43" t="str">
        <f t="shared" si="2"/>
        <v>N/A</v>
      </c>
      <c r="I25" s="12" t="s">
        <v>1743</v>
      </c>
      <c r="J25" s="12" t="s">
        <v>1743</v>
      </c>
      <c r="K25" s="44" t="s">
        <v>732</v>
      </c>
      <c r="L25" s="9" t="str">
        <f t="shared" si="3"/>
        <v>N/A</v>
      </c>
    </row>
    <row r="26" spans="1:12" x14ac:dyDescent="0.2">
      <c r="A26" s="4" t="s">
        <v>997</v>
      </c>
      <c r="B26" s="34" t="s">
        <v>217</v>
      </c>
      <c r="C26" s="35">
        <v>281766</v>
      </c>
      <c r="D26" s="43" t="str">
        <f t="shared" si="0"/>
        <v>N/A</v>
      </c>
      <c r="E26" s="35">
        <v>291302</v>
      </c>
      <c r="F26" s="43" t="str">
        <f t="shared" si="1"/>
        <v>N/A</v>
      </c>
      <c r="G26" s="35">
        <v>305953</v>
      </c>
      <c r="H26" s="43" t="str">
        <f t="shared" si="2"/>
        <v>N/A</v>
      </c>
      <c r="I26" s="12">
        <v>3.3839999999999999</v>
      </c>
      <c r="J26" s="12">
        <v>5.0289999999999999</v>
      </c>
      <c r="K26" s="44" t="s">
        <v>732</v>
      </c>
      <c r="L26" s="9" t="str">
        <f t="shared" si="3"/>
        <v>Yes</v>
      </c>
    </row>
    <row r="27" spans="1:12" x14ac:dyDescent="0.2">
      <c r="A27" s="4" t="s">
        <v>998</v>
      </c>
      <c r="B27" s="34" t="s">
        <v>217</v>
      </c>
      <c r="C27" s="35">
        <v>0</v>
      </c>
      <c r="D27" s="43" t="str">
        <f t="shared" si="0"/>
        <v>N/A</v>
      </c>
      <c r="E27" s="35">
        <v>0</v>
      </c>
      <c r="F27" s="43" t="str">
        <f t="shared" si="1"/>
        <v>N/A</v>
      </c>
      <c r="G27" s="35">
        <v>0</v>
      </c>
      <c r="H27" s="43" t="str">
        <f t="shared" si="2"/>
        <v>N/A</v>
      </c>
      <c r="I27" s="12" t="s">
        <v>1743</v>
      </c>
      <c r="J27" s="12" t="s">
        <v>1743</v>
      </c>
      <c r="K27" s="44" t="s">
        <v>732</v>
      </c>
      <c r="L27" s="9" t="str">
        <f t="shared" si="3"/>
        <v>N/A</v>
      </c>
    </row>
    <row r="28" spans="1:12" x14ac:dyDescent="0.2">
      <c r="A28" s="57" t="s">
        <v>999</v>
      </c>
      <c r="B28" s="34" t="s">
        <v>217</v>
      </c>
      <c r="C28" s="35">
        <v>5528</v>
      </c>
      <c r="D28" s="43" t="str">
        <f t="shared" si="0"/>
        <v>N/A</v>
      </c>
      <c r="E28" s="35">
        <v>6018</v>
      </c>
      <c r="F28" s="43" t="str">
        <f t="shared" si="1"/>
        <v>N/A</v>
      </c>
      <c r="G28" s="35">
        <v>6372</v>
      </c>
      <c r="H28" s="43" t="str">
        <f t="shared" si="2"/>
        <v>N/A</v>
      </c>
      <c r="I28" s="12">
        <v>8.8640000000000008</v>
      </c>
      <c r="J28" s="12">
        <v>5.8819999999999997</v>
      </c>
      <c r="K28" s="44" t="s">
        <v>732</v>
      </c>
      <c r="L28" s="9" t="str">
        <f t="shared" si="3"/>
        <v>Yes</v>
      </c>
    </row>
    <row r="29" spans="1:12" x14ac:dyDescent="0.2">
      <c r="A29" s="57" t="s">
        <v>1000</v>
      </c>
      <c r="B29" s="34" t="s">
        <v>217</v>
      </c>
      <c r="C29" s="35">
        <v>0</v>
      </c>
      <c r="D29" s="43" t="str">
        <f t="shared" si="0"/>
        <v>N/A</v>
      </c>
      <c r="E29" s="35">
        <v>0</v>
      </c>
      <c r="F29" s="43" t="str">
        <f t="shared" si="1"/>
        <v>N/A</v>
      </c>
      <c r="G29" s="35">
        <v>0</v>
      </c>
      <c r="H29" s="43" t="str">
        <f t="shared" si="2"/>
        <v>N/A</v>
      </c>
      <c r="I29" s="12" t="s">
        <v>1743</v>
      </c>
      <c r="J29" s="12" t="s">
        <v>1743</v>
      </c>
      <c r="K29" s="44" t="s">
        <v>732</v>
      </c>
      <c r="L29" s="9" t="str">
        <f t="shared" si="3"/>
        <v>N/A</v>
      </c>
    </row>
    <row r="30" spans="1:12" x14ac:dyDescent="0.2">
      <c r="A30" s="57" t="s">
        <v>106</v>
      </c>
      <c r="B30" s="34" t="s">
        <v>217</v>
      </c>
      <c r="C30" s="35">
        <v>86454</v>
      </c>
      <c r="D30" s="43" t="str">
        <f t="shared" si="0"/>
        <v>N/A</v>
      </c>
      <c r="E30" s="35">
        <v>91464</v>
      </c>
      <c r="F30" s="43" t="str">
        <f t="shared" si="1"/>
        <v>N/A</v>
      </c>
      <c r="G30" s="35">
        <v>93179</v>
      </c>
      <c r="H30" s="43" t="str">
        <f t="shared" si="2"/>
        <v>N/A</v>
      </c>
      <c r="I30" s="12">
        <v>5.7949999999999999</v>
      </c>
      <c r="J30" s="12">
        <v>1.875</v>
      </c>
      <c r="K30" s="44" t="s">
        <v>732</v>
      </c>
      <c r="L30" s="9" t="str">
        <f t="shared" si="3"/>
        <v>Yes</v>
      </c>
    </row>
    <row r="31" spans="1:12" x14ac:dyDescent="0.2">
      <c r="A31" s="45" t="s">
        <v>1001</v>
      </c>
      <c r="B31" s="34" t="s">
        <v>217</v>
      </c>
      <c r="C31" s="35">
        <v>51810</v>
      </c>
      <c r="D31" s="43" t="str">
        <f t="shared" si="0"/>
        <v>N/A</v>
      </c>
      <c r="E31" s="35">
        <v>57972</v>
      </c>
      <c r="F31" s="43" t="str">
        <f t="shared" si="1"/>
        <v>N/A</v>
      </c>
      <c r="G31" s="35">
        <v>60872</v>
      </c>
      <c r="H31" s="43" t="str">
        <f t="shared" si="2"/>
        <v>N/A</v>
      </c>
      <c r="I31" s="12">
        <v>11.89</v>
      </c>
      <c r="J31" s="12">
        <v>5.0019999999999998</v>
      </c>
      <c r="K31" s="44" t="s">
        <v>732</v>
      </c>
      <c r="L31" s="9" t="str">
        <f t="shared" si="3"/>
        <v>Yes</v>
      </c>
    </row>
    <row r="32" spans="1:12" x14ac:dyDescent="0.2">
      <c r="A32" s="45" t="s">
        <v>1002</v>
      </c>
      <c r="B32" s="34" t="s">
        <v>217</v>
      </c>
      <c r="C32" s="35">
        <v>0</v>
      </c>
      <c r="D32" s="43" t="str">
        <f t="shared" si="0"/>
        <v>N/A</v>
      </c>
      <c r="E32" s="35">
        <v>0</v>
      </c>
      <c r="F32" s="43" t="str">
        <f t="shared" si="1"/>
        <v>N/A</v>
      </c>
      <c r="G32" s="35">
        <v>0</v>
      </c>
      <c r="H32" s="43" t="str">
        <f t="shared" si="2"/>
        <v>N/A</v>
      </c>
      <c r="I32" s="12" t="s">
        <v>1743</v>
      </c>
      <c r="J32" s="12" t="s">
        <v>1743</v>
      </c>
      <c r="K32" s="44" t="s">
        <v>732</v>
      </c>
      <c r="L32" s="9" t="str">
        <f t="shared" si="3"/>
        <v>N/A</v>
      </c>
    </row>
    <row r="33" spans="1:12" x14ac:dyDescent="0.2">
      <c r="A33" s="45" t="s">
        <v>1003</v>
      </c>
      <c r="B33" s="34" t="s">
        <v>217</v>
      </c>
      <c r="C33" s="35">
        <v>0</v>
      </c>
      <c r="D33" s="43" t="str">
        <f t="shared" si="0"/>
        <v>N/A</v>
      </c>
      <c r="E33" s="35">
        <v>0</v>
      </c>
      <c r="F33" s="43" t="str">
        <f t="shared" si="1"/>
        <v>N/A</v>
      </c>
      <c r="G33" s="35">
        <v>0</v>
      </c>
      <c r="H33" s="43" t="str">
        <f t="shared" si="2"/>
        <v>N/A</v>
      </c>
      <c r="I33" s="12" t="s">
        <v>1743</v>
      </c>
      <c r="J33" s="12" t="s">
        <v>1743</v>
      </c>
      <c r="K33" s="44" t="s">
        <v>732</v>
      </c>
      <c r="L33" s="9" t="str">
        <f t="shared" si="3"/>
        <v>N/A</v>
      </c>
    </row>
    <row r="34" spans="1:12" x14ac:dyDescent="0.2">
      <c r="A34" s="45" t="s">
        <v>1004</v>
      </c>
      <c r="B34" s="34" t="s">
        <v>217</v>
      </c>
      <c r="C34" s="35">
        <v>20327</v>
      </c>
      <c r="D34" s="43" t="str">
        <f t="shared" si="0"/>
        <v>N/A</v>
      </c>
      <c r="E34" s="35">
        <v>19597</v>
      </c>
      <c r="F34" s="43" t="str">
        <f t="shared" si="1"/>
        <v>N/A</v>
      </c>
      <c r="G34" s="35">
        <v>19102</v>
      </c>
      <c r="H34" s="43" t="str">
        <f t="shared" si="2"/>
        <v>N/A</v>
      </c>
      <c r="I34" s="12">
        <v>-3.59</v>
      </c>
      <c r="J34" s="12">
        <v>-2.5299999999999998</v>
      </c>
      <c r="K34" s="44" t="s">
        <v>732</v>
      </c>
      <c r="L34" s="9" t="str">
        <f t="shared" si="3"/>
        <v>Yes</v>
      </c>
    </row>
    <row r="35" spans="1:12" x14ac:dyDescent="0.2">
      <c r="A35" s="45" t="s">
        <v>1005</v>
      </c>
      <c r="B35" s="34" t="s">
        <v>217</v>
      </c>
      <c r="C35" s="35">
        <v>0</v>
      </c>
      <c r="D35" s="43" t="str">
        <f t="shared" si="0"/>
        <v>N/A</v>
      </c>
      <c r="E35" s="35">
        <v>0</v>
      </c>
      <c r="F35" s="43" t="str">
        <f t="shared" si="1"/>
        <v>N/A</v>
      </c>
      <c r="G35" s="35">
        <v>0</v>
      </c>
      <c r="H35" s="43" t="str">
        <f t="shared" si="2"/>
        <v>N/A</v>
      </c>
      <c r="I35" s="12" t="s">
        <v>1743</v>
      </c>
      <c r="J35" s="12" t="s">
        <v>1743</v>
      </c>
      <c r="K35" s="44" t="s">
        <v>732</v>
      </c>
      <c r="L35" s="9" t="str">
        <f t="shared" si="3"/>
        <v>N/A</v>
      </c>
    </row>
    <row r="36" spans="1:12" x14ac:dyDescent="0.2">
      <c r="A36" s="45" t="s">
        <v>1006</v>
      </c>
      <c r="B36" s="34" t="s">
        <v>217</v>
      </c>
      <c r="C36" s="35">
        <v>14317</v>
      </c>
      <c r="D36" s="43" t="str">
        <f t="shared" si="0"/>
        <v>N/A</v>
      </c>
      <c r="E36" s="35">
        <v>13895</v>
      </c>
      <c r="F36" s="43" t="str">
        <f t="shared" si="1"/>
        <v>N/A</v>
      </c>
      <c r="G36" s="35">
        <v>13205</v>
      </c>
      <c r="H36" s="43" t="str">
        <f t="shared" si="2"/>
        <v>N/A</v>
      </c>
      <c r="I36" s="12">
        <v>-2.95</v>
      </c>
      <c r="J36" s="12">
        <v>-4.97</v>
      </c>
      <c r="K36" s="44" t="s">
        <v>732</v>
      </c>
      <c r="L36" s="9" t="str">
        <f t="shared" si="3"/>
        <v>Yes</v>
      </c>
    </row>
    <row r="37" spans="1:12" x14ac:dyDescent="0.2">
      <c r="A37" s="45" t="s">
        <v>122</v>
      </c>
      <c r="B37" s="34" t="s">
        <v>217</v>
      </c>
      <c r="C37" s="35">
        <v>1670</v>
      </c>
      <c r="D37" s="43" t="str">
        <f t="shared" si="0"/>
        <v>N/A</v>
      </c>
      <c r="E37" s="35">
        <v>1011</v>
      </c>
      <c r="F37" s="43" t="str">
        <f t="shared" si="1"/>
        <v>N/A</v>
      </c>
      <c r="G37" s="35">
        <v>1165</v>
      </c>
      <c r="H37" s="43" t="str">
        <f t="shared" si="2"/>
        <v>N/A</v>
      </c>
      <c r="I37" s="12">
        <v>-39.5</v>
      </c>
      <c r="J37" s="12">
        <v>15.23</v>
      </c>
      <c r="K37" s="44" t="s">
        <v>732</v>
      </c>
      <c r="L37" s="9" t="str">
        <f t="shared" si="3"/>
        <v>Yes</v>
      </c>
    </row>
    <row r="38" spans="1:12" x14ac:dyDescent="0.2">
      <c r="A38" s="45" t="s">
        <v>84</v>
      </c>
      <c r="B38" s="34" t="s">
        <v>217</v>
      </c>
      <c r="C38" s="46">
        <v>1936187401</v>
      </c>
      <c r="D38" s="43" t="str">
        <f t="shared" si="0"/>
        <v>N/A</v>
      </c>
      <c r="E38" s="46">
        <v>2148413695</v>
      </c>
      <c r="F38" s="43" t="str">
        <f t="shared" si="1"/>
        <v>N/A</v>
      </c>
      <c r="G38" s="46">
        <v>2211885170</v>
      </c>
      <c r="H38" s="43" t="str">
        <f t="shared" si="2"/>
        <v>N/A</v>
      </c>
      <c r="I38" s="12">
        <v>10.96</v>
      </c>
      <c r="J38" s="12">
        <v>2.9540000000000002</v>
      </c>
      <c r="K38" s="44" t="s">
        <v>732</v>
      </c>
      <c r="L38" s="9" t="str">
        <f t="shared" si="3"/>
        <v>Yes</v>
      </c>
    </row>
    <row r="39" spans="1:12" x14ac:dyDescent="0.2">
      <c r="A39" s="45" t="s">
        <v>1288</v>
      </c>
      <c r="B39" s="34" t="s">
        <v>217</v>
      </c>
      <c r="C39" s="46">
        <v>3527.5176240000001</v>
      </c>
      <c r="D39" s="43" t="str">
        <f t="shared" si="0"/>
        <v>N/A</v>
      </c>
      <c r="E39" s="46">
        <v>3749.3018443999999</v>
      </c>
      <c r="F39" s="43" t="str">
        <f t="shared" si="1"/>
        <v>N/A</v>
      </c>
      <c r="G39" s="46">
        <v>3732.9316173000002</v>
      </c>
      <c r="H39" s="43" t="str">
        <f t="shared" si="2"/>
        <v>N/A</v>
      </c>
      <c r="I39" s="12">
        <v>6.2869999999999999</v>
      </c>
      <c r="J39" s="12">
        <v>-0.437</v>
      </c>
      <c r="K39" s="44" t="s">
        <v>732</v>
      </c>
      <c r="L39" s="9" t="str">
        <f t="shared" si="3"/>
        <v>Yes</v>
      </c>
    </row>
    <row r="40" spans="1:12" x14ac:dyDescent="0.2">
      <c r="A40" s="45" t="s">
        <v>1289</v>
      </c>
      <c r="B40" s="34" t="s">
        <v>217</v>
      </c>
      <c r="C40" s="46">
        <v>3997.9917012999999</v>
      </c>
      <c r="D40" s="43" t="str">
        <f>IF($B40="N/A","N/A",IF(C40&gt;10,"No",IF(C40&lt;-10,"No","Yes")))</f>
        <v>N/A</v>
      </c>
      <c r="E40" s="46">
        <v>4168.6416589999999</v>
      </c>
      <c r="F40" s="43" t="str">
        <f>IF($B40="N/A","N/A",IF(E40&gt;10,"No",IF(E40&lt;-10,"No","Yes")))</f>
        <v>N/A</v>
      </c>
      <c r="G40" s="46">
        <v>4153.0418479999998</v>
      </c>
      <c r="H40" s="43" t="str">
        <f>IF($B40="N/A","N/A",IF(G40&gt;10,"No",IF(G40&lt;-10,"No","Yes")))</f>
        <v>N/A</v>
      </c>
      <c r="I40" s="12">
        <v>4.2679999999999998</v>
      </c>
      <c r="J40" s="12">
        <v>-0.374</v>
      </c>
      <c r="K40" s="44" t="s">
        <v>732</v>
      </c>
      <c r="L40" s="9" t="str">
        <f>IF(J40="Div by 0", "N/A", IF(K40="N/A","N/A", IF(J40&gt;VALUE(MID(K40,1,2)), "No", IF(J40&lt;-1*VALUE(MID(K40,1,2)), "No", "Yes"))))</f>
        <v>Yes</v>
      </c>
    </row>
    <row r="41" spans="1:12" x14ac:dyDescent="0.2">
      <c r="A41" s="45" t="s">
        <v>107</v>
      </c>
      <c r="B41" s="34" t="s">
        <v>217</v>
      </c>
      <c r="C41" s="46">
        <v>0</v>
      </c>
      <c r="D41" s="43" t="str">
        <f t="shared" ref="D41:D44" si="4">IF($B41="N/A","N/A",IF(C41&gt;10,"No",IF(C41&lt;-10,"No","Yes")))</f>
        <v>N/A</v>
      </c>
      <c r="E41" s="46">
        <v>0</v>
      </c>
      <c r="F41" s="43" t="str">
        <f t="shared" ref="F41:F44" si="5">IF($B41="N/A","N/A",IF(E41&gt;10,"No",IF(E41&lt;-10,"No","Yes")))</f>
        <v>N/A</v>
      </c>
      <c r="G41" s="46">
        <v>0</v>
      </c>
      <c r="H41" s="43" t="str">
        <f t="shared" ref="H41:H44" si="6">IF($B41="N/A","N/A",IF(G41&gt;10,"No",IF(G41&lt;-10,"No","Yes")))</f>
        <v>N/A</v>
      </c>
      <c r="I41" s="12" t="s">
        <v>1743</v>
      </c>
      <c r="J41" s="12" t="s">
        <v>1743</v>
      </c>
      <c r="K41" s="44" t="s">
        <v>732</v>
      </c>
      <c r="L41" s="9" t="str">
        <f t="shared" ref="L41:L43" si="7">IF(J41="Div by 0", "N/A", IF(K41="N/A","N/A", IF(J41&gt;VALUE(MID(K41,1,2)), "No", IF(J41&lt;-1*VALUE(MID(K41,1,2)), "No", "Yes"))))</f>
        <v>N/A</v>
      </c>
    </row>
    <row r="42" spans="1:12" x14ac:dyDescent="0.2">
      <c r="A42" s="45" t="s">
        <v>162</v>
      </c>
      <c r="B42" s="47" t="s">
        <v>221</v>
      </c>
      <c r="C42" s="1">
        <v>0</v>
      </c>
      <c r="D42" s="43" t="str">
        <f>IF($B42="N/A","N/A",IF(C42&gt;0,"No",IF(C42&lt;0,"No","Yes")))</f>
        <v>Yes</v>
      </c>
      <c r="E42" s="1">
        <v>0</v>
      </c>
      <c r="F42" s="43" t="str">
        <f>IF($B42="N/A","N/A",IF(E42&gt;0,"No",IF(E42&lt;0,"No","Yes")))</f>
        <v>Yes</v>
      </c>
      <c r="G42" s="1">
        <v>0</v>
      </c>
      <c r="H42" s="43" t="str">
        <f>IF($B42="N/A","N/A",IF(G42&gt;0,"No",IF(G42&lt;0,"No","Yes")))</f>
        <v>Yes</v>
      </c>
      <c r="I42" s="12" t="s">
        <v>1743</v>
      </c>
      <c r="J42" s="12" t="s">
        <v>1743</v>
      </c>
      <c r="K42" s="44" t="s">
        <v>732</v>
      </c>
      <c r="L42" s="9" t="str">
        <f t="shared" si="7"/>
        <v>N/A</v>
      </c>
    </row>
    <row r="43" spans="1:12" x14ac:dyDescent="0.2">
      <c r="A43" s="45" t="s">
        <v>160</v>
      </c>
      <c r="B43" s="34" t="s">
        <v>217</v>
      </c>
      <c r="C43" s="46">
        <v>0</v>
      </c>
      <c r="D43" s="43" t="str">
        <f t="shared" si="4"/>
        <v>N/A</v>
      </c>
      <c r="E43" s="46">
        <v>0</v>
      </c>
      <c r="F43" s="43" t="str">
        <f t="shared" si="5"/>
        <v>N/A</v>
      </c>
      <c r="G43" s="46">
        <v>0</v>
      </c>
      <c r="H43" s="43" t="str">
        <f t="shared" si="6"/>
        <v>N/A</v>
      </c>
      <c r="I43" s="12" t="s">
        <v>1743</v>
      </c>
      <c r="J43" s="12" t="s">
        <v>1743</v>
      </c>
      <c r="K43" s="44" t="s">
        <v>732</v>
      </c>
      <c r="L43" s="9" t="str">
        <f t="shared" si="7"/>
        <v>N/A</v>
      </c>
    </row>
    <row r="44" spans="1:12" x14ac:dyDescent="0.2">
      <c r="A44" s="45" t="s">
        <v>1290</v>
      </c>
      <c r="B44" s="34" t="s">
        <v>217</v>
      </c>
      <c r="C44" s="46" t="s">
        <v>1743</v>
      </c>
      <c r="D44" s="43" t="str">
        <f t="shared" si="4"/>
        <v>N/A</v>
      </c>
      <c r="E44" s="46" t="s">
        <v>1743</v>
      </c>
      <c r="F44" s="43" t="str">
        <f t="shared" si="5"/>
        <v>N/A</v>
      </c>
      <c r="G44" s="46" t="s">
        <v>1743</v>
      </c>
      <c r="H44" s="43" t="str">
        <f t="shared" si="6"/>
        <v>N/A</v>
      </c>
      <c r="I44" s="12" t="s">
        <v>1743</v>
      </c>
      <c r="J44" s="12" t="s">
        <v>1743</v>
      </c>
      <c r="K44" s="44" t="s">
        <v>732</v>
      </c>
      <c r="L44" s="9" t="str">
        <f>IF(J44="Div by 0", "N/A", IF(OR(J44="N/A",K44="N/A"),"N/A", IF(J44&gt;VALUE(MID(K44,1,2)), "No", IF(J44&lt;-1*VALUE(MID(K44,1,2)), "No", "Yes"))))</f>
        <v>N/A</v>
      </c>
    </row>
    <row r="45" spans="1:12" x14ac:dyDescent="0.2">
      <c r="A45" s="45" t="s">
        <v>1291</v>
      </c>
      <c r="B45" s="34" t="s">
        <v>217</v>
      </c>
      <c r="C45" s="46">
        <v>12065.407303</v>
      </c>
      <c r="D45" s="43" t="str">
        <f t="shared" ref="D45:D71" si="8">IF($B45="N/A","N/A",IF(C45&gt;10,"No",IF(C45&lt;-10,"No","Yes")))</f>
        <v>N/A</v>
      </c>
      <c r="E45" s="46">
        <v>17355.282282</v>
      </c>
      <c r="F45" s="43" t="str">
        <f t="shared" ref="F45:F71" si="9">IF($B45="N/A","N/A",IF(E45&gt;10,"No",IF(E45&lt;-10,"No","Yes")))</f>
        <v>N/A</v>
      </c>
      <c r="G45" s="46">
        <v>13865.183730999999</v>
      </c>
      <c r="H45" s="43" t="str">
        <f t="shared" ref="H45:H71" si="10">IF($B45="N/A","N/A",IF(G45&gt;10,"No",IF(G45&lt;-10,"No","Yes")))</f>
        <v>N/A</v>
      </c>
      <c r="I45" s="12">
        <v>43.84</v>
      </c>
      <c r="J45" s="12">
        <v>-20.100000000000001</v>
      </c>
      <c r="K45" s="44" t="s">
        <v>732</v>
      </c>
      <c r="L45" s="9" t="str">
        <f t="shared" ref="L45:L71" si="11">IF(J45="Div by 0", "N/A", IF(K45="N/A","N/A", IF(J45&gt;VALUE(MID(K45,1,2)), "No", IF(J45&lt;-1*VALUE(MID(K45,1,2)), "No", "Yes"))))</f>
        <v>Yes</v>
      </c>
    </row>
    <row r="46" spans="1:12" x14ac:dyDescent="0.2">
      <c r="A46" s="45" t="s">
        <v>1292</v>
      </c>
      <c r="B46" s="34" t="s">
        <v>217</v>
      </c>
      <c r="C46" s="46">
        <v>10791.196750999999</v>
      </c>
      <c r="D46" s="43" t="str">
        <f t="shared" si="8"/>
        <v>N/A</v>
      </c>
      <c r="E46" s="46">
        <v>11046.451389</v>
      </c>
      <c r="F46" s="43" t="str">
        <f t="shared" si="9"/>
        <v>N/A</v>
      </c>
      <c r="G46" s="46">
        <v>9349.4664723000005</v>
      </c>
      <c r="H46" s="43" t="str">
        <f t="shared" si="10"/>
        <v>N/A</v>
      </c>
      <c r="I46" s="12">
        <v>2.3650000000000002</v>
      </c>
      <c r="J46" s="12">
        <v>-15.4</v>
      </c>
      <c r="K46" s="44" t="s">
        <v>732</v>
      </c>
      <c r="L46" s="9" t="str">
        <f t="shared" si="11"/>
        <v>Yes</v>
      </c>
    </row>
    <row r="47" spans="1:12" x14ac:dyDescent="0.2">
      <c r="A47" s="45" t="s">
        <v>1293</v>
      </c>
      <c r="B47" s="34" t="s">
        <v>217</v>
      </c>
      <c r="C47" s="46" t="s">
        <v>1743</v>
      </c>
      <c r="D47" s="43" t="str">
        <f t="shared" si="8"/>
        <v>N/A</v>
      </c>
      <c r="E47" s="46" t="s">
        <v>1743</v>
      </c>
      <c r="F47" s="43" t="str">
        <f t="shared" si="9"/>
        <v>N/A</v>
      </c>
      <c r="G47" s="46" t="s">
        <v>1743</v>
      </c>
      <c r="H47" s="43" t="str">
        <f t="shared" si="10"/>
        <v>N/A</v>
      </c>
      <c r="I47" s="12" t="s">
        <v>1743</v>
      </c>
      <c r="J47" s="12" t="s">
        <v>1743</v>
      </c>
      <c r="K47" s="44" t="s">
        <v>732</v>
      </c>
      <c r="L47" s="9" t="str">
        <f t="shared" si="11"/>
        <v>N/A</v>
      </c>
    </row>
    <row r="48" spans="1:12" x14ac:dyDescent="0.2">
      <c r="A48" s="45" t="s">
        <v>1294</v>
      </c>
      <c r="B48" s="34" t="s">
        <v>217</v>
      </c>
      <c r="C48" s="46">
        <v>361.02158272999998</v>
      </c>
      <c r="D48" s="43" t="str">
        <f t="shared" si="8"/>
        <v>N/A</v>
      </c>
      <c r="E48" s="46">
        <v>2055.75</v>
      </c>
      <c r="F48" s="43" t="str">
        <f t="shared" si="9"/>
        <v>N/A</v>
      </c>
      <c r="G48" s="46">
        <v>7720.125</v>
      </c>
      <c r="H48" s="43" t="str">
        <f t="shared" si="10"/>
        <v>N/A</v>
      </c>
      <c r="I48" s="12">
        <v>469.4</v>
      </c>
      <c r="J48" s="12">
        <v>275.5</v>
      </c>
      <c r="K48" s="44" t="s">
        <v>732</v>
      </c>
      <c r="L48" s="9" t="str">
        <f t="shared" si="11"/>
        <v>No</v>
      </c>
    </row>
    <row r="49" spans="1:12" x14ac:dyDescent="0.2">
      <c r="A49" s="45" t="s">
        <v>1295</v>
      </c>
      <c r="B49" s="34" t="s">
        <v>217</v>
      </c>
      <c r="C49" s="46">
        <v>34018.239796000002</v>
      </c>
      <c r="D49" s="43" t="str">
        <f t="shared" si="8"/>
        <v>N/A</v>
      </c>
      <c r="E49" s="46">
        <v>34858.647059000003</v>
      </c>
      <c r="F49" s="43" t="str">
        <f t="shared" si="9"/>
        <v>N/A</v>
      </c>
      <c r="G49" s="46">
        <v>19033.857988</v>
      </c>
      <c r="H49" s="43" t="str">
        <f t="shared" si="10"/>
        <v>N/A</v>
      </c>
      <c r="I49" s="12">
        <v>2.4700000000000002</v>
      </c>
      <c r="J49" s="12">
        <v>-45.4</v>
      </c>
      <c r="K49" s="44" t="s">
        <v>732</v>
      </c>
      <c r="L49" s="9" t="str">
        <f t="shared" si="11"/>
        <v>No</v>
      </c>
    </row>
    <row r="50" spans="1:12" x14ac:dyDescent="0.2">
      <c r="A50" s="45" t="s">
        <v>1296</v>
      </c>
      <c r="B50" s="34" t="s">
        <v>217</v>
      </c>
      <c r="C50" s="46">
        <v>3489.8249999999998</v>
      </c>
      <c r="D50" s="43" t="str">
        <f t="shared" si="8"/>
        <v>N/A</v>
      </c>
      <c r="E50" s="46">
        <v>6040.9534884000004</v>
      </c>
      <c r="F50" s="43" t="str">
        <f t="shared" si="9"/>
        <v>N/A</v>
      </c>
      <c r="G50" s="46">
        <v>7658.5</v>
      </c>
      <c r="H50" s="43" t="str">
        <f t="shared" si="10"/>
        <v>N/A</v>
      </c>
      <c r="I50" s="12">
        <v>73.099999999999994</v>
      </c>
      <c r="J50" s="12">
        <v>26.78</v>
      </c>
      <c r="K50" s="44" t="s">
        <v>732</v>
      </c>
      <c r="L50" s="9" t="str">
        <f t="shared" si="11"/>
        <v>Yes</v>
      </c>
    </row>
    <row r="51" spans="1:12" x14ac:dyDescent="0.2">
      <c r="A51" s="45" t="s">
        <v>1297</v>
      </c>
      <c r="B51" s="34" t="s">
        <v>217</v>
      </c>
      <c r="C51" s="46">
        <v>10285.32531</v>
      </c>
      <c r="D51" s="43" t="str">
        <f t="shared" si="8"/>
        <v>N/A</v>
      </c>
      <c r="E51" s="46">
        <v>10856.851522999999</v>
      </c>
      <c r="F51" s="43" t="str">
        <f t="shared" si="9"/>
        <v>N/A</v>
      </c>
      <c r="G51" s="46">
        <v>11055.577907999999</v>
      </c>
      <c r="H51" s="43" t="str">
        <f t="shared" si="10"/>
        <v>N/A</v>
      </c>
      <c r="I51" s="12">
        <v>5.5570000000000004</v>
      </c>
      <c r="J51" s="12">
        <v>1.83</v>
      </c>
      <c r="K51" s="44" t="s">
        <v>732</v>
      </c>
      <c r="L51" s="9" t="str">
        <f t="shared" si="11"/>
        <v>Yes</v>
      </c>
    </row>
    <row r="52" spans="1:12" x14ac:dyDescent="0.2">
      <c r="A52" s="45" t="s">
        <v>1298</v>
      </c>
      <c r="B52" s="34" t="s">
        <v>217</v>
      </c>
      <c r="C52" s="46">
        <v>9948.594959</v>
      </c>
      <c r="D52" s="43" t="str">
        <f t="shared" si="8"/>
        <v>N/A</v>
      </c>
      <c r="E52" s="46">
        <v>10431.049947</v>
      </c>
      <c r="F52" s="43" t="str">
        <f t="shared" si="9"/>
        <v>N/A</v>
      </c>
      <c r="G52" s="46">
        <v>10632.556173999999</v>
      </c>
      <c r="H52" s="43" t="str">
        <f t="shared" si="10"/>
        <v>N/A</v>
      </c>
      <c r="I52" s="12">
        <v>4.8490000000000002</v>
      </c>
      <c r="J52" s="12">
        <v>1.9319999999999999</v>
      </c>
      <c r="K52" s="44" t="s">
        <v>732</v>
      </c>
      <c r="L52" s="9" t="str">
        <f t="shared" si="11"/>
        <v>Yes</v>
      </c>
    </row>
    <row r="53" spans="1:12" x14ac:dyDescent="0.2">
      <c r="A53" s="45" t="s">
        <v>1299</v>
      </c>
      <c r="B53" s="34" t="s">
        <v>217</v>
      </c>
      <c r="C53" s="46" t="s">
        <v>1743</v>
      </c>
      <c r="D53" s="43" t="str">
        <f t="shared" si="8"/>
        <v>N/A</v>
      </c>
      <c r="E53" s="46" t="s">
        <v>1743</v>
      </c>
      <c r="F53" s="43" t="str">
        <f t="shared" si="9"/>
        <v>N/A</v>
      </c>
      <c r="G53" s="46" t="s">
        <v>1743</v>
      </c>
      <c r="H53" s="43" t="str">
        <f t="shared" si="10"/>
        <v>N/A</v>
      </c>
      <c r="I53" s="12" t="s">
        <v>1743</v>
      </c>
      <c r="J53" s="12" t="s">
        <v>1743</v>
      </c>
      <c r="K53" s="44" t="s">
        <v>732</v>
      </c>
      <c r="L53" s="9" t="str">
        <f t="shared" si="11"/>
        <v>N/A</v>
      </c>
    </row>
    <row r="54" spans="1:12" x14ac:dyDescent="0.2">
      <c r="A54" s="45" t="s">
        <v>1300</v>
      </c>
      <c r="B54" s="34" t="s">
        <v>217</v>
      </c>
      <c r="C54" s="46">
        <v>7435.6388262</v>
      </c>
      <c r="D54" s="43" t="str">
        <f t="shared" si="8"/>
        <v>N/A</v>
      </c>
      <c r="E54" s="46">
        <v>16030.393103</v>
      </c>
      <c r="F54" s="43" t="str">
        <f t="shared" si="9"/>
        <v>N/A</v>
      </c>
      <c r="G54" s="46">
        <v>18172.236301000001</v>
      </c>
      <c r="H54" s="43" t="str">
        <f t="shared" si="10"/>
        <v>N/A</v>
      </c>
      <c r="I54" s="12">
        <v>115.6</v>
      </c>
      <c r="J54" s="12">
        <v>13.36</v>
      </c>
      <c r="K54" s="44" t="s">
        <v>732</v>
      </c>
      <c r="L54" s="9" t="str">
        <f t="shared" si="11"/>
        <v>Yes</v>
      </c>
    </row>
    <row r="55" spans="1:12" x14ac:dyDescent="0.2">
      <c r="A55" s="45" t="s">
        <v>1301</v>
      </c>
      <c r="B55" s="34" t="s">
        <v>217</v>
      </c>
      <c r="C55" s="46">
        <v>20466.870898000001</v>
      </c>
      <c r="D55" s="43" t="str">
        <f t="shared" si="8"/>
        <v>N/A</v>
      </c>
      <c r="E55" s="46">
        <v>21142.232023</v>
      </c>
      <c r="F55" s="43" t="str">
        <f t="shared" si="9"/>
        <v>N/A</v>
      </c>
      <c r="G55" s="46">
        <v>22778.479911999999</v>
      </c>
      <c r="H55" s="43" t="str">
        <f t="shared" si="10"/>
        <v>N/A</v>
      </c>
      <c r="I55" s="12">
        <v>3.3</v>
      </c>
      <c r="J55" s="12">
        <v>7.7389999999999999</v>
      </c>
      <c r="K55" s="44" t="s">
        <v>732</v>
      </c>
      <c r="L55" s="9" t="str">
        <f t="shared" si="11"/>
        <v>Yes</v>
      </c>
    </row>
    <row r="56" spans="1:12" x14ac:dyDescent="0.2">
      <c r="A56" s="45" t="s">
        <v>1302</v>
      </c>
      <c r="B56" s="34" t="s">
        <v>217</v>
      </c>
      <c r="C56" s="46">
        <v>10660.649942</v>
      </c>
      <c r="D56" s="43" t="str">
        <f t="shared" si="8"/>
        <v>N/A</v>
      </c>
      <c r="E56" s="46">
        <v>12011.360854</v>
      </c>
      <c r="F56" s="43" t="str">
        <f t="shared" si="9"/>
        <v>N/A</v>
      </c>
      <c r="G56" s="46">
        <v>11614.469359999999</v>
      </c>
      <c r="H56" s="43" t="str">
        <f t="shared" si="10"/>
        <v>N/A</v>
      </c>
      <c r="I56" s="12">
        <v>12.67</v>
      </c>
      <c r="J56" s="12">
        <v>-3.3</v>
      </c>
      <c r="K56" s="44" t="s">
        <v>732</v>
      </c>
      <c r="L56" s="9" t="str">
        <f t="shared" si="11"/>
        <v>Yes</v>
      </c>
    </row>
    <row r="57" spans="1:12" x14ac:dyDescent="0.2">
      <c r="A57" s="45" t="s">
        <v>1303</v>
      </c>
      <c r="B57" s="34" t="s">
        <v>217</v>
      </c>
      <c r="C57" s="46">
        <v>1739.335255</v>
      </c>
      <c r="D57" s="43" t="str">
        <f t="shared" si="8"/>
        <v>N/A</v>
      </c>
      <c r="E57" s="46">
        <v>1941.7224157999999</v>
      </c>
      <c r="F57" s="43" t="str">
        <f t="shared" si="9"/>
        <v>N/A</v>
      </c>
      <c r="G57" s="46">
        <v>1937.2277549999999</v>
      </c>
      <c r="H57" s="43" t="str">
        <f t="shared" si="10"/>
        <v>N/A</v>
      </c>
      <c r="I57" s="12">
        <v>11.64</v>
      </c>
      <c r="J57" s="12">
        <v>-0.23100000000000001</v>
      </c>
      <c r="K57" s="44" t="s">
        <v>732</v>
      </c>
      <c r="L57" s="9" t="str">
        <f t="shared" si="11"/>
        <v>Yes</v>
      </c>
    </row>
    <row r="58" spans="1:12" x14ac:dyDescent="0.2">
      <c r="A58" s="45" t="s">
        <v>1304</v>
      </c>
      <c r="B58" s="34" t="s">
        <v>217</v>
      </c>
      <c r="C58" s="46">
        <v>1761.5570017</v>
      </c>
      <c r="D58" s="43" t="str">
        <f t="shared" si="8"/>
        <v>N/A</v>
      </c>
      <c r="E58" s="46">
        <v>1947.0184678999999</v>
      </c>
      <c r="F58" s="43" t="str">
        <f t="shared" si="9"/>
        <v>N/A</v>
      </c>
      <c r="G58" s="46">
        <v>1833.3464558000001</v>
      </c>
      <c r="H58" s="43" t="str">
        <f t="shared" si="10"/>
        <v>N/A</v>
      </c>
      <c r="I58" s="12">
        <v>10.53</v>
      </c>
      <c r="J58" s="12">
        <v>-5.84</v>
      </c>
      <c r="K58" s="44" t="s">
        <v>732</v>
      </c>
      <c r="L58" s="9" t="str">
        <f t="shared" si="11"/>
        <v>Yes</v>
      </c>
    </row>
    <row r="59" spans="1:12" x14ac:dyDescent="0.2">
      <c r="A59" s="45" t="s">
        <v>1305</v>
      </c>
      <c r="B59" s="34" t="s">
        <v>217</v>
      </c>
      <c r="C59" s="46" t="s">
        <v>1743</v>
      </c>
      <c r="D59" s="43" t="str">
        <f t="shared" si="8"/>
        <v>N/A</v>
      </c>
      <c r="E59" s="46" t="s">
        <v>1743</v>
      </c>
      <c r="F59" s="43" t="str">
        <f t="shared" si="9"/>
        <v>N/A</v>
      </c>
      <c r="G59" s="46" t="s">
        <v>1743</v>
      </c>
      <c r="H59" s="43" t="str">
        <f t="shared" si="10"/>
        <v>N/A</v>
      </c>
      <c r="I59" s="12" t="s">
        <v>1743</v>
      </c>
      <c r="J59" s="12" t="s">
        <v>1743</v>
      </c>
      <c r="K59" s="44" t="s">
        <v>732</v>
      </c>
      <c r="L59" s="9" t="str">
        <f t="shared" si="11"/>
        <v>N/A</v>
      </c>
    </row>
    <row r="60" spans="1:12" x14ac:dyDescent="0.2">
      <c r="A60" s="45" t="s">
        <v>1306</v>
      </c>
      <c r="B60" s="34" t="s">
        <v>217</v>
      </c>
      <c r="C60" s="46" t="s">
        <v>1743</v>
      </c>
      <c r="D60" s="43" t="str">
        <f t="shared" si="8"/>
        <v>N/A</v>
      </c>
      <c r="E60" s="46" t="s">
        <v>1743</v>
      </c>
      <c r="F60" s="43" t="str">
        <f t="shared" si="9"/>
        <v>N/A</v>
      </c>
      <c r="G60" s="46" t="s">
        <v>1743</v>
      </c>
      <c r="H60" s="43" t="str">
        <f t="shared" si="10"/>
        <v>N/A</v>
      </c>
      <c r="I60" s="12" t="s">
        <v>1743</v>
      </c>
      <c r="J60" s="12" t="s">
        <v>1743</v>
      </c>
      <c r="K60" s="44" t="s">
        <v>732</v>
      </c>
      <c r="L60" s="9" t="str">
        <f t="shared" si="11"/>
        <v>N/A</v>
      </c>
    </row>
    <row r="61" spans="1:12" x14ac:dyDescent="0.2">
      <c r="A61" s="3" t="s">
        <v>1307</v>
      </c>
      <c r="B61" s="34" t="s">
        <v>217</v>
      </c>
      <c r="C61" s="46">
        <v>1639.5581617</v>
      </c>
      <c r="D61" s="43" t="str">
        <f t="shared" si="8"/>
        <v>N/A</v>
      </c>
      <c r="E61" s="46">
        <v>1855.7829297000001</v>
      </c>
      <c r="F61" s="43" t="str">
        <f t="shared" si="9"/>
        <v>N/A</v>
      </c>
      <c r="G61" s="46">
        <v>1874.7499289</v>
      </c>
      <c r="H61" s="43" t="str">
        <f t="shared" si="10"/>
        <v>N/A</v>
      </c>
      <c r="I61" s="12">
        <v>13.19</v>
      </c>
      <c r="J61" s="12">
        <v>1.022</v>
      </c>
      <c r="K61" s="44" t="s">
        <v>732</v>
      </c>
      <c r="L61" s="9" t="str">
        <f t="shared" si="11"/>
        <v>Yes</v>
      </c>
    </row>
    <row r="62" spans="1:12" x14ac:dyDescent="0.2">
      <c r="A62" s="3" t="s">
        <v>1308</v>
      </c>
      <c r="B62" s="34" t="s">
        <v>217</v>
      </c>
      <c r="C62" s="46" t="s">
        <v>1743</v>
      </c>
      <c r="D62" s="43" t="str">
        <f t="shared" si="8"/>
        <v>N/A</v>
      </c>
      <c r="E62" s="46" t="s">
        <v>1743</v>
      </c>
      <c r="F62" s="43" t="str">
        <f t="shared" si="9"/>
        <v>N/A</v>
      </c>
      <c r="G62" s="46" t="s">
        <v>1743</v>
      </c>
      <c r="H62" s="43" t="str">
        <f t="shared" si="10"/>
        <v>N/A</v>
      </c>
      <c r="I62" s="12" t="s">
        <v>1743</v>
      </c>
      <c r="J62" s="12" t="s">
        <v>1743</v>
      </c>
      <c r="K62" s="44" t="s">
        <v>732</v>
      </c>
      <c r="L62" s="9" t="str">
        <f t="shared" si="11"/>
        <v>N/A</v>
      </c>
    </row>
    <row r="63" spans="1:12" x14ac:dyDescent="0.2">
      <c r="A63" s="3" t="s">
        <v>1309</v>
      </c>
      <c r="B63" s="34" t="s">
        <v>217</v>
      </c>
      <c r="C63" s="46">
        <v>6504.4517003999999</v>
      </c>
      <c r="D63" s="43" t="str">
        <f t="shared" si="8"/>
        <v>N/A</v>
      </c>
      <c r="E63" s="46">
        <v>6024.2941176000004</v>
      </c>
      <c r="F63" s="43" t="str">
        <f t="shared" si="9"/>
        <v>N/A</v>
      </c>
      <c r="G63" s="46">
        <v>6396.8815129000004</v>
      </c>
      <c r="H63" s="43" t="str">
        <f t="shared" si="10"/>
        <v>N/A</v>
      </c>
      <c r="I63" s="12">
        <v>-7.38</v>
      </c>
      <c r="J63" s="12">
        <v>6.1849999999999996</v>
      </c>
      <c r="K63" s="44" t="s">
        <v>732</v>
      </c>
      <c r="L63" s="9" t="str">
        <f t="shared" si="11"/>
        <v>Yes</v>
      </c>
    </row>
    <row r="64" spans="1:12" x14ac:dyDescent="0.2">
      <c r="A64" s="3" t="s">
        <v>1310</v>
      </c>
      <c r="B64" s="34" t="s">
        <v>217</v>
      </c>
      <c r="C64" s="46" t="s">
        <v>1743</v>
      </c>
      <c r="D64" s="43" t="str">
        <f t="shared" si="8"/>
        <v>N/A</v>
      </c>
      <c r="E64" s="46" t="s">
        <v>1743</v>
      </c>
      <c r="F64" s="43" t="str">
        <f t="shared" si="9"/>
        <v>N/A</v>
      </c>
      <c r="G64" s="46" t="s">
        <v>1743</v>
      </c>
      <c r="H64" s="43" t="str">
        <f t="shared" si="10"/>
        <v>N/A</v>
      </c>
      <c r="I64" s="12" t="s">
        <v>1743</v>
      </c>
      <c r="J64" s="12" t="s">
        <v>1743</v>
      </c>
      <c r="K64" s="44" t="s">
        <v>732</v>
      </c>
      <c r="L64" s="9" t="str">
        <f t="shared" si="11"/>
        <v>N/A</v>
      </c>
    </row>
    <row r="65" spans="1:12" x14ac:dyDescent="0.2">
      <c r="A65" s="3" t="s">
        <v>1311</v>
      </c>
      <c r="B65" s="34" t="s">
        <v>217</v>
      </c>
      <c r="C65" s="46">
        <v>3641.7703286999999</v>
      </c>
      <c r="D65" s="43" t="str">
        <f t="shared" si="8"/>
        <v>N/A</v>
      </c>
      <c r="E65" s="46">
        <v>3827.3187373999999</v>
      </c>
      <c r="F65" s="43" t="str">
        <f t="shared" si="9"/>
        <v>N/A</v>
      </c>
      <c r="G65" s="46">
        <v>3794.7367217999999</v>
      </c>
      <c r="H65" s="43" t="str">
        <f t="shared" si="10"/>
        <v>N/A</v>
      </c>
      <c r="I65" s="12">
        <v>5.0949999999999998</v>
      </c>
      <c r="J65" s="12">
        <v>-0.85099999999999998</v>
      </c>
      <c r="K65" s="44" t="s">
        <v>732</v>
      </c>
      <c r="L65" s="9" t="str">
        <f t="shared" si="11"/>
        <v>Yes</v>
      </c>
    </row>
    <row r="66" spans="1:12" x14ac:dyDescent="0.2">
      <c r="A66" s="3" t="s">
        <v>1312</v>
      </c>
      <c r="B66" s="34" t="s">
        <v>217</v>
      </c>
      <c r="C66" s="46">
        <v>3219.2862189000002</v>
      </c>
      <c r="D66" s="43" t="str">
        <f t="shared" si="8"/>
        <v>N/A</v>
      </c>
      <c r="E66" s="46">
        <v>3367.1788621999999</v>
      </c>
      <c r="F66" s="43" t="str">
        <f t="shared" si="9"/>
        <v>N/A</v>
      </c>
      <c r="G66" s="46">
        <v>3212.0053062000002</v>
      </c>
      <c r="H66" s="43" t="str">
        <f t="shared" si="10"/>
        <v>N/A</v>
      </c>
      <c r="I66" s="12">
        <v>4.5940000000000003</v>
      </c>
      <c r="J66" s="12">
        <v>-4.6100000000000003</v>
      </c>
      <c r="K66" s="44" t="s">
        <v>732</v>
      </c>
      <c r="L66" s="9" t="str">
        <f t="shared" si="11"/>
        <v>Yes</v>
      </c>
    </row>
    <row r="67" spans="1:12" x14ac:dyDescent="0.2">
      <c r="A67" s="3" t="s">
        <v>1313</v>
      </c>
      <c r="B67" s="34" t="s">
        <v>217</v>
      </c>
      <c r="C67" s="46" t="s">
        <v>1743</v>
      </c>
      <c r="D67" s="43" t="str">
        <f t="shared" si="8"/>
        <v>N/A</v>
      </c>
      <c r="E67" s="46" t="s">
        <v>1743</v>
      </c>
      <c r="F67" s="43" t="str">
        <f t="shared" si="9"/>
        <v>N/A</v>
      </c>
      <c r="G67" s="46" t="s">
        <v>1743</v>
      </c>
      <c r="H67" s="43" t="str">
        <f t="shared" si="10"/>
        <v>N/A</v>
      </c>
      <c r="I67" s="12" t="s">
        <v>1743</v>
      </c>
      <c r="J67" s="12" t="s">
        <v>1743</v>
      </c>
      <c r="K67" s="44" t="s">
        <v>732</v>
      </c>
      <c r="L67" s="9" t="str">
        <f t="shared" si="11"/>
        <v>N/A</v>
      </c>
    </row>
    <row r="68" spans="1:12" x14ac:dyDescent="0.2">
      <c r="A68" s="2" t="s">
        <v>1314</v>
      </c>
      <c r="B68" s="34" t="s">
        <v>217</v>
      </c>
      <c r="C68" s="46" t="s">
        <v>1743</v>
      </c>
      <c r="D68" s="43" t="str">
        <f t="shared" si="8"/>
        <v>N/A</v>
      </c>
      <c r="E68" s="46" t="s">
        <v>1743</v>
      </c>
      <c r="F68" s="43" t="str">
        <f t="shared" si="9"/>
        <v>N/A</v>
      </c>
      <c r="G68" s="46" t="s">
        <v>1743</v>
      </c>
      <c r="H68" s="43" t="str">
        <f t="shared" si="10"/>
        <v>N/A</v>
      </c>
      <c r="I68" s="12" t="s">
        <v>1743</v>
      </c>
      <c r="J68" s="12" t="s">
        <v>1743</v>
      </c>
      <c r="K68" s="44" t="s">
        <v>732</v>
      </c>
      <c r="L68" s="9" t="str">
        <f t="shared" si="11"/>
        <v>N/A</v>
      </c>
    </row>
    <row r="69" spans="1:12" x14ac:dyDescent="0.2">
      <c r="A69" s="2" t="s">
        <v>1315</v>
      </c>
      <c r="B69" s="34" t="s">
        <v>217</v>
      </c>
      <c r="C69" s="46">
        <v>3879.7240124</v>
      </c>
      <c r="D69" s="43" t="str">
        <f t="shared" si="8"/>
        <v>N/A</v>
      </c>
      <c r="E69" s="46">
        <v>4140.1863550999997</v>
      </c>
      <c r="F69" s="43" t="str">
        <f t="shared" si="9"/>
        <v>N/A</v>
      </c>
      <c r="G69" s="46">
        <v>4494.3025860999996</v>
      </c>
      <c r="H69" s="43" t="str">
        <f t="shared" si="10"/>
        <v>N/A</v>
      </c>
      <c r="I69" s="12">
        <v>6.7130000000000001</v>
      </c>
      <c r="J69" s="12">
        <v>8.5530000000000008</v>
      </c>
      <c r="K69" s="44" t="s">
        <v>732</v>
      </c>
      <c r="L69" s="9" t="str">
        <f t="shared" si="11"/>
        <v>Yes</v>
      </c>
    </row>
    <row r="70" spans="1:12" x14ac:dyDescent="0.2">
      <c r="A70" s="45" t="s">
        <v>1316</v>
      </c>
      <c r="B70" s="34" t="s">
        <v>217</v>
      </c>
      <c r="C70" s="46" t="s">
        <v>1743</v>
      </c>
      <c r="D70" s="43" t="str">
        <f t="shared" si="8"/>
        <v>N/A</v>
      </c>
      <c r="E70" s="46" t="s">
        <v>1743</v>
      </c>
      <c r="F70" s="43" t="str">
        <f t="shared" si="9"/>
        <v>N/A</v>
      </c>
      <c r="G70" s="46" t="s">
        <v>1743</v>
      </c>
      <c r="H70" s="43" t="str">
        <f t="shared" si="10"/>
        <v>N/A</v>
      </c>
      <c r="I70" s="12" t="s">
        <v>1743</v>
      </c>
      <c r="J70" s="12" t="s">
        <v>1743</v>
      </c>
      <c r="K70" s="44" t="s">
        <v>732</v>
      </c>
      <c r="L70" s="9" t="str">
        <f t="shared" si="11"/>
        <v>N/A</v>
      </c>
    </row>
    <row r="71" spans="1:12" x14ac:dyDescent="0.2">
      <c r="A71" s="45" t="s">
        <v>1317</v>
      </c>
      <c r="B71" s="34" t="s">
        <v>217</v>
      </c>
      <c r="C71" s="46">
        <v>4832.8031711000003</v>
      </c>
      <c r="D71" s="43" t="str">
        <f t="shared" si="8"/>
        <v>N/A</v>
      </c>
      <c r="E71" s="46">
        <v>5305.8334653000002</v>
      </c>
      <c r="F71" s="43" t="str">
        <f t="shared" si="9"/>
        <v>N/A</v>
      </c>
      <c r="G71" s="46">
        <v>5469.0206740000003</v>
      </c>
      <c r="H71" s="43" t="str">
        <f t="shared" si="10"/>
        <v>N/A</v>
      </c>
      <c r="I71" s="12">
        <v>9.7880000000000003</v>
      </c>
      <c r="J71" s="12">
        <v>3.0760000000000001</v>
      </c>
      <c r="K71" s="44" t="s">
        <v>732</v>
      </c>
      <c r="L71" s="9" t="str">
        <f t="shared" si="11"/>
        <v>Yes</v>
      </c>
    </row>
    <row r="72" spans="1:12" x14ac:dyDescent="0.2">
      <c r="A72" s="45" t="s">
        <v>1625</v>
      </c>
      <c r="B72" s="34" t="s">
        <v>217</v>
      </c>
      <c r="C72" s="46">
        <v>531223842</v>
      </c>
      <c r="D72" s="43" t="str">
        <f t="shared" ref="D72:D135" si="12">IF($B72="N/A","N/A",IF(C72&gt;10,"No",IF(C72&lt;-10,"No","Yes")))</f>
        <v>N/A</v>
      </c>
      <c r="E72" s="46">
        <v>576451420</v>
      </c>
      <c r="F72" s="43" t="str">
        <f t="shared" ref="F72:F135" si="13">IF($B72="N/A","N/A",IF(E72&gt;10,"No",IF(E72&lt;-10,"No","Yes")))</f>
        <v>N/A</v>
      </c>
      <c r="G72" s="46">
        <v>570116392</v>
      </c>
      <c r="H72" s="43" t="str">
        <f t="shared" ref="H72:H135" si="14">IF($B72="N/A","N/A",IF(G72&gt;10,"No",IF(G72&lt;-10,"No","Yes")))</f>
        <v>N/A</v>
      </c>
      <c r="I72" s="12">
        <v>8.5139999999999993</v>
      </c>
      <c r="J72" s="12">
        <v>-1.1000000000000001</v>
      </c>
      <c r="K72" s="44" t="s">
        <v>732</v>
      </c>
      <c r="L72" s="9" t="str">
        <f t="shared" ref="L72:L132" si="15">IF(J72="Div by 0", "N/A", IF(K72="N/A","N/A", IF(J72&gt;VALUE(MID(K72,1,2)), "No", IF(J72&lt;-1*VALUE(MID(K72,1,2)), "No", "Yes"))))</f>
        <v>Yes</v>
      </c>
    </row>
    <row r="73" spans="1:12" x14ac:dyDescent="0.2">
      <c r="A73" s="45" t="s">
        <v>1626</v>
      </c>
      <c r="B73" s="34" t="s">
        <v>217</v>
      </c>
      <c r="C73" s="35">
        <v>63714</v>
      </c>
      <c r="D73" s="43" t="str">
        <f t="shared" si="12"/>
        <v>N/A</v>
      </c>
      <c r="E73" s="35">
        <v>65424</v>
      </c>
      <c r="F73" s="43" t="str">
        <f t="shared" si="13"/>
        <v>N/A</v>
      </c>
      <c r="G73" s="35">
        <v>60719</v>
      </c>
      <c r="H73" s="43" t="str">
        <f t="shared" si="14"/>
        <v>N/A</v>
      </c>
      <c r="I73" s="12">
        <v>2.6840000000000002</v>
      </c>
      <c r="J73" s="12">
        <v>-7.19</v>
      </c>
      <c r="K73" s="44" t="s">
        <v>732</v>
      </c>
      <c r="L73" s="9" t="str">
        <f t="shared" si="15"/>
        <v>Yes</v>
      </c>
    </row>
    <row r="74" spans="1:12" x14ac:dyDescent="0.2">
      <c r="A74" s="45" t="s">
        <v>1318</v>
      </c>
      <c r="B74" s="34" t="s">
        <v>217</v>
      </c>
      <c r="C74" s="46">
        <v>8337.6313212000005</v>
      </c>
      <c r="D74" s="43" t="str">
        <f t="shared" si="12"/>
        <v>N/A</v>
      </c>
      <c r="E74" s="46">
        <v>8811.0084984000005</v>
      </c>
      <c r="F74" s="43" t="str">
        <f t="shared" si="13"/>
        <v>N/A</v>
      </c>
      <c r="G74" s="46">
        <v>9389.4232776999997</v>
      </c>
      <c r="H74" s="43" t="str">
        <f t="shared" si="14"/>
        <v>N/A</v>
      </c>
      <c r="I74" s="12">
        <v>5.6779999999999999</v>
      </c>
      <c r="J74" s="12">
        <v>6.5650000000000004</v>
      </c>
      <c r="K74" s="44" t="s">
        <v>732</v>
      </c>
      <c r="L74" s="9" t="str">
        <f t="shared" si="15"/>
        <v>Yes</v>
      </c>
    </row>
    <row r="75" spans="1:12" ht="25.5" x14ac:dyDescent="0.2">
      <c r="A75" s="45" t="s">
        <v>1319</v>
      </c>
      <c r="B75" s="34" t="s">
        <v>217</v>
      </c>
      <c r="C75" s="35">
        <v>6.4745424866999999</v>
      </c>
      <c r="D75" s="43" t="str">
        <f t="shared" si="12"/>
        <v>N/A</v>
      </c>
      <c r="E75" s="35">
        <v>6.3931279041</v>
      </c>
      <c r="F75" s="43" t="str">
        <f t="shared" si="13"/>
        <v>N/A</v>
      </c>
      <c r="G75" s="35">
        <v>6.5266555772999997</v>
      </c>
      <c r="H75" s="43" t="str">
        <f t="shared" si="14"/>
        <v>N/A</v>
      </c>
      <c r="I75" s="12">
        <v>-1.26</v>
      </c>
      <c r="J75" s="12">
        <v>2.089</v>
      </c>
      <c r="K75" s="44" t="s">
        <v>732</v>
      </c>
      <c r="L75" s="9" t="str">
        <f t="shared" si="15"/>
        <v>Yes</v>
      </c>
    </row>
    <row r="76" spans="1:12" ht="25.5" x14ac:dyDescent="0.2">
      <c r="A76" s="45" t="s">
        <v>548</v>
      </c>
      <c r="B76" s="34" t="s">
        <v>217</v>
      </c>
      <c r="C76" s="46">
        <v>1346</v>
      </c>
      <c r="D76" s="43" t="str">
        <f t="shared" si="12"/>
        <v>N/A</v>
      </c>
      <c r="E76" s="46">
        <v>2816</v>
      </c>
      <c r="F76" s="43" t="str">
        <f t="shared" si="13"/>
        <v>N/A</v>
      </c>
      <c r="G76" s="46">
        <v>3378</v>
      </c>
      <c r="H76" s="43" t="str">
        <f t="shared" si="14"/>
        <v>N/A</v>
      </c>
      <c r="I76" s="12">
        <v>109.2</v>
      </c>
      <c r="J76" s="12">
        <v>19.96</v>
      </c>
      <c r="K76" s="44" t="s">
        <v>732</v>
      </c>
      <c r="L76" s="9" t="str">
        <f t="shared" si="15"/>
        <v>Yes</v>
      </c>
    </row>
    <row r="77" spans="1:12" x14ac:dyDescent="0.2">
      <c r="A77" s="45" t="s">
        <v>549</v>
      </c>
      <c r="B77" s="34" t="s">
        <v>217</v>
      </c>
      <c r="C77" s="35">
        <v>11</v>
      </c>
      <c r="D77" s="43" t="str">
        <f t="shared" si="12"/>
        <v>N/A</v>
      </c>
      <c r="E77" s="35">
        <v>11</v>
      </c>
      <c r="F77" s="43" t="str">
        <f t="shared" si="13"/>
        <v>N/A</v>
      </c>
      <c r="G77" s="35">
        <v>11</v>
      </c>
      <c r="H77" s="43" t="str">
        <f t="shared" si="14"/>
        <v>N/A</v>
      </c>
      <c r="I77" s="12">
        <v>0</v>
      </c>
      <c r="J77" s="12">
        <v>0</v>
      </c>
      <c r="K77" s="44" t="s">
        <v>732</v>
      </c>
      <c r="L77" s="9" t="str">
        <f t="shared" si="15"/>
        <v>Yes</v>
      </c>
    </row>
    <row r="78" spans="1:12" x14ac:dyDescent="0.2">
      <c r="A78" s="45" t="s">
        <v>1320</v>
      </c>
      <c r="B78" s="34" t="s">
        <v>217</v>
      </c>
      <c r="C78" s="46">
        <v>1346</v>
      </c>
      <c r="D78" s="43" t="str">
        <f t="shared" si="12"/>
        <v>N/A</v>
      </c>
      <c r="E78" s="46">
        <v>2816</v>
      </c>
      <c r="F78" s="43" t="str">
        <f t="shared" si="13"/>
        <v>N/A</v>
      </c>
      <c r="G78" s="46">
        <v>3378</v>
      </c>
      <c r="H78" s="43" t="str">
        <f t="shared" si="14"/>
        <v>N/A</v>
      </c>
      <c r="I78" s="12">
        <v>109.2</v>
      </c>
      <c r="J78" s="12">
        <v>19.96</v>
      </c>
      <c r="K78" s="44" t="s">
        <v>732</v>
      </c>
      <c r="L78" s="9" t="str">
        <f t="shared" si="15"/>
        <v>Yes</v>
      </c>
    </row>
    <row r="79" spans="1:12" ht="25.5" x14ac:dyDescent="0.2">
      <c r="A79" s="45" t="s">
        <v>550</v>
      </c>
      <c r="B79" s="34" t="s">
        <v>217</v>
      </c>
      <c r="C79" s="46">
        <v>53088885</v>
      </c>
      <c r="D79" s="43" t="str">
        <f t="shared" si="12"/>
        <v>N/A</v>
      </c>
      <c r="E79" s="46">
        <v>60599186</v>
      </c>
      <c r="F79" s="43" t="str">
        <f t="shared" si="13"/>
        <v>N/A</v>
      </c>
      <c r="G79" s="46">
        <v>69093202</v>
      </c>
      <c r="H79" s="43" t="str">
        <f t="shared" si="14"/>
        <v>N/A</v>
      </c>
      <c r="I79" s="12">
        <v>14.15</v>
      </c>
      <c r="J79" s="12">
        <v>14.02</v>
      </c>
      <c r="K79" s="44" t="s">
        <v>732</v>
      </c>
      <c r="L79" s="9" t="str">
        <f t="shared" si="15"/>
        <v>Yes</v>
      </c>
    </row>
    <row r="80" spans="1:12" x14ac:dyDescent="0.2">
      <c r="A80" s="45" t="s">
        <v>551</v>
      </c>
      <c r="B80" s="34" t="s">
        <v>217</v>
      </c>
      <c r="C80" s="35">
        <v>2592</v>
      </c>
      <c r="D80" s="43" t="str">
        <f t="shared" si="12"/>
        <v>N/A</v>
      </c>
      <c r="E80" s="35">
        <v>2884</v>
      </c>
      <c r="F80" s="43" t="str">
        <f t="shared" si="13"/>
        <v>N/A</v>
      </c>
      <c r="G80" s="35">
        <v>3097</v>
      </c>
      <c r="H80" s="43" t="str">
        <f t="shared" si="14"/>
        <v>N/A</v>
      </c>
      <c r="I80" s="12">
        <v>11.27</v>
      </c>
      <c r="J80" s="12">
        <v>7.3860000000000001</v>
      </c>
      <c r="K80" s="44" t="s">
        <v>732</v>
      </c>
      <c r="L80" s="9" t="str">
        <f t="shared" si="15"/>
        <v>Yes</v>
      </c>
    </row>
    <row r="81" spans="1:12" ht="25.5" x14ac:dyDescent="0.2">
      <c r="A81" s="45" t="s">
        <v>1321</v>
      </c>
      <c r="B81" s="34" t="s">
        <v>217</v>
      </c>
      <c r="C81" s="46">
        <v>20481.822917000001</v>
      </c>
      <c r="D81" s="43" t="str">
        <f t="shared" si="12"/>
        <v>N/A</v>
      </c>
      <c r="E81" s="46">
        <v>21012.200416</v>
      </c>
      <c r="F81" s="43" t="str">
        <f t="shared" si="13"/>
        <v>N/A</v>
      </c>
      <c r="G81" s="46">
        <v>22309.719729</v>
      </c>
      <c r="H81" s="43" t="str">
        <f t="shared" si="14"/>
        <v>N/A</v>
      </c>
      <c r="I81" s="12">
        <v>2.59</v>
      </c>
      <c r="J81" s="12">
        <v>6.1749999999999998</v>
      </c>
      <c r="K81" s="44" t="s">
        <v>732</v>
      </c>
      <c r="L81" s="9" t="str">
        <f t="shared" si="15"/>
        <v>Yes</v>
      </c>
    </row>
    <row r="82" spans="1:12" ht="25.5" x14ac:dyDescent="0.2">
      <c r="A82" s="45" t="s">
        <v>552</v>
      </c>
      <c r="B82" s="34" t="s">
        <v>217</v>
      </c>
      <c r="C82" s="46">
        <v>120505817</v>
      </c>
      <c r="D82" s="43" t="str">
        <f t="shared" si="12"/>
        <v>N/A</v>
      </c>
      <c r="E82" s="46">
        <v>117269638</v>
      </c>
      <c r="F82" s="43" t="str">
        <f t="shared" si="13"/>
        <v>N/A</v>
      </c>
      <c r="G82" s="46">
        <v>115758272</v>
      </c>
      <c r="H82" s="43" t="str">
        <f t="shared" si="14"/>
        <v>N/A</v>
      </c>
      <c r="I82" s="12">
        <v>-2.69</v>
      </c>
      <c r="J82" s="12">
        <v>-1.29</v>
      </c>
      <c r="K82" s="44" t="s">
        <v>732</v>
      </c>
      <c r="L82" s="9" t="str">
        <f t="shared" si="15"/>
        <v>Yes</v>
      </c>
    </row>
    <row r="83" spans="1:12" x14ac:dyDescent="0.2">
      <c r="A83" s="45" t="s">
        <v>553</v>
      </c>
      <c r="B83" s="34" t="s">
        <v>217</v>
      </c>
      <c r="C83" s="35">
        <v>1269</v>
      </c>
      <c r="D83" s="43" t="str">
        <f t="shared" si="12"/>
        <v>N/A</v>
      </c>
      <c r="E83" s="35">
        <v>1261</v>
      </c>
      <c r="F83" s="43" t="str">
        <f t="shared" si="13"/>
        <v>N/A</v>
      </c>
      <c r="G83" s="35">
        <v>1217</v>
      </c>
      <c r="H83" s="43" t="str">
        <f t="shared" si="14"/>
        <v>N/A</v>
      </c>
      <c r="I83" s="12">
        <v>-0.63</v>
      </c>
      <c r="J83" s="12">
        <v>-3.49</v>
      </c>
      <c r="K83" s="44" t="s">
        <v>732</v>
      </c>
      <c r="L83" s="9" t="str">
        <f t="shared" si="15"/>
        <v>Yes</v>
      </c>
    </row>
    <row r="84" spans="1:12" x14ac:dyDescent="0.2">
      <c r="A84" s="45" t="s">
        <v>1322</v>
      </c>
      <c r="B84" s="34" t="s">
        <v>217</v>
      </c>
      <c r="C84" s="46">
        <v>94961.242710999999</v>
      </c>
      <c r="D84" s="43" t="str">
        <f t="shared" si="12"/>
        <v>N/A</v>
      </c>
      <c r="E84" s="46">
        <v>92997.333861999999</v>
      </c>
      <c r="F84" s="43" t="str">
        <f t="shared" si="13"/>
        <v>N/A</v>
      </c>
      <c r="G84" s="46">
        <v>95117.725554999997</v>
      </c>
      <c r="H84" s="43" t="str">
        <f t="shared" si="14"/>
        <v>N/A</v>
      </c>
      <c r="I84" s="12">
        <v>-2.0699999999999998</v>
      </c>
      <c r="J84" s="12">
        <v>2.2799999999999998</v>
      </c>
      <c r="K84" s="44" t="s">
        <v>732</v>
      </c>
      <c r="L84" s="9" t="str">
        <f t="shared" si="15"/>
        <v>Yes</v>
      </c>
    </row>
    <row r="85" spans="1:12" x14ac:dyDescent="0.2">
      <c r="A85" s="45" t="s">
        <v>554</v>
      </c>
      <c r="B85" s="34" t="s">
        <v>217</v>
      </c>
      <c r="C85" s="46">
        <v>59636072</v>
      </c>
      <c r="D85" s="43" t="str">
        <f t="shared" si="12"/>
        <v>N/A</v>
      </c>
      <c r="E85" s="46">
        <v>64129129</v>
      </c>
      <c r="F85" s="43" t="str">
        <f t="shared" si="13"/>
        <v>N/A</v>
      </c>
      <c r="G85" s="46">
        <v>66375193</v>
      </c>
      <c r="H85" s="43" t="str">
        <f t="shared" si="14"/>
        <v>N/A</v>
      </c>
      <c r="I85" s="12">
        <v>7.5339999999999998</v>
      </c>
      <c r="J85" s="12">
        <v>3.5019999999999998</v>
      </c>
      <c r="K85" s="44" t="s">
        <v>732</v>
      </c>
      <c r="L85" s="9" t="str">
        <f t="shared" si="15"/>
        <v>Yes</v>
      </c>
    </row>
    <row r="86" spans="1:12" x14ac:dyDescent="0.2">
      <c r="A86" s="45" t="s">
        <v>555</v>
      </c>
      <c r="B86" s="34" t="s">
        <v>217</v>
      </c>
      <c r="C86" s="35">
        <v>1554</v>
      </c>
      <c r="D86" s="43" t="str">
        <f t="shared" si="12"/>
        <v>N/A</v>
      </c>
      <c r="E86" s="35">
        <v>1568</v>
      </c>
      <c r="F86" s="43" t="str">
        <f t="shared" si="13"/>
        <v>N/A</v>
      </c>
      <c r="G86" s="35">
        <v>1575</v>
      </c>
      <c r="H86" s="43" t="str">
        <f t="shared" si="14"/>
        <v>N/A</v>
      </c>
      <c r="I86" s="12">
        <v>0.90090000000000003</v>
      </c>
      <c r="J86" s="12">
        <v>0.44640000000000002</v>
      </c>
      <c r="K86" s="44" t="s">
        <v>732</v>
      </c>
      <c r="L86" s="9" t="str">
        <f t="shared" si="15"/>
        <v>Yes</v>
      </c>
    </row>
    <row r="87" spans="1:12" x14ac:dyDescent="0.2">
      <c r="A87" s="45" t="s">
        <v>1323</v>
      </c>
      <c r="B87" s="34" t="s">
        <v>217</v>
      </c>
      <c r="C87" s="46">
        <v>38375.850707999998</v>
      </c>
      <c r="D87" s="43" t="str">
        <f t="shared" si="12"/>
        <v>N/A</v>
      </c>
      <c r="E87" s="46">
        <v>40898.679209000002</v>
      </c>
      <c r="F87" s="43" t="str">
        <f t="shared" si="13"/>
        <v>N/A</v>
      </c>
      <c r="G87" s="46">
        <v>42142.979682999998</v>
      </c>
      <c r="H87" s="43" t="str">
        <f t="shared" si="14"/>
        <v>N/A</v>
      </c>
      <c r="I87" s="12">
        <v>6.5739999999999998</v>
      </c>
      <c r="J87" s="12">
        <v>3.0419999999999998</v>
      </c>
      <c r="K87" s="44" t="s">
        <v>732</v>
      </c>
      <c r="L87" s="9" t="str">
        <f t="shared" si="15"/>
        <v>Yes</v>
      </c>
    </row>
    <row r="88" spans="1:12" ht="25.5" x14ac:dyDescent="0.2">
      <c r="A88" s="45" t="s">
        <v>556</v>
      </c>
      <c r="B88" s="34" t="s">
        <v>217</v>
      </c>
      <c r="C88" s="46">
        <v>191672813</v>
      </c>
      <c r="D88" s="43" t="str">
        <f t="shared" si="12"/>
        <v>N/A</v>
      </c>
      <c r="E88" s="46">
        <v>215041644</v>
      </c>
      <c r="F88" s="43" t="str">
        <f t="shared" si="13"/>
        <v>N/A</v>
      </c>
      <c r="G88" s="46">
        <v>237685888</v>
      </c>
      <c r="H88" s="43" t="str">
        <f t="shared" si="14"/>
        <v>N/A</v>
      </c>
      <c r="I88" s="12">
        <v>12.19</v>
      </c>
      <c r="J88" s="12">
        <v>10.53</v>
      </c>
      <c r="K88" s="44" t="s">
        <v>732</v>
      </c>
      <c r="L88" s="9" t="str">
        <f t="shared" si="15"/>
        <v>Yes</v>
      </c>
    </row>
    <row r="89" spans="1:12" x14ac:dyDescent="0.2">
      <c r="A89" s="45" t="s">
        <v>557</v>
      </c>
      <c r="B89" s="34" t="s">
        <v>217</v>
      </c>
      <c r="C89" s="35">
        <v>358529</v>
      </c>
      <c r="D89" s="43" t="str">
        <f t="shared" si="12"/>
        <v>N/A</v>
      </c>
      <c r="E89" s="35">
        <v>390976</v>
      </c>
      <c r="F89" s="43" t="str">
        <f t="shared" si="13"/>
        <v>N/A</v>
      </c>
      <c r="G89" s="35">
        <v>393966</v>
      </c>
      <c r="H89" s="43" t="str">
        <f t="shared" si="14"/>
        <v>N/A</v>
      </c>
      <c r="I89" s="12">
        <v>9.0500000000000007</v>
      </c>
      <c r="J89" s="12">
        <v>0.76480000000000004</v>
      </c>
      <c r="K89" s="44" t="s">
        <v>732</v>
      </c>
      <c r="L89" s="9" t="str">
        <f t="shared" si="15"/>
        <v>Yes</v>
      </c>
    </row>
    <row r="90" spans="1:12" x14ac:dyDescent="0.2">
      <c r="A90" s="45" t="s">
        <v>1324</v>
      </c>
      <c r="B90" s="34" t="s">
        <v>217</v>
      </c>
      <c r="C90" s="46">
        <v>534.60895213000003</v>
      </c>
      <c r="D90" s="43" t="str">
        <f t="shared" si="12"/>
        <v>N/A</v>
      </c>
      <c r="E90" s="46">
        <v>550.01238951000005</v>
      </c>
      <c r="F90" s="43" t="str">
        <f t="shared" si="13"/>
        <v>N/A</v>
      </c>
      <c r="G90" s="46">
        <v>603.31573791000005</v>
      </c>
      <c r="H90" s="43" t="str">
        <f t="shared" si="14"/>
        <v>N/A</v>
      </c>
      <c r="I90" s="12">
        <v>2.8809999999999998</v>
      </c>
      <c r="J90" s="12">
        <v>9.6910000000000007</v>
      </c>
      <c r="K90" s="44" t="s">
        <v>732</v>
      </c>
      <c r="L90" s="9" t="str">
        <f t="shared" si="15"/>
        <v>Yes</v>
      </c>
    </row>
    <row r="91" spans="1:12" x14ac:dyDescent="0.2">
      <c r="A91" s="45" t="s">
        <v>558</v>
      </c>
      <c r="B91" s="34" t="s">
        <v>217</v>
      </c>
      <c r="C91" s="46">
        <v>56100912</v>
      </c>
      <c r="D91" s="43" t="str">
        <f t="shared" si="12"/>
        <v>N/A</v>
      </c>
      <c r="E91" s="46">
        <v>74210307</v>
      </c>
      <c r="F91" s="43" t="str">
        <f t="shared" si="13"/>
        <v>N/A</v>
      </c>
      <c r="G91" s="46">
        <v>82122998</v>
      </c>
      <c r="H91" s="43" t="str">
        <f t="shared" si="14"/>
        <v>N/A</v>
      </c>
      <c r="I91" s="12">
        <v>32.28</v>
      </c>
      <c r="J91" s="12">
        <v>10.66</v>
      </c>
      <c r="K91" s="44" t="s">
        <v>732</v>
      </c>
      <c r="L91" s="9" t="str">
        <f t="shared" si="15"/>
        <v>Yes</v>
      </c>
    </row>
    <row r="92" spans="1:12" x14ac:dyDescent="0.2">
      <c r="A92" s="45" t="s">
        <v>559</v>
      </c>
      <c r="B92" s="34" t="s">
        <v>217</v>
      </c>
      <c r="C92" s="35">
        <v>165682</v>
      </c>
      <c r="D92" s="43" t="str">
        <f t="shared" si="12"/>
        <v>N/A</v>
      </c>
      <c r="E92" s="35">
        <v>192647</v>
      </c>
      <c r="F92" s="43" t="str">
        <f t="shared" si="13"/>
        <v>N/A</v>
      </c>
      <c r="G92" s="35">
        <v>212820</v>
      </c>
      <c r="H92" s="43" t="str">
        <f t="shared" si="14"/>
        <v>N/A</v>
      </c>
      <c r="I92" s="12">
        <v>16.28</v>
      </c>
      <c r="J92" s="12">
        <v>10.47</v>
      </c>
      <c r="K92" s="44" t="s">
        <v>732</v>
      </c>
      <c r="L92" s="9" t="str">
        <f t="shared" si="15"/>
        <v>Yes</v>
      </c>
    </row>
    <row r="93" spans="1:12" x14ac:dyDescent="0.2">
      <c r="A93" s="45" t="s">
        <v>1325</v>
      </c>
      <c r="B93" s="34" t="s">
        <v>217</v>
      </c>
      <c r="C93" s="46">
        <v>338.60595598999998</v>
      </c>
      <c r="D93" s="43" t="str">
        <f t="shared" si="12"/>
        <v>N/A</v>
      </c>
      <c r="E93" s="46">
        <v>385.21392494999998</v>
      </c>
      <c r="F93" s="43" t="str">
        <f t="shared" si="13"/>
        <v>N/A</v>
      </c>
      <c r="G93" s="46">
        <v>385.88007706000002</v>
      </c>
      <c r="H93" s="43" t="str">
        <f t="shared" si="14"/>
        <v>N/A</v>
      </c>
      <c r="I93" s="12">
        <v>13.76</v>
      </c>
      <c r="J93" s="12">
        <v>0.1729</v>
      </c>
      <c r="K93" s="44" t="s">
        <v>732</v>
      </c>
      <c r="L93" s="9" t="str">
        <f t="shared" si="15"/>
        <v>Yes</v>
      </c>
    </row>
    <row r="94" spans="1:12" ht="25.5" x14ac:dyDescent="0.2">
      <c r="A94" s="45" t="s">
        <v>560</v>
      </c>
      <c r="B94" s="34" t="s">
        <v>217</v>
      </c>
      <c r="C94" s="46">
        <v>27840077</v>
      </c>
      <c r="D94" s="43" t="str">
        <f t="shared" si="12"/>
        <v>N/A</v>
      </c>
      <c r="E94" s="46">
        <v>30548375</v>
      </c>
      <c r="F94" s="43" t="str">
        <f t="shared" si="13"/>
        <v>N/A</v>
      </c>
      <c r="G94" s="46">
        <v>31575245</v>
      </c>
      <c r="H94" s="43" t="str">
        <f t="shared" si="14"/>
        <v>N/A</v>
      </c>
      <c r="I94" s="12">
        <v>9.7279999999999998</v>
      </c>
      <c r="J94" s="12">
        <v>3.3610000000000002</v>
      </c>
      <c r="K94" s="44" t="s">
        <v>732</v>
      </c>
      <c r="L94" s="9" t="str">
        <f t="shared" si="15"/>
        <v>Yes</v>
      </c>
    </row>
    <row r="95" spans="1:12" x14ac:dyDescent="0.2">
      <c r="A95" s="45" t="s">
        <v>561</v>
      </c>
      <c r="B95" s="34" t="s">
        <v>217</v>
      </c>
      <c r="C95" s="35">
        <v>203199</v>
      </c>
      <c r="D95" s="43" t="str">
        <f t="shared" si="12"/>
        <v>N/A</v>
      </c>
      <c r="E95" s="35">
        <v>220306</v>
      </c>
      <c r="F95" s="43" t="str">
        <f t="shared" si="13"/>
        <v>N/A</v>
      </c>
      <c r="G95" s="35">
        <v>223488</v>
      </c>
      <c r="H95" s="43" t="str">
        <f t="shared" si="14"/>
        <v>N/A</v>
      </c>
      <c r="I95" s="12">
        <v>8.4190000000000005</v>
      </c>
      <c r="J95" s="12">
        <v>1.444</v>
      </c>
      <c r="K95" s="44" t="s">
        <v>732</v>
      </c>
      <c r="L95" s="9" t="str">
        <f t="shared" si="15"/>
        <v>Yes</v>
      </c>
    </row>
    <row r="96" spans="1:12" ht="25.5" x14ac:dyDescent="0.2">
      <c r="A96" s="45" t="s">
        <v>1326</v>
      </c>
      <c r="B96" s="34" t="s">
        <v>217</v>
      </c>
      <c r="C96" s="46">
        <v>137.00892721</v>
      </c>
      <c r="D96" s="43" t="str">
        <f t="shared" si="12"/>
        <v>N/A</v>
      </c>
      <c r="E96" s="46">
        <v>138.66338184</v>
      </c>
      <c r="F96" s="43" t="str">
        <f t="shared" si="13"/>
        <v>N/A</v>
      </c>
      <c r="G96" s="46">
        <v>141.28384969000001</v>
      </c>
      <c r="H96" s="43" t="str">
        <f t="shared" si="14"/>
        <v>N/A</v>
      </c>
      <c r="I96" s="12">
        <v>1.208</v>
      </c>
      <c r="J96" s="12">
        <v>1.89</v>
      </c>
      <c r="K96" s="44" t="s">
        <v>732</v>
      </c>
      <c r="L96" s="9" t="str">
        <f t="shared" si="15"/>
        <v>Yes</v>
      </c>
    </row>
    <row r="97" spans="1:12" ht="25.5" x14ac:dyDescent="0.2">
      <c r="A97" s="45" t="s">
        <v>562</v>
      </c>
      <c r="B97" s="34" t="s">
        <v>217</v>
      </c>
      <c r="C97" s="46">
        <v>162314109</v>
      </c>
      <c r="D97" s="43" t="str">
        <f t="shared" si="12"/>
        <v>N/A</v>
      </c>
      <c r="E97" s="46">
        <v>188421776</v>
      </c>
      <c r="F97" s="43" t="str">
        <f t="shared" si="13"/>
        <v>N/A</v>
      </c>
      <c r="G97" s="46">
        <v>197123586</v>
      </c>
      <c r="H97" s="43" t="str">
        <f t="shared" si="14"/>
        <v>N/A</v>
      </c>
      <c r="I97" s="12">
        <v>16.079999999999998</v>
      </c>
      <c r="J97" s="12">
        <v>4.6180000000000003</v>
      </c>
      <c r="K97" s="44" t="s">
        <v>732</v>
      </c>
      <c r="L97" s="9" t="str">
        <f t="shared" si="15"/>
        <v>Yes</v>
      </c>
    </row>
    <row r="98" spans="1:12" x14ac:dyDescent="0.2">
      <c r="A98" s="45" t="s">
        <v>563</v>
      </c>
      <c r="B98" s="34" t="s">
        <v>217</v>
      </c>
      <c r="C98" s="35">
        <v>249048</v>
      </c>
      <c r="D98" s="43" t="str">
        <f t="shared" si="12"/>
        <v>N/A</v>
      </c>
      <c r="E98" s="35">
        <v>275967</v>
      </c>
      <c r="F98" s="43" t="str">
        <f t="shared" si="13"/>
        <v>N/A</v>
      </c>
      <c r="G98" s="35">
        <v>274326</v>
      </c>
      <c r="H98" s="43" t="str">
        <f t="shared" si="14"/>
        <v>N/A</v>
      </c>
      <c r="I98" s="12">
        <v>10.81</v>
      </c>
      <c r="J98" s="12">
        <v>-0.59499999999999997</v>
      </c>
      <c r="K98" s="44" t="s">
        <v>732</v>
      </c>
      <c r="L98" s="9" t="str">
        <f t="shared" si="15"/>
        <v>Yes</v>
      </c>
    </row>
    <row r="99" spans="1:12" x14ac:dyDescent="0.2">
      <c r="A99" s="45" t="s">
        <v>1327</v>
      </c>
      <c r="B99" s="34" t="s">
        <v>217</v>
      </c>
      <c r="C99" s="46">
        <v>651.73825527999998</v>
      </c>
      <c r="D99" s="43" t="str">
        <f t="shared" si="12"/>
        <v>N/A</v>
      </c>
      <c r="E99" s="46">
        <v>682.76922965000006</v>
      </c>
      <c r="F99" s="43" t="str">
        <f t="shared" si="13"/>
        <v>N/A</v>
      </c>
      <c r="G99" s="46">
        <v>718.57420004000005</v>
      </c>
      <c r="H99" s="43" t="str">
        <f t="shared" si="14"/>
        <v>N/A</v>
      </c>
      <c r="I99" s="12">
        <v>4.7610000000000001</v>
      </c>
      <c r="J99" s="12">
        <v>5.2439999999999998</v>
      </c>
      <c r="K99" s="44" t="s">
        <v>732</v>
      </c>
      <c r="L99" s="9" t="str">
        <f t="shared" si="15"/>
        <v>Yes</v>
      </c>
    </row>
    <row r="100" spans="1:12" x14ac:dyDescent="0.2">
      <c r="A100" s="45" t="s">
        <v>564</v>
      </c>
      <c r="B100" s="34" t="s">
        <v>217</v>
      </c>
      <c r="C100" s="46">
        <v>71408775</v>
      </c>
      <c r="D100" s="43" t="str">
        <f t="shared" si="12"/>
        <v>N/A</v>
      </c>
      <c r="E100" s="46">
        <v>78812081</v>
      </c>
      <c r="F100" s="43" t="str">
        <f t="shared" si="13"/>
        <v>N/A</v>
      </c>
      <c r="G100" s="46">
        <v>79385162</v>
      </c>
      <c r="H100" s="43" t="str">
        <f t="shared" si="14"/>
        <v>N/A</v>
      </c>
      <c r="I100" s="12">
        <v>10.37</v>
      </c>
      <c r="J100" s="12">
        <v>0.72709999999999997</v>
      </c>
      <c r="K100" s="44" t="s">
        <v>732</v>
      </c>
      <c r="L100" s="9" t="str">
        <f t="shared" si="15"/>
        <v>Yes</v>
      </c>
    </row>
    <row r="101" spans="1:12" x14ac:dyDescent="0.2">
      <c r="A101" s="45" t="s">
        <v>565</v>
      </c>
      <c r="B101" s="34" t="s">
        <v>217</v>
      </c>
      <c r="C101" s="35">
        <v>180706</v>
      </c>
      <c r="D101" s="43" t="str">
        <f t="shared" si="12"/>
        <v>N/A</v>
      </c>
      <c r="E101" s="35">
        <v>196241</v>
      </c>
      <c r="F101" s="43" t="str">
        <f t="shared" si="13"/>
        <v>N/A</v>
      </c>
      <c r="G101" s="35">
        <v>203596</v>
      </c>
      <c r="H101" s="43" t="str">
        <f t="shared" si="14"/>
        <v>N/A</v>
      </c>
      <c r="I101" s="12">
        <v>8.5969999999999995</v>
      </c>
      <c r="J101" s="12">
        <v>3.7480000000000002</v>
      </c>
      <c r="K101" s="44" t="s">
        <v>732</v>
      </c>
      <c r="L101" s="9" t="str">
        <f t="shared" si="15"/>
        <v>Yes</v>
      </c>
    </row>
    <row r="102" spans="1:12" x14ac:dyDescent="0.2">
      <c r="A102" s="45" t="s">
        <v>1328</v>
      </c>
      <c r="B102" s="34" t="s">
        <v>217</v>
      </c>
      <c r="C102" s="46">
        <v>395.16548979999999</v>
      </c>
      <c r="D102" s="43" t="str">
        <f t="shared" si="12"/>
        <v>N/A</v>
      </c>
      <c r="E102" s="46">
        <v>401.60863938</v>
      </c>
      <c r="F102" s="43" t="str">
        <f t="shared" si="13"/>
        <v>N/A</v>
      </c>
      <c r="G102" s="46">
        <v>389.91513586000002</v>
      </c>
      <c r="H102" s="43" t="str">
        <f t="shared" si="14"/>
        <v>N/A</v>
      </c>
      <c r="I102" s="12">
        <v>1.63</v>
      </c>
      <c r="J102" s="12">
        <v>-2.91</v>
      </c>
      <c r="K102" s="44" t="s">
        <v>732</v>
      </c>
      <c r="L102" s="9" t="str">
        <f t="shared" si="15"/>
        <v>Yes</v>
      </c>
    </row>
    <row r="103" spans="1:12" ht="25.5" x14ac:dyDescent="0.2">
      <c r="A103" s="45" t="s">
        <v>566</v>
      </c>
      <c r="B103" s="34" t="s">
        <v>217</v>
      </c>
      <c r="C103" s="46">
        <v>3673791</v>
      </c>
      <c r="D103" s="43" t="str">
        <f t="shared" si="12"/>
        <v>N/A</v>
      </c>
      <c r="E103" s="46">
        <v>4876481</v>
      </c>
      <c r="F103" s="43" t="str">
        <f t="shared" si="13"/>
        <v>N/A</v>
      </c>
      <c r="G103" s="46">
        <v>5038045</v>
      </c>
      <c r="H103" s="43" t="str">
        <f t="shared" si="14"/>
        <v>N/A</v>
      </c>
      <c r="I103" s="12">
        <v>32.74</v>
      </c>
      <c r="J103" s="12">
        <v>3.3130000000000002</v>
      </c>
      <c r="K103" s="44" t="s">
        <v>732</v>
      </c>
      <c r="L103" s="9" t="str">
        <f t="shared" si="15"/>
        <v>Yes</v>
      </c>
    </row>
    <row r="104" spans="1:12" x14ac:dyDescent="0.2">
      <c r="A104" s="45" t="s">
        <v>567</v>
      </c>
      <c r="B104" s="34" t="s">
        <v>217</v>
      </c>
      <c r="C104" s="35">
        <v>3449</v>
      </c>
      <c r="D104" s="43" t="str">
        <f t="shared" si="12"/>
        <v>N/A</v>
      </c>
      <c r="E104" s="35">
        <v>3823</v>
      </c>
      <c r="F104" s="43" t="str">
        <f t="shared" si="13"/>
        <v>N/A</v>
      </c>
      <c r="G104" s="35">
        <v>4097</v>
      </c>
      <c r="H104" s="43" t="str">
        <f t="shared" si="14"/>
        <v>N/A</v>
      </c>
      <c r="I104" s="12">
        <v>10.84</v>
      </c>
      <c r="J104" s="12">
        <v>7.1669999999999998</v>
      </c>
      <c r="K104" s="44" t="s">
        <v>732</v>
      </c>
      <c r="L104" s="9" t="str">
        <f t="shared" si="15"/>
        <v>Yes</v>
      </c>
    </row>
    <row r="105" spans="1:12" ht="25.5" x14ac:dyDescent="0.2">
      <c r="A105" s="45" t="s">
        <v>1329</v>
      </c>
      <c r="B105" s="34" t="s">
        <v>217</v>
      </c>
      <c r="C105" s="46">
        <v>1065.1757031</v>
      </c>
      <c r="D105" s="43" t="str">
        <f t="shared" si="12"/>
        <v>N/A</v>
      </c>
      <c r="E105" s="46">
        <v>1275.5639550000001</v>
      </c>
      <c r="F105" s="43" t="str">
        <f t="shared" si="13"/>
        <v>N/A</v>
      </c>
      <c r="G105" s="46">
        <v>1229.6912374999999</v>
      </c>
      <c r="H105" s="43" t="str">
        <f t="shared" si="14"/>
        <v>N/A</v>
      </c>
      <c r="I105" s="12">
        <v>19.75</v>
      </c>
      <c r="J105" s="12">
        <v>-3.6</v>
      </c>
      <c r="K105" s="44" t="s">
        <v>732</v>
      </c>
      <c r="L105" s="9" t="str">
        <f t="shared" si="15"/>
        <v>Yes</v>
      </c>
    </row>
    <row r="106" spans="1:12" ht="25.5" x14ac:dyDescent="0.2">
      <c r="A106" s="45" t="s">
        <v>568</v>
      </c>
      <c r="B106" s="34" t="s">
        <v>217</v>
      </c>
      <c r="C106" s="46">
        <v>97638997</v>
      </c>
      <c r="D106" s="43" t="str">
        <f t="shared" si="12"/>
        <v>N/A</v>
      </c>
      <c r="E106" s="46">
        <v>109671082</v>
      </c>
      <c r="F106" s="43" t="str">
        <f t="shared" si="13"/>
        <v>N/A</v>
      </c>
      <c r="G106" s="46">
        <v>112393741</v>
      </c>
      <c r="H106" s="43" t="str">
        <f t="shared" si="14"/>
        <v>N/A</v>
      </c>
      <c r="I106" s="12">
        <v>12.32</v>
      </c>
      <c r="J106" s="12">
        <v>2.4830000000000001</v>
      </c>
      <c r="K106" s="44" t="s">
        <v>732</v>
      </c>
      <c r="L106" s="9" t="str">
        <f t="shared" si="15"/>
        <v>Yes</v>
      </c>
    </row>
    <row r="107" spans="1:12" x14ac:dyDescent="0.2">
      <c r="A107" s="45" t="s">
        <v>569</v>
      </c>
      <c r="B107" s="34" t="s">
        <v>217</v>
      </c>
      <c r="C107" s="35">
        <v>319649</v>
      </c>
      <c r="D107" s="43" t="str">
        <f t="shared" si="12"/>
        <v>N/A</v>
      </c>
      <c r="E107" s="35">
        <v>356020</v>
      </c>
      <c r="F107" s="43" t="str">
        <f t="shared" si="13"/>
        <v>N/A</v>
      </c>
      <c r="G107" s="35">
        <v>353654</v>
      </c>
      <c r="H107" s="43" t="str">
        <f t="shared" si="14"/>
        <v>N/A</v>
      </c>
      <c r="I107" s="12">
        <v>11.38</v>
      </c>
      <c r="J107" s="12">
        <v>-0.66500000000000004</v>
      </c>
      <c r="K107" s="44" t="s">
        <v>732</v>
      </c>
      <c r="L107" s="9" t="str">
        <f t="shared" si="15"/>
        <v>Yes</v>
      </c>
    </row>
    <row r="108" spans="1:12" x14ac:dyDescent="0.2">
      <c r="A108" s="45" t="s">
        <v>1330</v>
      </c>
      <c r="B108" s="34" t="s">
        <v>217</v>
      </c>
      <c r="C108" s="46">
        <v>305.45691368000001</v>
      </c>
      <c r="D108" s="43" t="str">
        <f t="shared" si="12"/>
        <v>N/A</v>
      </c>
      <c r="E108" s="46">
        <v>308.04753104000002</v>
      </c>
      <c r="F108" s="43" t="str">
        <f t="shared" si="13"/>
        <v>N/A</v>
      </c>
      <c r="G108" s="46">
        <v>317.80706849000001</v>
      </c>
      <c r="H108" s="43" t="str">
        <f t="shared" si="14"/>
        <v>N/A</v>
      </c>
      <c r="I108" s="12">
        <v>0.84809999999999997</v>
      </c>
      <c r="J108" s="12">
        <v>3.1680000000000001</v>
      </c>
      <c r="K108" s="44" t="s">
        <v>732</v>
      </c>
      <c r="L108" s="9" t="str">
        <f t="shared" si="15"/>
        <v>Yes</v>
      </c>
    </row>
    <row r="109" spans="1:12" x14ac:dyDescent="0.2">
      <c r="A109" s="45" t="s">
        <v>570</v>
      </c>
      <c r="B109" s="34" t="s">
        <v>217</v>
      </c>
      <c r="C109" s="46">
        <v>285539828</v>
      </c>
      <c r="D109" s="43" t="str">
        <f t="shared" si="12"/>
        <v>N/A</v>
      </c>
      <c r="E109" s="46">
        <v>323424256</v>
      </c>
      <c r="F109" s="43" t="str">
        <f t="shared" si="13"/>
        <v>N/A</v>
      </c>
      <c r="G109" s="46">
        <v>329321534</v>
      </c>
      <c r="H109" s="43" t="str">
        <f t="shared" si="14"/>
        <v>N/A</v>
      </c>
      <c r="I109" s="12">
        <v>13.27</v>
      </c>
      <c r="J109" s="12">
        <v>1.823</v>
      </c>
      <c r="K109" s="44" t="s">
        <v>732</v>
      </c>
      <c r="L109" s="9" t="str">
        <f t="shared" si="15"/>
        <v>Yes</v>
      </c>
    </row>
    <row r="110" spans="1:12" x14ac:dyDescent="0.2">
      <c r="A110" s="45" t="s">
        <v>571</v>
      </c>
      <c r="B110" s="34" t="s">
        <v>217</v>
      </c>
      <c r="C110" s="35">
        <v>393826</v>
      </c>
      <c r="D110" s="43" t="str">
        <f t="shared" si="12"/>
        <v>N/A</v>
      </c>
      <c r="E110" s="35">
        <v>431872</v>
      </c>
      <c r="F110" s="43" t="str">
        <f t="shared" si="13"/>
        <v>N/A</v>
      </c>
      <c r="G110" s="35">
        <v>441455</v>
      </c>
      <c r="H110" s="43" t="str">
        <f t="shared" si="14"/>
        <v>N/A</v>
      </c>
      <c r="I110" s="12">
        <v>9.6609999999999996</v>
      </c>
      <c r="J110" s="12">
        <v>2.2189999999999999</v>
      </c>
      <c r="K110" s="44" t="s">
        <v>732</v>
      </c>
      <c r="L110" s="9" t="str">
        <f t="shared" si="15"/>
        <v>Yes</v>
      </c>
    </row>
    <row r="111" spans="1:12" x14ac:dyDescent="0.2">
      <c r="A111" s="45" t="s">
        <v>1331</v>
      </c>
      <c r="B111" s="34" t="s">
        <v>217</v>
      </c>
      <c r="C111" s="46">
        <v>725.04057121999995</v>
      </c>
      <c r="D111" s="43" t="str">
        <f t="shared" si="12"/>
        <v>N/A</v>
      </c>
      <c r="E111" s="46">
        <v>748.88915234000001</v>
      </c>
      <c r="F111" s="43" t="str">
        <f t="shared" si="13"/>
        <v>N/A</v>
      </c>
      <c r="G111" s="46">
        <v>745.99117464000005</v>
      </c>
      <c r="H111" s="43" t="str">
        <f t="shared" si="14"/>
        <v>N/A</v>
      </c>
      <c r="I111" s="12">
        <v>3.2890000000000001</v>
      </c>
      <c r="J111" s="12">
        <v>-0.38700000000000001</v>
      </c>
      <c r="K111" s="44" t="s">
        <v>732</v>
      </c>
      <c r="L111" s="9" t="str">
        <f t="shared" si="15"/>
        <v>Yes</v>
      </c>
    </row>
    <row r="112" spans="1:12" ht="25.5" x14ac:dyDescent="0.2">
      <c r="A112" s="45" t="s">
        <v>572</v>
      </c>
      <c r="B112" s="34" t="s">
        <v>217</v>
      </c>
      <c r="C112" s="46">
        <v>50878404</v>
      </c>
      <c r="D112" s="43" t="str">
        <f t="shared" si="12"/>
        <v>N/A</v>
      </c>
      <c r="E112" s="46">
        <v>59979763</v>
      </c>
      <c r="F112" s="43" t="str">
        <f t="shared" si="13"/>
        <v>N/A</v>
      </c>
      <c r="G112" s="46">
        <v>62494202</v>
      </c>
      <c r="H112" s="43" t="str">
        <f t="shared" si="14"/>
        <v>N/A</v>
      </c>
      <c r="I112" s="12">
        <v>17.89</v>
      </c>
      <c r="J112" s="12">
        <v>4.1920000000000002</v>
      </c>
      <c r="K112" s="44" t="s">
        <v>732</v>
      </c>
      <c r="L112" s="9" t="str">
        <f t="shared" si="15"/>
        <v>Yes</v>
      </c>
    </row>
    <row r="113" spans="1:12" x14ac:dyDescent="0.2">
      <c r="A113" s="45" t="s">
        <v>573</v>
      </c>
      <c r="B113" s="34" t="s">
        <v>217</v>
      </c>
      <c r="C113" s="35">
        <v>129212</v>
      </c>
      <c r="D113" s="43" t="str">
        <f t="shared" si="12"/>
        <v>N/A</v>
      </c>
      <c r="E113" s="35">
        <v>145592</v>
      </c>
      <c r="F113" s="43" t="str">
        <f t="shared" si="13"/>
        <v>N/A</v>
      </c>
      <c r="G113" s="35">
        <v>149211</v>
      </c>
      <c r="H113" s="43" t="str">
        <f t="shared" si="14"/>
        <v>N/A</v>
      </c>
      <c r="I113" s="12">
        <v>12.68</v>
      </c>
      <c r="J113" s="12">
        <v>2.4860000000000002</v>
      </c>
      <c r="K113" s="44" t="s">
        <v>732</v>
      </c>
      <c r="L113" s="9" t="str">
        <f t="shared" si="15"/>
        <v>Yes</v>
      </c>
    </row>
    <row r="114" spans="1:12" ht="25.5" x14ac:dyDescent="0.2">
      <c r="A114" s="45" t="s">
        <v>1332</v>
      </c>
      <c r="B114" s="34" t="s">
        <v>217</v>
      </c>
      <c r="C114" s="46">
        <v>393.75912454000002</v>
      </c>
      <c r="D114" s="43" t="str">
        <f t="shared" si="12"/>
        <v>N/A</v>
      </c>
      <c r="E114" s="46">
        <v>411.97155750000002</v>
      </c>
      <c r="F114" s="43" t="str">
        <f t="shared" si="13"/>
        <v>N/A</v>
      </c>
      <c r="G114" s="46">
        <v>418.83106472999998</v>
      </c>
      <c r="H114" s="43" t="str">
        <f t="shared" si="14"/>
        <v>N/A</v>
      </c>
      <c r="I114" s="12">
        <v>4.625</v>
      </c>
      <c r="J114" s="12">
        <v>1.665</v>
      </c>
      <c r="K114" s="44" t="s">
        <v>732</v>
      </c>
      <c r="L114" s="9" t="str">
        <f t="shared" si="15"/>
        <v>Yes</v>
      </c>
    </row>
    <row r="115" spans="1:12" ht="25.5" x14ac:dyDescent="0.2">
      <c r="A115" s="45" t="s">
        <v>574</v>
      </c>
      <c r="B115" s="34" t="s">
        <v>217</v>
      </c>
      <c r="C115" s="46">
        <v>10144965</v>
      </c>
      <c r="D115" s="43" t="str">
        <f t="shared" si="12"/>
        <v>N/A</v>
      </c>
      <c r="E115" s="46">
        <v>14514296</v>
      </c>
      <c r="F115" s="43" t="str">
        <f t="shared" si="13"/>
        <v>N/A</v>
      </c>
      <c r="G115" s="46">
        <v>15394830</v>
      </c>
      <c r="H115" s="43" t="str">
        <f t="shared" si="14"/>
        <v>N/A</v>
      </c>
      <c r="I115" s="12">
        <v>43.07</v>
      </c>
      <c r="J115" s="12">
        <v>6.0670000000000002</v>
      </c>
      <c r="K115" s="44" t="s">
        <v>732</v>
      </c>
      <c r="L115" s="9" t="str">
        <f t="shared" si="15"/>
        <v>Yes</v>
      </c>
    </row>
    <row r="116" spans="1:12" x14ac:dyDescent="0.2">
      <c r="A116" s="3" t="s">
        <v>575</v>
      </c>
      <c r="B116" s="34" t="s">
        <v>217</v>
      </c>
      <c r="C116" s="35">
        <v>23780</v>
      </c>
      <c r="D116" s="43" t="str">
        <f t="shared" si="12"/>
        <v>N/A</v>
      </c>
      <c r="E116" s="35">
        <v>26950</v>
      </c>
      <c r="F116" s="43" t="str">
        <f t="shared" si="13"/>
        <v>N/A</v>
      </c>
      <c r="G116" s="35">
        <v>27434</v>
      </c>
      <c r="H116" s="43" t="str">
        <f t="shared" si="14"/>
        <v>N/A</v>
      </c>
      <c r="I116" s="12">
        <v>13.33</v>
      </c>
      <c r="J116" s="12">
        <v>1.796</v>
      </c>
      <c r="K116" s="44" t="s">
        <v>732</v>
      </c>
      <c r="L116" s="9" t="str">
        <f t="shared" si="15"/>
        <v>Yes</v>
      </c>
    </row>
    <row r="117" spans="1:12" ht="25.5" x14ac:dyDescent="0.2">
      <c r="A117" s="3" t="s">
        <v>1333</v>
      </c>
      <c r="B117" s="34" t="s">
        <v>217</v>
      </c>
      <c r="C117" s="46">
        <v>426.61753573999999</v>
      </c>
      <c r="D117" s="43" t="str">
        <f t="shared" si="12"/>
        <v>N/A</v>
      </c>
      <c r="E117" s="46">
        <v>538.56385899999998</v>
      </c>
      <c r="F117" s="43" t="str">
        <f t="shared" si="13"/>
        <v>N/A</v>
      </c>
      <c r="G117" s="46">
        <v>561.15878107000003</v>
      </c>
      <c r="H117" s="43" t="str">
        <f t="shared" si="14"/>
        <v>N/A</v>
      </c>
      <c r="I117" s="12">
        <v>26.24</v>
      </c>
      <c r="J117" s="12">
        <v>4.1950000000000003</v>
      </c>
      <c r="K117" s="44" t="s">
        <v>732</v>
      </c>
      <c r="L117" s="9" t="str">
        <f t="shared" si="15"/>
        <v>Yes</v>
      </c>
    </row>
    <row r="118" spans="1:12" ht="25.5" x14ac:dyDescent="0.2">
      <c r="A118" s="4" t="s">
        <v>576</v>
      </c>
      <c r="B118" s="34" t="s">
        <v>217</v>
      </c>
      <c r="C118" s="46">
        <v>3423804</v>
      </c>
      <c r="D118" s="43" t="str">
        <f t="shared" si="12"/>
        <v>N/A</v>
      </c>
      <c r="E118" s="46">
        <v>4967936</v>
      </c>
      <c r="F118" s="43" t="str">
        <f t="shared" si="13"/>
        <v>N/A</v>
      </c>
      <c r="G118" s="46">
        <v>5492338</v>
      </c>
      <c r="H118" s="43" t="str">
        <f t="shared" si="14"/>
        <v>N/A</v>
      </c>
      <c r="I118" s="12">
        <v>45.1</v>
      </c>
      <c r="J118" s="12">
        <v>10.56</v>
      </c>
      <c r="K118" s="44" t="s">
        <v>732</v>
      </c>
      <c r="L118" s="9" t="str">
        <f t="shared" si="15"/>
        <v>Yes</v>
      </c>
    </row>
    <row r="119" spans="1:12" x14ac:dyDescent="0.2">
      <c r="A119" s="4" t="s">
        <v>577</v>
      </c>
      <c r="B119" s="34" t="s">
        <v>217</v>
      </c>
      <c r="C119" s="35">
        <v>334</v>
      </c>
      <c r="D119" s="43" t="str">
        <f t="shared" si="12"/>
        <v>N/A</v>
      </c>
      <c r="E119" s="35">
        <v>382</v>
      </c>
      <c r="F119" s="43" t="str">
        <f t="shared" si="13"/>
        <v>N/A</v>
      </c>
      <c r="G119" s="35">
        <v>376</v>
      </c>
      <c r="H119" s="43" t="str">
        <f t="shared" si="14"/>
        <v>N/A</v>
      </c>
      <c r="I119" s="12">
        <v>14.37</v>
      </c>
      <c r="J119" s="12">
        <v>-1.57</v>
      </c>
      <c r="K119" s="44" t="s">
        <v>732</v>
      </c>
      <c r="L119" s="9" t="str">
        <f t="shared" si="15"/>
        <v>Yes</v>
      </c>
    </row>
    <row r="120" spans="1:12" ht="25.5" x14ac:dyDescent="0.2">
      <c r="A120" s="4" t="s">
        <v>1334</v>
      </c>
      <c r="B120" s="34" t="s">
        <v>217</v>
      </c>
      <c r="C120" s="46">
        <v>10250.910180000001</v>
      </c>
      <c r="D120" s="43" t="str">
        <f t="shared" si="12"/>
        <v>N/A</v>
      </c>
      <c r="E120" s="46">
        <v>13005.068063000001</v>
      </c>
      <c r="F120" s="43" t="str">
        <f t="shared" si="13"/>
        <v>N/A</v>
      </c>
      <c r="G120" s="46">
        <v>14607.281915</v>
      </c>
      <c r="H120" s="43" t="str">
        <f t="shared" si="14"/>
        <v>N/A</v>
      </c>
      <c r="I120" s="12">
        <v>26.87</v>
      </c>
      <c r="J120" s="12">
        <v>12.32</v>
      </c>
      <c r="K120" s="44" t="s">
        <v>732</v>
      </c>
      <c r="L120" s="9" t="str">
        <f t="shared" si="15"/>
        <v>Yes</v>
      </c>
    </row>
    <row r="121" spans="1:12" ht="25.5" x14ac:dyDescent="0.2">
      <c r="A121" s="4" t="s">
        <v>578</v>
      </c>
      <c r="B121" s="34" t="s">
        <v>217</v>
      </c>
      <c r="C121" s="46">
        <v>39843605</v>
      </c>
      <c r="D121" s="43" t="str">
        <f t="shared" si="12"/>
        <v>N/A</v>
      </c>
      <c r="E121" s="46">
        <v>40194747</v>
      </c>
      <c r="F121" s="43" t="str">
        <f t="shared" si="13"/>
        <v>N/A</v>
      </c>
      <c r="G121" s="46">
        <v>38116546</v>
      </c>
      <c r="H121" s="43" t="str">
        <f t="shared" si="14"/>
        <v>N/A</v>
      </c>
      <c r="I121" s="12">
        <v>0.88129999999999997</v>
      </c>
      <c r="J121" s="12">
        <v>-5.17</v>
      </c>
      <c r="K121" s="44" t="s">
        <v>732</v>
      </c>
      <c r="L121" s="9" t="str">
        <f t="shared" si="15"/>
        <v>Yes</v>
      </c>
    </row>
    <row r="122" spans="1:12" ht="25.5" x14ac:dyDescent="0.2">
      <c r="A122" s="4" t="s">
        <v>579</v>
      </c>
      <c r="B122" s="34" t="s">
        <v>217</v>
      </c>
      <c r="C122" s="35">
        <v>31962</v>
      </c>
      <c r="D122" s="43" t="str">
        <f t="shared" si="12"/>
        <v>N/A</v>
      </c>
      <c r="E122" s="35">
        <v>32280</v>
      </c>
      <c r="F122" s="43" t="str">
        <f t="shared" si="13"/>
        <v>N/A</v>
      </c>
      <c r="G122" s="35">
        <v>32975</v>
      </c>
      <c r="H122" s="43" t="str">
        <f t="shared" si="14"/>
        <v>N/A</v>
      </c>
      <c r="I122" s="12">
        <v>0.99490000000000001</v>
      </c>
      <c r="J122" s="12">
        <v>2.153</v>
      </c>
      <c r="K122" s="44" t="s">
        <v>732</v>
      </c>
      <c r="L122" s="9" t="str">
        <f t="shared" si="15"/>
        <v>Yes</v>
      </c>
    </row>
    <row r="123" spans="1:12" ht="25.5" x14ac:dyDescent="0.2">
      <c r="A123" s="4" t="s">
        <v>1335</v>
      </c>
      <c r="B123" s="34" t="s">
        <v>217</v>
      </c>
      <c r="C123" s="46">
        <v>1246.5929854000001</v>
      </c>
      <c r="D123" s="43" t="str">
        <f t="shared" si="12"/>
        <v>N/A</v>
      </c>
      <c r="E123" s="46">
        <v>1245.1904274999999</v>
      </c>
      <c r="F123" s="43" t="str">
        <f t="shared" si="13"/>
        <v>N/A</v>
      </c>
      <c r="G123" s="46">
        <v>1155.9225474</v>
      </c>
      <c r="H123" s="43" t="str">
        <f t="shared" si="14"/>
        <v>N/A</v>
      </c>
      <c r="I123" s="12">
        <v>-0.113</v>
      </c>
      <c r="J123" s="12">
        <v>-7.17</v>
      </c>
      <c r="K123" s="44" t="s">
        <v>732</v>
      </c>
      <c r="L123" s="9" t="str">
        <f t="shared" si="15"/>
        <v>Yes</v>
      </c>
    </row>
    <row r="124" spans="1:12" ht="25.5" x14ac:dyDescent="0.2">
      <c r="A124" s="4" t="s">
        <v>580</v>
      </c>
      <c r="B124" s="34" t="s">
        <v>217</v>
      </c>
      <c r="C124" s="46">
        <v>0</v>
      </c>
      <c r="D124" s="43" t="str">
        <f t="shared" si="12"/>
        <v>N/A</v>
      </c>
      <c r="E124" s="46">
        <v>0</v>
      </c>
      <c r="F124" s="43" t="str">
        <f t="shared" si="13"/>
        <v>N/A</v>
      </c>
      <c r="G124" s="46">
        <v>0</v>
      </c>
      <c r="H124" s="43" t="str">
        <f t="shared" si="14"/>
        <v>N/A</v>
      </c>
      <c r="I124" s="12" t="s">
        <v>1743</v>
      </c>
      <c r="J124" s="12" t="s">
        <v>1743</v>
      </c>
      <c r="K124" s="44" t="s">
        <v>732</v>
      </c>
      <c r="L124" s="9" t="str">
        <f t="shared" si="15"/>
        <v>N/A</v>
      </c>
    </row>
    <row r="125" spans="1:12" x14ac:dyDescent="0.2">
      <c r="A125" s="2" t="s">
        <v>581</v>
      </c>
      <c r="B125" s="34" t="s">
        <v>217</v>
      </c>
      <c r="C125" s="35">
        <v>0</v>
      </c>
      <c r="D125" s="43" t="str">
        <f t="shared" si="12"/>
        <v>N/A</v>
      </c>
      <c r="E125" s="35">
        <v>0</v>
      </c>
      <c r="F125" s="43" t="str">
        <f t="shared" si="13"/>
        <v>N/A</v>
      </c>
      <c r="G125" s="35">
        <v>0</v>
      </c>
      <c r="H125" s="43" t="str">
        <f t="shared" si="14"/>
        <v>N/A</v>
      </c>
      <c r="I125" s="12" t="s">
        <v>1743</v>
      </c>
      <c r="J125" s="12" t="s">
        <v>1743</v>
      </c>
      <c r="K125" s="44" t="s">
        <v>732</v>
      </c>
      <c r="L125" s="9" t="str">
        <f t="shared" si="15"/>
        <v>N/A</v>
      </c>
    </row>
    <row r="126" spans="1:12" ht="25.5" x14ac:dyDescent="0.2">
      <c r="A126" s="2" t="s">
        <v>1336</v>
      </c>
      <c r="B126" s="34" t="s">
        <v>217</v>
      </c>
      <c r="C126" s="46" t="s">
        <v>1743</v>
      </c>
      <c r="D126" s="43" t="str">
        <f t="shared" si="12"/>
        <v>N/A</v>
      </c>
      <c r="E126" s="46" t="s">
        <v>1743</v>
      </c>
      <c r="F126" s="43" t="str">
        <f t="shared" si="13"/>
        <v>N/A</v>
      </c>
      <c r="G126" s="46" t="s">
        <v>1743</v>
      </c>
      <c r="H126" s="43" t="str">
        <f t="shared" si="14"/>
        <v>N/A</v>
      </c>
      <c r="I126" s="12" t="s">
        <v>1743</v>
      </c>
      <c r="J126" s="12" t="s">
        <v>1743</v>
      </c>
      <c r="K126" s="44" t="s">
        <v>732</v>
      </c>
      <c r="L126" s="9" t="str">
        <f t="shared" si="15"/>
        <v>N/A</v>
      </c>
    </row>
    <row r="127" spans="1:12" ht="25.5" x14ac:dyDescent="0.2">
      <c r="A127" s="2" t="s">
        <v>582</v>
      </c>
      <c r="B127" s="34" t="s">
        <v>217</v>
      </c>
      <c r="C127" s="46">
        <v>5774651</v>
      </c>
      <c r="D127" s="43" t="str">
        <f t="shared" si="12"/>
        <v>N/A</v>
      </c>
      <c r="E127" s="46">
        <v>5645279</v>
      </c>
      <c r="F127" s="43" t="str">
        <f t="shared" si="13"/>
        <v>N/A</v>
      </c>
      <c r="G127" s="46">
        <v>6194160</v>
      </c>
      <c r="H127" s="43" t="str">
        <f t="shared" si="14"/>
        <v>N/A</v>
      </c>
      <c r="I127" s="12">
        <v>-2.2400000000000002</v>
      </c>
      <c r="J127" s="12">
        <v>9.7230000000000008</v>
      </c>
      <c r="K127" s="44" t="s">
        <v>732</v>
      </c>
      <c r="L127" s="9" t="str">
        <f t="shared" si="15"/>
        <v>Yes</v>
      </c>
    </row>
    <row r="128" spans="1:12" x14ac:dyDescent="0.2">
      <c r="A128" s="2" t="s">
        <v>583</v>
      </c>
      <c r="B128" s="34" t="s">
        <v>217</v>
      </c>
      <c r="C128" s="35">
        <v>4949</v>
      </c>
      <c r="D128" s="43" t="str">
        <f t="shared" si="12"/>
        <v>N/A</v>
      </c>
      <c r="E128" s="35">
        <v>5053</v>
      </c>
      <c r="F128" s="43" t="str">
        <f t="shared" si="13"/>
        <v>N/A</v>
      </c>
      <c r="G128" s="35">
        <v>4368</v>
      </c>
      <c r="H128" s="43" t="str">
        <f t="shared" si="14"/>
        <v>N/A</v>
      </c>
      <c r="I128" s="12">
        <v>2.101</v>
      </c>
      <c r="J128" s="12">
        <v>-13.6</v>
      </c>
      <c r="K128" s="44" t="s">
        <v>732</v>
      </c>
      <c r="L128" s="9" t="str">
        <f t="shared" si="15"/>
        <v>Yes</v>
      </c>
    </row>
    <row r="129" spans="1:12" ht="25.5" x14ac:dyDescent="0.2">
      <c r="A129" s="2" t="s">
        <v>1337</v>
      </c>
      <c r="B129" s="34" t="s">
        <v>217</v>
      </c>
      <c r="C129" s="46">
        <v>1166.8318852</v>
      </c>
      <c r="D129" s="43" t="str">
        <f t="shared" si="12"/>
        <v>N/A</v>
      </c>
      <c r="E129" s="46">
        <v>1117.2133386</v>
      </c>
      <c r="F129" s="43" t="str">
        <f t="shared" si="13"/>
        <v>N/A</v>
      </c>
      <c r="G129" s="46">
        <v>1418.0769230999999</v>
      </c>
      <c r="H129" s="43" t="str">
        <f t="shared" si="14"/>
        <v>N/A</v>
      </c>
      <c r="I129" s="12">
        <v>-4.25</v>
      </c>
      <c r="J129" s="12">
        <v>26.93</v>
      </c>
      <c r="K129" s="44" t="s">
        <v>732</v>
      </c>
      <c r="L129" s="9" t="str">
        <f t="shared" si="15"/>
        <v>Yes</v>
      </c>
    </row>
    <row r="130" spans="1:12" ht="25.5" x14ac:dyDescent="0.2">
      <c r="A130" s="2" t="s">
        <v>584</v>
      </c>
      <c r="B130" s="34" t="s">
        <v>217</v>
      </c>
      <c r="C130" s="46">
        <v>13232126</v>
      </c>
      <c r="D130" s="43" t="str">
        <f t="shared" si="12"/>
        <v>N/A</v>
      </c>
      <c r="E130" s="46">
        <v>13715222</v>
      </c>
      <c r="F130" s="43" t="str">
        <f t="shared" si="13"/>
        <v>N/A</v>
      </c>
      <c r="G130" s="46">
        <v>15811654</v>
      </c>
      <c r="H130" s="43" t="str">
        <f t="shared" si="14"/>
        <v>N/A</v>
      </c>
      <c r="I130" s="12">
        <v>3.6509999999999998</v>
      </c>
      <c r="J130" s="12">
        <v>15.29</v>
      </c>
      <c r="K130" s="44" t="s">
        <v>732</v>
      </c>
      <c r="L130" s="9" t="str">
        <f t="shared" si="15"/>
        <v>Yes</v>
      </c>
    </row>
    <row r="131" spans="1:12" x14ac:dyDescent="0.2">
      <c r="A131" s="2" t="s">
        <v>585</v>
      </c>
      <c r="B131" s="34" t="s">
        <v>217</v>
      </c>
      <c r="C131" s="35">
        <v>844</v>
      </c>
      <c r="D131" s="43" t="str">
        <f t="shared" si="12"/>
        <v>N/A</v>
      </c>
      <c r="E131" s="35">
        <v>892</v>
      </c>
      <c r="F131" s="43" t="str">
        <f t="shared" si="13"/>
        <v>N/A</v>
      </c>
      <c r="G131" s="35">
        <v>935</v>
      </c>
      <c r="H131" s="43" t="str">
        <f t="shared" si="14"/>
        <v>N/A</v>
      </c>
      <c r="I131" s="12">
        <v>5.6870000000000003</v>
      </c>
      <c r="J131" s="12">
        <v>4.8209999999999997</v>
      </c>
      <c r="K131" s="44" t="s">
        <v>732</v>
      </c>
      <c r="L131" s="9" t="str">
        <f t="shared" si="15"/>
        <v>Yes</v>
      </c>
    </row>
    <row r="132" spans="1:12" x14ac:dyDescent="0.2">
      <c r="A132" s="2" t="s">
        <v>1338</v>
      </c>
      <c r="B132" s="34" t="s">
        <v>217</v>
      </c>
      <c r="C132" s="46">
        <v>15677.874408</v>
      </c>
      <c r="D132" s="43" t="str">
        <f t="shared" si="12"/>
        <v>N/A</v>
      </c>
      <c r="E132" s="46">
        <v>15375.809417</v>
      </c>
      <c r="F132" s="43" t="str">
        <f t="shared" si="13"/>
        <v>N/A</v>
      </c>
      <c r="G132" s="46">
        <v>16910.859893000001</v>
      </c>
      <c r="H132" s="43" t="str">
        <f t="shared" si="14"/>
        <v>N/A</v>
      </c>
      <c r="I132" s="12">
        <v>-1.93</v>
      </c>
      <c r="J132" s="12">
        <v>9.984</v>
      </c>
      <c r="K132" s="44" t="s">
        <v>732</v>
      </c>
      <c r="L132" s="9" t="str">
        <f t="shared" si="15"/>
        <v>Yes</v>
      </c>
    </row>
    <row r="133" spans="1:12" ht="25.5" x14ac:dyDescent="0.2">
      <c r="A133" s="2" t="s">
        <v>586</v>
      </c>
      <c r="B133" s="34" t="s">
        <v>217</v>
      </c>
      <c r="C133" s="46">
        <v>3406507</v>
      </c>
      <c r="D133" s="43" t="str">
        <f t="shared" si="12"/>
        <v>N/A</v>
      </c>
      <c r="E133" s="46">
        <v>4708964</v>
      </c>
      <c r="F133" s="43" t="str">
        <f t="shared" si="13"/>
        <v>N/A</v>
      </c>
      <c r="G133" s="46">
        <v>5676235</v>
      </c>
      <c r="H133" s="43" t="str">
        <f t="shared" si="14"/>
        <v>N/A</v>
      </c>
      <c r="I133" s="12">
        <v>38.229999999999997</v>
      </c>
      <c r="J133" s="12">
        <v>20.54</v>
      </c>
      <c r="K133" s="44" t="s">
        <v>732</v>
      </c>
      <c r="L133" s="9" t="str">
        <f>IF(J133="Div by 0", "N/A", IF(OR(J133="N/A",K133="N/A"),"N/A", IF(J133&gt;VALUE(MID(K133,1,2)), "No", IF(J133&lt;-1*VALUE(MID(K133,1,2)), "No", "Yes"))))</f>
        <v>Yes</v>
      </c>
    </row>
    <row r="134" spans="1:12" x14ac:dyDescent="0.2">
      <c r="A134" s="2" t="s">
        <v>587</v>
      </c>
      <c r="B134" s="34" t="s">
        <v>217</v>
      </c>
      <c r="C134" s="35">
        <v>23162</v>
      </c>
      <c r="D134" s="43" t="str">
        <f t="shared" si="12"/>
        <v>N/A</v>
      </c>
      <c r="E134" s="35">
        <v>26984</v>
      </c>
      <c r="F134" s="43" t="str">
        <f t="shared" si="13"/>
        <v>N/A</v>
      </c>
      <c r="G134" s="35">
        <v>31772</v>
      </c>
      <c r="H134" s="43" t="str">
        <f t="shared" si="14"/>
        <v>N/A</v>
      </c>
      <c r="I134" s="12">
        <v>16.5</v>
      </c>
      <c r="J134" s="12">
        <v>17.739999999999998</v>
      </c>
      <c r="K134" s="44" t="s">
        <v>732</v>
      </c>
      <c r="L134" s="9" t="str">
        <f t="shared" ref="L134:L138" si="16">IF(J134="Div by 0", "N/A", IF(OR(J134="N/A",K134="N/A"),"N/A", IF(J134&gt;VALUE(MID(K134,1,2)), "No", IF(J134&lt;-1*VALUE(MID(K134,1,2)), "No", "Yes"))))</f>
        <v>Yes</v>
      </c>
    </row>
    <row r="135" spans="1:12" ht="25.5" x14ac:dyDescent="0.2">
      <c r="A135" s="2" t="s">
        <v>1339</v>
      </c>
      <c r="B135" s="34" t="s">
        <v>217</v>
      </c>
      <c r="C135" s="46">
        <v>147.07309386</v>
      </c>
      <c r="D135" s="43" t="str">
        <f t="shared" si="12"/>
        <v>N/A</v>
      </c>
      <c r="E135" s="46">
        <v>174.5094871</v>
      </c>
      <c r="F135" s="43" t="str">
        <f t="shared" si="13"/>
        <v>N/A</v>
      </c>
      <c r="G135" s="46">
        <v>178.65526249999999</v>
      </c>
      <c r="H135" s="43" t="str">
        <f t="shared" si="14"/>
        <v>N/A</v>
      </c>
      <c r="I135" s="12">
        <v>18.649999999999999</v>
      </c>
      <c r="J135" s="12">
        <v>2.3759999999999999</v>
      </c>
      <c r="K135" s="44" t="s">
        <v>732</v>
      </c>
      <c r="L135" s="9" t="str">
        <f t="shared" si="16"/>
        <v>Yes</v>
      </c>
    </row>
    <row r="136" spans="1:12" ht="25.5" x14ac:dyDescent="0.2">
      <c r="A136" s="2" t="s">
        <v>588</v>
      </c>
      <c r="B136" s="34" t="s">
        <v>217</v>
      </c>
      <c r="C136" s="46">
        <v>942807</v>
      </c>
      <c r="D136" s="43" t="str">
        <f t="shared" ref="D136:D150" si="17">IF($B136="N/A","N/A",IF(C136&gt;10,"No",IF(C136&lt;-10,"No","Yes")))</f>
        <v>N/A</v>
      </c>
      <c r="E136" s="46">
        <v>1705134</v>
      </c>
      <c r="F136" s="43" t="str">
        <f t="shared" ref="F136:F150" si="18">IF($B136="N/A","N/A",IF(E136&gt;10,"No",IF(E136&lt;-10,"No","Yes")))</f>
        <v>N/A</v>
      </c>
      <c r="G136" s="46">
        <v>3654282</v>
      </c>
      <c r="H136" s="43" t="str">
        <f t="shared" ref="H136:H150" si="19">IF($B136="N/A","N/A",IF(G136&gt;10,"No",IF(G136&lt;-10,"No","Yes")))</f>
        <v>N/A</v>
      </c>
      <c r="I136" s="12">
        <v>80.86</v>
      </c>
      <c r="J136" s="12">
        <v>114.3</v>
      </c>
      <c r="K136" s="44" t="s">
        <v>732</v>
      </c>
      <c r="L136" s="9" t="str">
        <f t="shared" si="16"/>
        <v>No</v>
      </c>
    </row>
    <row r="137" spans="1:12" x14ac:dyDescent="0.2">
      <c r="A137" s="2" t="s">
        <v>589</v>
      </c>
      <c r="B137" s="34" t="s">
        <v>217</v>
      </c>
      <c r="C137" s="35">
        <v>28</v>
      </c>
      <c r="D137" s="43" t="str">
        <f t="shared" si="17"/>
        <v>N/A</v>
      </c>
      <c r="E137" s="35">
        <v>35</v>
      </c>
      <c r="F137" s="43" t="str">
        <f t="shared" si="18"/>
        <v>N/A</v>
      </c>
      <c r="G137" s="35">
        <v>50</v>
      </c>
      <c r="H137" s="43" t="str">
        <f t="shared" si="19"/>
        <v>N/A</v>
      </c>
      <c r="I137" s="12">
        <v>25</v>
      </c>
      <c r="J137" s="12">
        <v>42.86</v>
      </c>
      <c r="K137" s="44" t="s">
        <v>732</v>
      </c>
      <c r="L137" s="9" t="str">
        <f t="shared" si="16"/>
        <v>No</v>
      </c>
    </row>
    <row r="138" spans="1:12" ht="25.5" x14ac:dyDescent="0.2">
      <c r="A138" s="2" t="s">
        <v>1340</v>
      </c>
      <c r="B138" s="34" t="s">
        <v>217</v>
      </c>
      <c r="C138" s="46">
        <v>33671.678570999997</v>
      </c>
      <c r="D138" s="43" t="str">
        <f t="shared" si="17"/>
        <v>N/A</v>
      </c>
      <c r="E138" s="46">
        <v>48718.114286000004</v>
      </c>
      <c r="F138" s="43" t="str">
        <f t="shared" si="18"/>
        <v>N/A</v>
      </c>
      <c r="G138" s="46">
        <v>73085.64</v>
      </c>
      <c r="H138" s="43" t="str">
        <f t="shared" si="19"/>
        <v>N/A</v>
      </c>
      <c r="I138" s="12">
        <v>44.69</v>
      </c>
      <c r="J138" s="12">
        <v>50.02</v>
      </c>
      <c r="K138" s="44" t="s">
        <v>732</v>
      </c>
      <c r="L138" s="9" t="str">
        <f t="shared" si="16"/>
        <v>No</v>
      </c>
    </row>
    <row r="139" spans="1:12" ht="25.5" x14ac:dyDescent="0.2">
      <c r="A139" s="2" t="s">
        <v>590</v>
      </c>
      <c r="B139" s="34" t="s">
        <v>217</v>
      </c>
      <c r="C139" s="46">
        <v>45697888</v>
      </c>
      <c r="D139" s="43" t="str">
        <f t="shared" si="17"/>
        <v>N/A</v>
      </c>
      <c r="E139" s="46">
        <v>53460771</v>
      </c>
      <c r="F139" s="43" t="str">
        <f t="shared" si="18"/>
        <v>N/A</v>
      </c>
      <c r="G139" s="46">
        <v>54589726</v>
      </c>
      <c r="H139" s="43" t="str">
        <f t="shared" si="19"/>
        <v>N/A</v>
      </c>
      <c r="I139" s="12">
        <v>16.989999999999998</v>
      </c>
      <c r="J139" s="12">
        <v>2.1120000000000001</v>
      </c>
      <c r="K139" s="44" t="s">
        <v>732</v>
      </c>
      <c r="L139" s="9" t="str">
        <f t="shared" ref="L139:L150" si="20">IF(J139="Div by 0", "N/A", IF(K139="N/A","N/A", IF(J139&gt;VALUE(MID(K139,1,2)), "No", IF(J139&lt;-1*VALUE(MID(K139,1,2)), "No", "Yes"))))</f>
        <v>Yes</v>
      </c>
    </row>
    <row r="140" spans="1:12" ht="25.5" x14ac:dyDescent="0.2">
      <c r="A140" s="2" t="s">
        <v>591</v>
      </c>
      <c r="B140" s="34" t="s">
        <v>217</v>
      </c>
      <c r="C140" s="35">
        <v>171106</v>
      </c>
      <c r="D140" s="43" t="str">
        <f t="shared" si="17"/>
        <v>N/A</v>
      </c>
      <c r="E140" s="35">
        <v>189457</v>
      </c>
      <c r="F140" s="43" t="str">
        <f t="shared" si="18"/>
        <v>N/A</v>
      </c>
      <c r="G140" s="35">
        <v>195388</v>
      </c>
      <c r="H140" s="43" t="str">
        <f t="shared" si="19"/>
        <v>N/A</v>
      </c>
      <c r="I140" s="12">
        <v>10.72</v>
      </c>
      <c r="J140" s="12">
        <v>3.1309999999999998</v>
      </c>
      <c r="K140" s="44" t="s">
        <v>732</v>
      </c>
      <c r="L140" s="9" t="str">
        <f t="shared" si="20"/>
        <v>Yes</v>
      </c>
    </row>
    <row r="141" spans="1:12" ht="25.5" x14ac:dyDescent="0.2">
      <c r="A141" s="2" t="s">
        <v>1341</v>
      </c>
      <c r="B141" s="34" t="s">
        <v>217</v>
      </c>
      <c r="C141" s="46">
        <v>267.07355674000001</v>
      </c>
      <c r="D141" s="43" t="str">
        <f t="shared" si="17"/>
        <v>N/A</v>
      </c>
      <c r="E141" s="46">
        <v>282.17891658999997</v>
      </c>
      <c r="F141" s="43" t="str">
        <f t="shared" si="18"/>
        <v>N/A</v>
      </c>
      <c r="G141" s="46">
        <v>279.39139557999999</v>
      </c>
      <c r="H141" s="43" t="str">
        <f t="shared" si="19"/>
        <v>N/A</v>
      </c>
      <c r="I141" s="12">
        <v>5.6559999999999997</v>
      </c>
      <c r="J141" s="12">
        <v>-0.98799999999999999</v>
      </c>
      <c r="K141" s="44" t="s">
        <v>732</v>
      </c>
      <c r="L141" s="9" t="str">
        <f t="shared" si="20"/>
        <v>Yes</v>
      </c>
    </row>
    <row r="142" spans="1:12" ht="25.5" x14ac:dyDescent="0.2">
      <c r="A142" s="2" t="s">
        <v>592</v>
      </c>
      <c r="B142" s="34" t="s">
        <v>217</v>
      </c>
      <c r="C142" s="46">
        <v>98917</v>
      </c>
      <c r="D142" s="43" t="str">
        <f t="shared" si="17"/>
        <v>N/A</v>
      </c>
      <c r="E142" s="46">
        <v>163074</v>
      </c>
      <c r="F142" s="43" t="str">
        <f t="shared" si="18"/>
        <v>N/A</v>
      </c>
      <c r="G142" s="46">
        <v>238793</v>
      </c>
      <c r="H142" s="43" t="str">
        <f t="shared" si="19"/>
        <v>N/A</v>
      </c>
      <c r="I142" s="12">
        <v>64.86</v>
      </c>
      <c r="J142" s="12">
        <v>46.43</v>
      </c>
      <c r="K142" s="44" t="s">
        <v>732</v>
      </c>
      <c r="L142" s="9" t="str">
        <f t="shared" si="20"/>
        <v>No</v>
      </c>
    </row>
    <row r="143" spans="1:12" x14ac:dyDescent="0.2">
      <c r="A143" s="3" t="s">
        <v>593</v>
      </c>
      <c r="B143" s="34" t="s">
        <v>217</v>
      </c>
      <c r="C143" s="35">
        <v>24</v>
      </c>
      <c r="D143" s="43" t="str">
        <f t="shared" si="17"/>
        <v>N/A</v>
      </c>
      <c r="E143" s="35">
        <v>39</v>
      </c>
      <c r="F143" s="43" t="str">
        <f t="shared" si="18"/>
        <v>N/A</v>
      </c>
      <c r="G143" s="35">
        <v>55</v>
      </c>
      <c r="H143" s="43" t="str">
        <f t="shared" si="19"/>
        <v>N/A</v>
      </c>
      <c r="I143" s="12">
        <v>62.5</v>
      </c>
      <c r="J143" s="12">
        <v>41.03</v>
      </c>
      <c r="K143" s="44" t="s">
        <v>732</v>
      </c>
      <c r="L143" s="9" t="str">
        <f t="shared" si="20"/>
        <v>No</v>
      </c>
    </row>
    <row r="144" spans="1:12" ht="25.5" x14ac:dyDescent="0.2">
      <c r="A144" s="3" t="s">
        <v>1342</v>
      </c>
      <c r="B144" s="34" t="s">
        <v>217</v>
      </c>
      <c r="C144" s="46">
        <v>4121.5416667</v>
      </c>
      <c r="D144" s="43" t="str">
        <f t="shared" si="17"/>
        <v>N/A</v>
      </c>
      <c r="E144" s="46">
        <v>4181.3846154000003</v>
      </c>
      <c r="F144" s="43" t="str">
        <f t="shared" si="18"/>
        <v>N/A</v>
      </c>
      <c r="G144" s="46">
        <v>4341.6909090999998</v>
      </c>
      <c r="H144" s="43" t="str">
        <f t="shared" si="19"/>
        <v>N/A</v>
      </c>
      <c r="I144" s="12">
        <v>1.452</v>
      </c>
      <c r="J144" s="12">
        <v>3.8340000000000001</v>
      </c>
      <c r="K144" s="44" t="s">
        <v>732</v>
      </c>
      <c r="L144" s="9" t="str">
        <f t="shared" si="20"/>
        <v>Yes</v>
      </c>
    </row>
    <row r="145" spans="1:12" ht="25.5" x14ac:dyDescent="0.2">
      <c r="A145" s="2" t="s">
        <v>594</v>
      </c>
      <c r="B145" s="34" t="s">
        <v>217</v>
      </c>
      <c r="C145" s="46">
        <v>92906583</v>
      </c>
      <c r="D145" s="43" t="str">
        <f t="shared" si="17"/>
        <v>N/A</v>
      </c>
      <c r="E145" s="46">
        <v>101043383</v>
      </c>
      <c r="F145" s="43" t="str">
        <f t="shared" si="18"/>
        <v>N/A</v>
      </c>
      <c r="G145" s="46">
        <v>105039650</v>
      </c>
      <c r="H145" s="43" t="str">
        <f t="shared" si="19"/>
        <v>N/A</v>
      </c>
      <c r="I145" s="12">
        <v>8.7579999999999991</v>
      </c>
      <c r="J145" s="12">
        <v>3.9550000000000001</v>
      </c>
      <c r="K145" s="44" t="s">
        <v>732</v>
      </c>
      <c r="L145" s="9" t="str">
        <f t="shared" si="20"/>
        <v>Yes</v>
      </c>
    </row>
    <row r="146" spans="1:12" x14ac:dyDescent="0.2">
      <c r="A146" s="2" t="s">
        <v>595</v>
      </c>
      <c r="B146" s="34" t="s">
        <v>217</v>
      </c>
      <c r="C146" s="35">
        <v>61015</v>
      </c>
      <c r="D146" s="43" t="str">
        <f t="shared" si="17"/>
        <v>N/A</v>
      </c>
      <c r="E146" s="35">
        <v>67701</v>
      </c>
      <c r="F146" s="43" t="str">
        <f t="shared" si="18"/>
        <v>N/A</v>
      </c>
      <c r="G146" s="35">
        <v>55136</v>
      </c>
      <c r="H146" s="43" t="str">
        <f t="shared" si="19"/>
        <v>N/A</v>
      </c>
      <c r="I146" s="12">
        <v>10.96</v>
      </c>
      <c r="J146" s="12">
        <v>-18.600000000000001</v>
      </c>
      <c r="K146" s="44" t="s">
        <v>732</v>
      </c>
      <c r="L146" s="9" t="str">
        <f t="shared" si="20"/>
        <v>Yes</v>
      </c>
    </row>
    <row r="147" spans="1:12" ht="25.5" x14ac:dyDescent="0.2">
      <c r="A147" s="2" t="s">
        <v>1343</v>
      </c>
      <c r="B147" s="34" t="s">
        <v>217</v>
      </c>
      <c r="C147" s="46">
        <v>1522.6843071000001</v>
      </c>
      <c r="D147" s="43" t="str">
        <f t="shared" si="17"/>
        <v>N/A</v>
      </c>
      <c r="E147" s="46">
        <v>1492.4946898999999</v>
      </c>
      <c r="F147" s="43" t="str">
        <f t="shared" si="18"/>
        <v>N/A</v>
      </c>
      <c r="G147" s="46">
        <v>1905.1010229000001</v>
      </c>
      <c r="H147" s="43" t="str">
        <f t="shared" si="19"/>
        <v>N/A</v>
      </c>
      <c r="I147" s="12">
        <v>-1.98</v>
      </c>
      <c r="J147" s="12">
        <v>27.65</v>
      </c>
      <c r="K147" s="44" t="s">
        <v>732</v>
      </c>
      <c r="L147" s="9" t="str">
        <f t="shared" si="20"/>
        <v>Yes</v>
      </c>
    </row>
    <row r="148" spans="1:12" ht="25.5" x14ac:dyDescent="0.2">
      <c r="A148" s="2" t="s">
        <v>596</v>
      </c>
      <c r="B148" s="34" t="s">
        <v>217</v>
      </c>
      <c r="C148" s="46">
        <v>2866354</v>
      </c>
      <c r="D148" s="43" t="str">
        <f t="shared" si="17"/>
        <v>N/A</v>
      </c>
      <c r="E148" s="46">
        <v>3087110</v>
      </c>
      <c r="F148" s="43" t="str">
        <f t="shared" si="18"/>
        <v>N/A</v>
      </c>
      <c r="G148" s="46">
        <v>3110589</v>
      </c>
      <c r="H148" s="43" t="str">
        <f t="shared" si="19"/>
        <v>N/A</v>
      </c>
      <c r="I148" s="12">
        <v>7.702</v>
      </c>
      <c r="J148" s="12">
        <v>0.76049999999999995</v>
      </c>
      <c r="K148" s="44" t="s">
        <v>732</v>
      </c>
      <c r="L148" s="9" t="str">
        <f t="shared" si="20"/>
        <v>Yes</v>
      </c>
    </row>
    <row r="149" spans="1:12" x14ac:dyDescent="0.2">
      <c r="A149" s="2" t="s">
        <v>597</v>
      </c>
      <c r="B149" s="34" t="s">
        <v>217</v>
      </c>
      <c r="C149" s="35">
        <v>236</v>
      </c>
      <c r="D149" s="43" t="str">
        <f t="shared" si="17"/>
        <v>N/A</v>
      </c>
      <c r="E149" s="35">
        <v>252</v>
      </c>
      <c r="F149" s="43" t="str">
        <f t="shared" si="18"/>
        <v>N/A</v>
      </c>
      <c r="G149" s="35">
        <v>267</v>
      </c>
      <c r="H149" s="43" t="str">
        <f t="shared" si="19"/>
        <v>N/A</v>
      </c>
      <c r="I149" s="12">
        <v>6.78</v>
      </c>
      <c r="J149" s="12">
        <v>5.952</v>
      </c>
      <c r="K149" s="44" t="s">
        <v>732</v>
      </c>
      <c r="L149" s="9" t="str">
        <f t="shared" si="20"/>
        <v>Yes</v>
      </c>
    </row>
    <row r="150" spans="1:12" ht="25.5" x14ac:dyDescent="0.2">
      <c r="A150" s="4" t="s">
        <v>1344</v>
      </c>
      <c r="B150" s="34" t="s">
        <v>217</v>
      </c>
      <c r="C150" s="46">
        <v>12145.567797</v>
      </c>
      <c r="D150" s="43" t="str">
        <f t="shared" si="17"/>
        <v>N/A</v>
      </c>
      <c r="E150" s="46">
        <v>12250.436508000001</v>
      </c>
      <c r="F150" s="43" t="str">
        <f t="shared" si="18"/>
        <v>N/A</v>
      </c>
      <c r="G150" s="46">
        <v>11650.146067</v>
      </c>
      <c r="H150" s="43" t="str">
        <f t="shared" si="19"/>
        <v>N/A</v>
      </c>
      <c r="I150" s="12">
        <v>0.86339999999999995</v>
      </c>
      <c r="J150" s="12">
        <v>-4.9000000000000004</v>
      </c>
      <c r="K150" s="44" t="s">
        <v>732</v>
      </c>
      <c r="L150" s="9" t="str">
        <f t="shared" si="20"/>
        <v>Yes</v>
      </c>
    </row>
    <row r="151" spans="1:12" ht="25.5" x14ac:dyDescent="0.2">
      <c r="A151" s="4" t="s">
        <v>1345</v>
      </c>
      <c r="B151" s="34" t="s">
        <v>217</v>
      </c>
      <c r="C151" s="46">
        <v>967.83062630999996</v>
      </c>
      <c r="D151" s="43" t="str">
        <f t="shared" ref="D151:D170" si="21">IF($B151="N/A","N/A",IF(C151&gt;10,"No",IF(C151&lt;-10,"No","Yes")))</f>
        <v>N/A</v>
      </c>
      <c r="E151" s="46">
        <v>1005.9935743999999</v>
      </c>
      <c r="F151" s="43" t="str">
        <f t="shared" ref="F151:F170" si="22">IF($B151="N/A","N/A",IF(E151&gt;10,"No",IF(E151&lt;-10,"No","Yes")))</f>
        <v>N/A</v>
      </c>
      <c r="G151" s="46">
        <v>962.16816954000001</v>
      </c>
      <c r="H151" s="43" t="str">
        <f t="shared" ref="H151:H170" si="23">IF($B151="N/A","N/A",IF(G151&gt;10,"No",IF(G151&lt;-10,"No","Yes")))</f>
        <v>N/A</v>
      </c>
      <c r="I151" s="12">
        <v>3.9430000000000001</v>
      </c>
      <c r="J151" s="12">
        <v>-4.3600000000000003</v>
      </c>
      <c r="K151" s="44" t="s">
        <v>732</v>
      </c>
      <c r="L151" s="9" t="str">
        <f t="shared" ref="L151:L170" si="24">IF(J151="Div by 0", "N/A", IF(K151="N/A","N/A", IF(J151&gt;VALUE(MID(K151,1,2)), "No", IF(J151&lt;-1*VALUE(MID(K151,1,2)), "No", "Yes"))))</f>
        <v>Yes</v>
      </c>
    </row>
    <row r="152" spans="1:12" ht="25.5" x14ac:dyDescent="0.2">
      <c r="A152" s="4" t="s">
        <v>1346</v>
      </c>
      <c r="B152" s="34" t="s">
        <v>217</v>
      </c>
      <c r="C152" s="46">
        <v>900.81179774999998</v>
      </c>
      <c r="D152" s="43" t="str">
        <f t="shared" si="21"/>
        <v>N/A</v>
      </c>
      <c r="E152" s="46">
        <v>1255.5540541</v>
      </c>
      <c r="F152" s="43" t="str">
        <f t="shared" si="22"/>
        <v>N/A</v>
      </c>
      <c r="G152" s="46">
        <v>864.02664797</v>
      </c>
      <c r="H152" s="43" t="str">
        <f t="shared" si="23"/>
        <v>N/A</v>
      </c>
      <c r="I152" s="12">
        <v>39.380000000000003</v>
      </c>
      <c r="J152" s="12">
        <v>-31.2</v>
      </c>
      <c r="K152" s="44" t="s">
        <v>732</v>
      </c>
      <c r="L152" s="9" t="str">
        <f t="shared" si="24"/>
        <v>No</v>
      </c>
    </row>
    <row r="153" spans="1:12" ht="25.5" x14ac:dyDescent="0.2">
      <c r="A153" s="4" t="s">
        <v>1347</v>
      </c>
      <c r="B153" s="34" t="s">
        <v>217</v>
      </c>
      <c r="C153" s="46">
        <v>2707.0720366999999</v>
      </c>
      <c r="D153" s="43" t="str">
        <f t="shared" si="21"/>
        <v>N/A</v>
      </c>
      <c r="E153" s="46">
        <v>2745.8210064</v>
      </c>
      <c r="F153" s="43" t="str">
        <f t="shared" si="22"/>
        <v>N/A</v>
      </c>
      <c r="G153" s="46">
        <v>2728.9562283999999</v>
      </c>
      <c r="H153" s="43" t="str">
        <f t="shared" si="23"/>
        <v>N/A</v>
      </c>
      <c r="I153" s="12">
        <v>1.431</v>
      </c>
      <c r="J153" s="12">
        <v>-0.61399999999999999</v>
      </c>
      <c r="K153" s="44" t="s">
        <v>732</v>
      </c>
      <c r="L153" s="9" t="str">
        <f t="shared" si="24"/>
        <v>Yes</v>
      </c>
    </row>
    <row r="154" spans="1:12" ht="25.5" x14ac:dyDescent="0.2">
      <c r="A154" s="4" t="s">
        <v>1348</v>
      </c>
      <c r="B154" s="34" t="s">
        <v>217</v>
      </c>
      <c r="C154" s="46">
        <v>417.47442826999998</v>
      </c>
      <c r="D154" s="43" t="str">
        <f t="shared" si="21"/>
        <v>N/A</v>
      </c>
      <c r="E154" s="46">
        <v>471.85417261999999</v>
      </c>
      <c r="F154" s="43" t="str">
        <f t="shared" si="22"/>
        <v>N/A</v>
      </c>
      <c r="G154" s="46">
        <v>441.78055123000001</v>
      </c>
      <c r="H154" s="43" t="str">
        <f t="shared" si="23"/>
        <v>N/A</v>
      </c>
      <c r="I154" s="12">
        <v>13.03</v>
      </c>
      <c r="J154" s="12">
        <v>-6.37</v>
      </c>
      <c r="K154" s="44" t="s">
        <v>732</v>
      </c>
      <c r="L154" s="9" t="str">
        <f t="shared" si="24"/>
        <v>Yes</v>
      </c>
    </row>
    <row r="155" spans="1:12" ht="25.5" x14ac:dyDescent="0.2">
      <c r="A155" s="2" t="s">
        <v>1349</v>
      </c>
      <c r="B155" s="34" t="s">
        <v>217</v>
      </c>
      <c r="C155" s="46">
        <v>1407.8859393</v>
      </c>
      <c r="D155" s="43" t="str">
        <f t="shared" si="21"/>
        <v>N/A</v>
      </c>
      <c r="E155" s="46">
        <v>1433.5931842</v>
      </c>
      <c r="F155" s="43" t="str">
        <f t="shared" si="22"/>
        <v>N/A</v>
      </c>
      <c r="G155" s="46">
        <v>1372.2943904000001</v>
      </c>
      <c r="H155" s="43" t="str">
        <f t="shared" si="23"/>
        <v>N/A</v>
      </c>
      <c r="I155" s="12">
        <v>1.8260000000000001</v>
      </c>
      <c r="J155" s="12">
        <v>-4.28</v>
      </c>
      <c r="K155" s="44" t="s">
        <v>732</v>
      </c>
      <c r="L155" s="9" t="str">
        <f t="shared" si="24"/>
        <v>Yes</v>
      </c>
    </row>
    <row r="156" spans="1:12" ht="25.5" x14ac:dyDescent="0.2">
      <c r="A156" s="2" t="s">
        <v>1350</v>
      </c>
      <c r="B156" s="34" t="s">
        <v>217</v>
      </c>
      <c r="C156" s="46">
        <v>424.92292500999997</v>
      </c>
      <c r="D156" s="43" t="str">
        <f t="shared" si="21"/>
        <v>N/A</v>
      </c>
      <c r="E156" s="46">
        <v>422.32738121</v>
      </c>
      <c r="F156" s="43" t="str">
        <f t="shared" si="22"/>
        <v>N/A</v>
      </c>
      <c r="G156" s="46">
        <v>423.99333876999998</v>
      </c>
      <c r="H156" s="43" t="str">
        <f t="shared" si="23"/>
        <v>N/A</v>
      </c>
      <c r="I156" s="12">
        <v>-0.61099999999999999</v>
      </c>
      <c r="J156" s="12">
        <v>0.39450000000000002</v>
      </c>
      <c r="K156" s="44" t="s">
        <v>732</v>
      </c>
      <c r="L156" s="9" t="str">
        <f t="shared" si="24"/>
        <v>Yes</v>
      </c>
    </row>
    <row r="157" spans="1:12" ht="25.5" x14ac:dyDescent="0.2">
      <c r="A157" s="2" t="s">
        <v>1351</v>
      </c>
      <c r="B157" s="34" t="s">
        <v>217</v>
      </c>
      <c r="C157" s="46">
        <v>8555.7668539000006</v>
      </c>
      <c r="D157" s="43" t="str">
        <f t="shared" si="21"/>
        <v>N/A</v>
      </c>
      <c r="E157" s="46">
        <v>12624.391892</v>
      </c>
      <c r="F157" s="43" t="str">
        <f t="shared" si="22"/>
        <v>N/A</v>
      </c>
      <c r="G157" s="46">
        <v>10556.904628</v>
      </c>
      <c r="H157" s="43" t="str">
        <f t="shared" si="23"/>
        <v>N/A</v>
      </c>
      <c r="I157" s="12">
        <v>47.55</v>
      </c>
      <c r="J157" s="12">
        <v>-16.399999999999999</v>
      </c>
      <c r="K157" s="44" t="s">
        <v>732</v>
      </c>
      <c r="L157" s="9" t="str">
        <f t="shared" si="24"/>
        <v>Yes</v>
      </c>
    </row>
    <row r="158" spans="1:12" ht="25.5" x14ac:dyDescent="0.2">
      <c r="A158" s="2" t="s">
        <v>1352</v>
      </c>
      <c r="B158" s="34" t="s">
        <v>217</v>
      </c>
      <c r="C158" s="46">
        <v>2020.744277</v>
      </c>
      <c r="D158" s="43" t="str">
        <f t="shared" si="21"/>
        <v>N/A</v>
      </c>
      <c r="E158" s="46">
        <v>2055.1165804000002</v>
      </c>
      <c r="F158" s="43" t="str">
        <f t="shared" si="22"/>
        <v>N/A</v>
      </c>
      <c r="G158" s="46">
        <v>2057.2254404999999</v>
      </c>
      <c r="H158" s="43" t="str">
        <f t="shared" si="23"/>
        <v>N/A</v>
      </c>
      <c r="I158" s="12">
        <v>1.7010000000000001</v>
      </c>
      <c r="J158" s="12">
        <v>0.1026</v>
      </c>
      <c r="K158" s="44" t="s">
        <v>732</v>
      </c>
      <c r="L158" s="9" t="str">
        <f t="shared" si="24"/>
        <v>Yes</v>
      </c>
    </row>
    <row r="159" spans="1:12" ht="25.5" x14ac:dyDescent="0.2">
      <c r="A159" s="2" t="s">
        <v>1353</v>
      </c>
      <c r="B159" s="34" t="s">
        <v>217</v>
      </c>
      <c r="C159" s="46">
        <v>90.936403067000001</v>
      </c>
      <c r="D159" s="43" t="str">
        <f t="shared" si="21"/>
        <v>N/A</v>
      </c>
      <c r="E159" s="46">
        <v>95.623439130999998</v>
      </c>
      <c r="F159" s="43" t="str">
        <f t="shared" si="22"/>
        <v>N/A</v>
      </c>
      <c r="G159" s="46">
        <v>110.57332046000001</v>
      </c>
      <c r="H159" s="43" t="str">
        <f t="shared" si="23"/>
        <v>N/A</v>
      </c>
      <c r="I159" s="12">
        <v>5.1539999999999999</v>
      </c>
      <c r="J159" s="12">
        <v>15.63</v>
      </c>
      <c r="K159" s="44" t="s">
        <v>732</v>
      </c>
      <c r="L159" s="9" t="str">
        <f t="shared" si="24"/>
        <v>Yes</v>
      </c>
    </row>
    <row r="160" spans="1:12" ht="25.5" x14ac:dyDescent="0.2">
      <c r="A160" s="4" t="s">
        <v>1354</v>
      </c>
      <c r="B160" s="34" t="s">
        <v>217</v>
      </c>
      <c r="C160" s="46">
        <v>1.5529992829000001</v>
      </c>
      <c r="D160" s="43" t="str">
        <f t="shared" si="21"/>
        <v>N/A</v>
      </c>
      <c r="E160" s="46">
        <v>1.2546357037</v>
      </c>
      <c r="F160" s="43" t="str">
        <f t="shared" si="22"/>
        <v>N/A</v>
      </c>
      <c r="G160" s="46">
        <v>1.9244894236000001</v>
      </c>
      <c r="H160" s="43" t="str">
        <f t="shared" si="23"/>
        <v>N/A</v>
      </c>
      <c r="I160" s="12">
        <v>-19.2</v>
      </c>
      <c r="J160" s="12">
        <v>53.39</v>
      </c>
      <c r="K160" s="44" t="s">
        <v>732</v>
      </c>
      <c r="L160" s="9" t="str">
        <f t="shared" si="24"/>
        <v>No</v>
      </c>
    </row>
    <row r="161" spans="1:12" x14ac:dyDescent="0.2">
      <c r="A161" s="4" t="s">
        <v>1355</v>
      </c>
      <c r="B161" s="34" t="s">
        <v>217</v>
      </c>
      <c r="C161" s="46">
        <v>520.22173840999994</v>
      </c>
      <c r="D161" s="43" t="str">
        <f t="shared" si="21"/>
        <v>N/A</v>
      </c>
      <c r="E161" s="46">
        <v>564.42349179999997</v>
      </c>
      <c r="F161" s="43" t="str">
        <f t="shared" si="22"/>
        <v>N/A</v>
      </c>
      <c r="G161" s="46">
        <v>555.78597984999999</v>
      </c>
      <c r="H161" s="43" t="str">
        <f t="shared" si="23"/>
        <v>N/A</v>
      </c>
      <c r="I161" s="12">
        <v>8.4969999999999999</v>
      </c>
      <c r="J161" s="12">
        <v>-1.53</v>
      </c>
      <c r="K161" s="44" t="s">
        <v>732</v>
      </c>
      <c r="L161" s="9" t="str">
        <f t="shared" si="24"/>
        <v>Yes</v>
      </c>
    </row>
    <row r="162" spans="1:12" x14ac:dyDescent="0.2">
      <c r="A162" s="4" t="s">
        <v>1356</v>
      </c>
      <c r="B162" s="34" t="s">
        <v>217</v>
      </c>
      <c r="C162" s="46">
        <v>547.04213483000001</v>
      </c>
      <c r="D162" s="43" t="str">
        <f t="shared" si="21"/>
        <v>N/A</v>
      </c>
      <c r="E162" s="46">
        <v>619.12462461999996</v>
      </c>
      <c r="F162" s="43" t="str">
        <f t="shared" si="22"/>
        <v>N/A</v>
      </c>
      <c r="G162" s="46">
        <v>435.33380083999998</v>
      </c>
      <c r="H162" s="43" t="str">
        <f t="shared" si="23"/>
        <v>N/A</v>
      </c>
      <c r="I162" s="12">
        <v>13.18</v>
      </c>
      <c r="J162" s="12">
        <v>-29.7</v>
      </c>
      <c r="K162" s="44" t="s">
        <v>732</v>
      </c>
      <c r="L162" s="9" t="str">
        <f t="shared" si="24"/>
        <v>Yes</v>
      </c>
    </row>
    <row r="163" spans="1:12" ht="25.5" x14ac:dyDescent="0.2">
      <c r="A163" s="4" t="s">
        <v>1357</v>
      </c>
      <c r="B163" s="34" t="s">
        <v>217</v>
      </c>
      <c r="C163" s="46">
        <v>1756.3856307999999</v>
      </c>
      <c r="D163" s="43" t="str">
        <f t="shared" si="21"/>
        <v>N/A</v>
      </c>
      <c r="E163" s="46">
        <v>1908.9776976999999</v>
      </c>
      <c r="F163" s="43" t="str">
        <f t="shared" si="22"/>
        <v>N/A</v>
      </c>
      <c r="G163" s="46">
        <v>1912.3828778</v>
      </c>
      <c r="H163" s="43" t="str">
        <f t="shared" si="23"/>
        <v>N/A</v>
      </c>
      <c r="I163" s="12">
        <v>8.6880000000000006</v>
      </c>
      <c r="J163" s="12">
        <v>0.1784</v>
      </c>
      <c r="K163" s="44" t="s">
        <v>732</v>
      </c>
      <c r="L163" s="9" t="str">
        <f t="shared" si="24"/>
        <v>Yes</v>
      </c>
    </row>
    <row r="164" spans="1:12" x14ac:dyDescent="0.2">
      <c r="A164" s="4" t="s">
        <v>1358</v>
      </c>
      <c r="B164" s="34" t="s">
        <v>217</v>
      </c>
      <c r="C164" s="46">
        <v>249.75181585000001</v>
      </c>
      <c r="D164" s="43" t="str">
        <f t="shared" si="21"/>
        <v>N/A</v>
      </c>
      <c r="E164" s="46">
        <v>279.82413643000001</v>
      </c>
      <c r="F164" s="43" t="str">
        <f t="shared" si="22"/>
        <v>N/A</v>
      </c>
      <c r="G164" s="46">
        <v>277.91863456999999</v>
      </c>
      <c r="H164" s="43" t="str">
        <f t="shared" si="23"/>
        <v>N/A</v>
      </c>
      <c r="I164" s="12">
        <v>12.04</v>
      </c>
      <c r="J164" s="12">
        <v>-0.68100000000000005</v>
      </c>
      <c r="K164" s="44" t="s">
        <v>732</v>
      </c>
      <c r="L164" s="9" t="str">
        <f t="shared" si="24"/>
        <v>Yes</v>
      </c>
    </row>
    <row r="165" spans="1:12" x14ac:dyDescent="0.2">
      <c r="A165" s="4" t="s">
        <v>1359</v>
      </c>
      <c r="B165" s="34" t="s">
        <v>217</v>
      </c>
      <c r="C165" s="46">
        <v>319.65188424000002</v>
      </c>
      <c r="D165" s="43" t="str">
        <f t="shared" si="21"/>
        <v>N/A</v>
      </c>
      <c r="E165" s="46">
        <v>356.01516443999998</v>
      </c>
      <c r="F165" s="43" t="str">
        <f t="shared" si="22"/>
        <v>N/A</v>
      </c>
      <c r="G165" s="46">
        <v>346.15351098000002</v>
      </c>
      <c r="H165" s="43" t="str">
        <f t="shared" si="23"/>
        <v>N/A</v>
      </c>
      <c r="I165" s="12">
        <v>11.38</v>
      </c>
      <c r="J165" s="12">
        <v>-2.77</v>
      </c>
      <c r="K165" s="44" t="s">
        <v>732</v>
      </c>
      <c r="L165" s="9" t="str">
        <f t="shared" si="24"/>
        <v>Yes</v>
      </c>
    </row>
    <row r="166" spans="1:12" x14ac:dyDescent="0.2">
      <c r="A166" s="4" t="s">
        <v>1360</v>
      </c>
      <c r="B166" s="34" t="s">
        <v>217</v>
      </c>
      <c r="C166" s="46">
        <v>1614.5423343</v>
      </c>
      <c r="D166" s="43" t="str">
        <f t="shared" si="21"/>
        <v>N/A</v>
      </c>
      <c r="E166" s="46">
        <v>1756.5573970999999</v>
      </c>
      <c r="F166" s="43" t="str">
        <f t="shared" si="22"/>
        <v>N/A</v>
      </c>
      <c r="G166" s="46">
        <v>1790.9841292000001</v>
      </c>
      <c r="H166" s="43" t="str">
        <f t="shared" si="23"/>
        <v>N/A</v>
      </c>
      <c r="I166" s="12">
        <v>8.7959999999999994</v>
      </c>
      <c r="J166" s="12">
        <v>1.96</v>
      </c>
      <c r="K166" s="44" t="s">
        <v>732</v>
      </c>
      <c r="L166" s="9" t="str">
        <f t="shared" si="24"/>
        <v>Yes</v>
      </c>
    </row>
    <row r="167" spans="1:12" x14ac:dyDescent="0.2">
      <c r="A167" s="45" t="s">
        <v>1361</v>
      </c>
      <c r="B167" s="34" t="s">
        <v>217</v>
      </c>
      <c r="C167" s="46">
        <v>2061.7865169000002</v>
      </c>
      <c r="D167" s="43" t="str">
        <f t="shared" si="21"/>
        <v>N/A</v>
      </c>
      <c r="E167" s="46">
        <v>2856.2117116999998</v>
      </c>
      <c r="F167" s="43" t="str">
        <f t="shared" si="22"/>
        <v>N/A</v>
      </c>
      <c r="G167" s="46">
        <v>2008.9186536</v>
      </c>
      <c r="H167" s="43" t="str">
        <f t="shared" si="23"/>
        <v>N/A</v>
      </c>
      <c r="I167" s="12">
        <v>38.53</v>
      </c>
      <c r="J167" s="12">
        <v>-29.7</v>
      </c>
      <c r="K167" s="44" t="s">
        <v>732</v>
      </c>
      <c r="L167" s="9" t="str">
        <f t="shared" si="24"/>
        <v>Yes</v>
      </c>
    </row>
    <row r="168" spans="1:12" x14ac:dyDescent="0.2">
      <c r="A168" s="45" t="s">
        <v>1362</v>
      </c>
      <c r="B168" s="34" t="s">
        <v>217</v>
      </c>
      <c r="C168" s="46">
        <v>3801.1233658000001</v>
      </c>
      <c r="D168" s="43" t="str">
        <f t="shared" si="21"/>
        <v>N/A</v>
      </c>
      <c r="E168" s="46">
        <v>4146.9362387000001</v>
      </c>
      <c r="F168" s="43" t="str">
        <f t="shared" si="22"/>
        <v>N/A</v>
      </c>
      <c r="G168" s="46">
        <v>4357.0133609000004</v>
      </c>
      <c r="H168" s="43" t="str">
        <f t="shared" si="23"/>
        <v>N/A</v>
      </c>
      <c r="I168" s="12">
        <v>9.0980000000000008</v>
      </c>
      <c r="J168" s="12">
        <v>5.0659999999999998</v>
      </c>
      <c r="K168" s="44" t="s">
        <v>732</v>
      </c>
      <c r="L168" s="9" t="str">
        <f t="shared" si="24"/>
        <v>Yes</v>
      </c>
    </row>
    <row r="169" spans="1:12" x14ac:dyDescent="0.2">
      <c r="A169" s="45" t="s">
        <v>1363</v>
      </c>
      <c r="B169" s="34" t="s">
        <v>217</v>
      </c>
      <c r="C169" s="46">
        <v>981.17260779000003</v>
      </c>
      <c r="D169" s="43" t="str">
        <f t="shared" si="21"/>
        <v>N/A</v>
      </c>
      <c r="E169" s="46">
        <v>1094.4206675999999</v>
      </c>
      <c r="F169" s="43" t="str">
        <f t="shared" si="22"/>
        <v>N/A</v>
      </c>
      <c r="G169" s="46">
        <v>1106.9552487999999</v>
      </c>
      <c r="H169" s="43" t="str">
        <f t="shared" si="23"/>
        <v>N/A</v>
      </c>
      <c r="I169" s="12">
        <v>11.54</v>
      </c>
      <c r="J169" s="12">
        <v>1.145</v>
      </c>
      <c r="K169" s="44" t="s">
        <v>732</v>
      </c>
      <c r="L169" s="9" t="str">
        <f t="shared" si="24"/>
        <v>Yes</v>
      </c>
    </row>
    <row r="170" spans="1:12" x14ac:dyDescent="0.2">
      <c r="A170" s="45" t="s">
        <v>1364</v>
      </c>
      <c r="B170" s="34" t="s">
        <v>217</v>
      </c>
      <c r="C170" s="46">
        <v>1912.6795059000001</v>
      </c>
      <c r="D170" s="43" t="str">
        <f t="shared" si="21"/>
        <v>N/A</v>
      </c>
      <c r="E170" s="46">
        <v>2036.4557531</v>
      </c>
      <c r="F170" s="43" t="str">
        <f t="shared" si="22"/>
        <v>N/A</v>
      </c>
      <c r="G170" s="46">
        <v>2074.3643310000002</v>
      </c>
      <c r="H170" s="43" t="str">
        <f t="shared" si="23"/>
        <v>N/A</v>
      </c>
      <c r="I170" s="12">
        <v>6.4710000000000001</v>
      </c>
      <c r="J170" s="12">
        <v>1.861</v>
      </c>
      <c r="K170" s="44" t="s">
        <v>732</v>
      </c>
      <c r="L170" s="9" t="str">
        <f t="shared" si="24"/>
        <v>Yes</v>
      </c>
    </row>
    <row r="171" spans="1:12" x14ac:dyDescent="0.2">
      <c r="A171" s="45" t="s">
        <v>85</v>
      </c>
      <c r="B171" s="34" t="s">
        <v>217</v>
      </c>
      <c r="C171" s="8">
        <v>11.607980601</v>
      </c>
      <c r="D171" s="43" t="str">
        <f t="shared" ref="D171:D202" si="25">IF($B171="N/A","N/A",IF(C171&gt;10,"No",IF(C171&lt;-10,"No","Yes")))</f>
        <v>N/A</v>
      </c>
      <c r="E171" s="8">
        <v>11.417462308999999</v>
      </c>
      <c r="F171" s="43" t="str">
        <f t="shared" ref="F171:F202" si="26">IF($B171="N/A","N/A",IF(E171&gt;10,"No",IF(E171&lt;-10,"No","Yes")))</f>
        <v>N/A</v>
      </c>
      <c r="G171" s="8">
        <v>10.24736175</v>
      </c>
      <c r="H171" s="43" t="str">
        <f t="shared" ref="H171:H202" si="27">IF($B171="N/A","N/A",IF(G171&gt;10,"No",IF(G171&lt;-10,"No","Yes")))</f>
        <v>N/A</v>
      </c>
      <c r="I171" s="12">
        <v>-1.64</v>
      </c>
      <c r="J171" s="12">
        <v>-10.199999999999999</v>
      </c>
      <c r="K171" s="44" t="s">
        <v>732</v>
      </c>
      <c r="L171" s="9" t="str">
        <f t="shared" ref="L171:L202" si="28">IF(J171="Div by 0", "N/A", IF(K171="N/A","N/A", IF(J171&gt;VALUE(MID(K171,1,2)), "No", IF(J171&lt;-1*VALUE(MID(K171,1,2)), "No", "Yes"))))</f>
        <v>Yes</v>
      </c>
    </row>
    <row r="172" spans="1:12" x14ac:dyDescent="0.2">
      <c r="A172" s="45" t="s">
        <v>465</v>
      </c>
      <c r="B172" s="34" t="s">
        <v>217</v>
      </c>
      <c r="C172" s="8">
        <v>16.573033708000001</v>
      </c>
      <c r="D172" s="43" t="str">
        <f t="shared" si="25"/>
        <v>N/A</v>
      </c>
      <c r="E172" s="8">
        <v>16.516516516999999</v>
      </c>
      <c r="F172" s="43" t="str">
        <f t="shared" si="26"/>
        <v>N/A</v>
      </c>
      <c r="G172" s="8">
        <v>16.970546984999999</v>
      </c>
      <c r="H172" s="43" t="str">
        <f t="shared" si="27"/>
        <v>N/A</v>
      </c>
      <c r="I172" s="12">
        <v>-0.34100000000000003</v>
      </c>
      <c r="J172" s="12">
        <v>2.7490000000000001</v>
      </c>
      <c r="K172" s="44" t="s">
        <v>732</v>
      </c>
      <c r="L172" s="9" t="str">
        <f t="shared" si="28"/>
        <v>Yes</v>
      </c>
    </row>
    <row r="173" spans="1:12" x14ac:dyDescent="0.2">
      <c r="A173" s="45" t="s">
        <v>466</v>
      </c>
      <c r="B173" s="34" t="s">
        <v>217</v>
      </c>
      <c r="C173" s="8">
        <v>17.919056758</v>
      </c>
      <c r="D173" s="43" t="str">
        <f t="shared" si="25"/>
        <v>N/A</v>
      </c>
      <c r="E173" s="8">
        <v>17.885771019</v>
      </c>
      <c r="F173" s="43" t="str">
        <f t="shared" si="26"/>
        <v>N/A</v>
      </c>
      <c r="G173" s="8">
        <v>17.225523120999998</v>
      </c>
      <c r="H173" s="43" t="str">
        <f t="shared" si="27"/>
        <v>N/A</v>
      </c>
      <c r="I173" s="12">
        <v>-0.186</v>
      </c>
      <c r="J173" s="12">
        <v>-3.69</v>
      </c>
      <c r="K173" s="44" t="s">
        <v>732</v>
      </c>
      <c r="L173" s="9" t="str">
        <f t="shared" si="28"/>
        <v>Yes</v>
      </c>
    </row>
    <row r="174" spans="1:12" x14ac:dyDescent="0.2">
      <c r="A174" s="2" t="s">
        <v>467</v>
      </c>
      <c r="B174" s="34" t="s">
        <v>217</v>
      </c>
      <c r="C174" s="8">
        <v>5.2584689656999997</v>
      </c>
      <c r="D174" s="43" t="str">
        <f t="shared" si="25"/>
        <v>N/A</v>
      </c>
      <c r="E174" s="8">
        <v>5.4008026957000004</v>
      </c>
      <c r="F174" s="43" t="str">
        <f t="shared" si="26"/>
        <v>N/A</v>
      </c>
      <c r="G174" s="8">
        <v>4.6072571454000002</v>
      </c>
      <c r="H174" s="43" t="str">
        <f t="shared" si="27"/>
        <v>N/A</v>
      </c>
      <c r="I174" s="12">
        <v>2.7069999999999999</v>
      </c>
      <c r="J174" s="12">
        <v>-14.7</v>
      </c>
      <c r="K174" s="44" t="s">
        <v>732</v>
      </c>
      <c r="L174" s="9" t="str">
        <f t="shared" si="28"/>
        <v>Yes</v>
      </c>
    </row>
    <row r="175" spans="1:12" x14ac:dyDescent="0.2">
      <c r="A175" s="2" t="s">
        <v>468</v>
      </c>
      <c r="B175" s="34" t="s">
        <v>217</v>
      </c>
      <c r="C175" s="8">
        <v>31.619126935000001</v>
      </c>
      <c r="D175" s="43" t="str">
        <f t="shared" si="25"/>
        <v>N/A</v>
      </c>
      <c r="E175" s="8">
        <v>29.952768301999999</v>
      </c>
      <c r="F175" s="43" t="str">
        <f t="shared" si="26"/>
        <v>N/A</v>
      </c>
      <c r="G175" s="8">
        <v>27.273312656000002</v>
      </c>
      <c r="H175" s="43" t="str">
        <f t="shared" si="27"/>
        <v>N/A</v>
      </c>
      <c r="I175" s="12">
        <v>-5.27</v>
      </c>
      <c r="J175" s="12">
        <v>-8.9499999999999993</v>
      </c>
      <c r="K175" s="44" t="s">
        <v>732</v>
      </c>
      <c r="L175" s="9" t="str">
        <f t="shared" si="28"/>
        <v>Yes</v>
      </c>
    </row>
    <row r="176" spans="1:12" x14ac:dyDescent="0.2">
      <c r="A176" s="2" t="s">
        <v>1365</v>
      </c>
      <c r="B176" s="34" t="s">
        <v>217</v>
      </c>
      <c r="C176" s="8">
        <v>0.98327324140000005</v>
      </c>
      <c r="D176" s="43" t="str">
        <f t="shared" si="25"/>
        <v>N/A</v>
      </c>
      <c r="E176" s="8">
        <v>0.99438585589999995</v>
      </c>
      <c r="F176" s="43" t="str">
        <f t="shared" si="26"/>
        <v>N/A</v>
      </c>
      <c r="G176" s="8">
        <v>0.9916747253</v>
      </c>
      <c r="H176" s="43" t="str">
        <f t="shared" si="27"/>
        <v>N/A</v>
      </c>
      <c r="I176" s="12">
        <v>1.1299999999999999</v>
      </c>
      <c r="J176" s="12">
        <v>-0.27300000000000002</v>
      </c>
      <c r="K176" s="44" t="s">
        <v>732</v>
      </c>
      <c r="L176" s="9" t="str">
        <f t="shared" si="28"/>
        <v>Yes</v>
      </c>
    </row>
    <row r="177" spans="1:12" x14ac:dyDescent="0.2">
      <c r="A177" s="2" t="s">
        <v>1366</v>
      </c>
      <c r="B177" s="34" t="s">
        <v>217</v>
      </c>
      <c r="C177" s="8">
        <v>20.692883895000001</v>
      </c>
      <c r="D177" s="43" t="str">
        <f t="shared" si="25"/>
        <v>N/A</v>
      </c>
      <c r="E177" s="8">
        <v>28.078078078000001</v>
      </c>
      <c r="F177" s="43" t="str">
        <f t="shared" si="26"/>
        <v>N/A</v>
      </c>
      <c r="G177" s="8">
        <v>23.983169705000002</v>
      </c>
      <c r="H177" s="43" t="str">
        <f t="shared" si="27"/>
        <v>N/A</v>
      </c>
      <c r="I177" s="12">
        <v>35.69</v>
      </c>
      <c r="J177" s="12">
        <v>-14.6</v>
      </c>
      <c r="K177" s="44" t="s">
        <v>732</v>
      </c>
      <c r="L177" s="9" t="str">
        <f t="shared" si="28"/>
        <v>Yes</v>
      </c>
    </row>
    <row r="178" spans="1:12" x14ac:dyDescent="0.2">
      <c r="A178" s="2" t="s">
        <v>1367</v>
      </c>
      <c r="B178" s="34" t="s">
        <v>217</v>
      </c>
      <c r="C178" s="8">
        <v>3.6368263124000002</v>
      </c>
      <c r="D178" s="43" t="str">
        <f t="shared" si="25"/>
        <v>N/A</v>
      </c>
      <c r="E178" s="8">
        <v>3.7550295239999998</v>
      </c>
      <c r="F178" s="43" t="str">
        <f t="shared" si="26"/>
        <v>N/A</v>
      </c>
      <c r="G178" s="8">
        <v>3.7024024799999999</v>
      </c>
      <c r="H178" s="43" t="str">
        <f t="shared" si="27"/>
        <v>N/A</v>
      </c>
      <c r="I178" s="12">
        <v>3.25</v>
      </c>
      <c r="J178" s="12">
        <v>-1.4</v>
      </c>
      <c r="K178" s="44" t="s">
        <v>732</v>
      </c>
      <c r="L178" s="9" t="str">
        <f t="shared" si="28"/>
        <v>Yes</v>
      </c>
    </row>
    <row r="179" spans="1:12" x14ac:dyDescent="0.2">
      <c r="A179" s="2" t="s">
        <v>1368</v>
      </c>
      <c r="B179" s="34" t="s">
        <v>217</v>
      </c>
      <c r="C179" s="8">
        <v>0.46860611479999997</v>
      </c>
      <c r="D179" s="43" t="str">
        <f t="shared" si="25"/>
        <v>N/A</v>
      </c>
      <c r="E179" s="8">
        <v>0.4896132419</v>
      </c>
      <c r="F179" s="43" t="str">
        <f t="shared" si="26"/>
        <v>N/A</v>
      </c>
      <c r="G179" s="8">
        <v>0.52007385549999996</v>
      </c>
      <c r="H179" s="43" t="str">
        <f t="shared" si="27"/>
        <v>N/A</v>
      </c>
      <c r="I179" s="12">
        <v>4.4829999999999997</v>
      </c>
      <c r="J179" s="12">
        <v>6.2210000000000001</v>
      </c>
      <c r="K179" s="44" t="s">
        <v>732</v>
      </c>
      <c r="L179" s="9" t="str">
        <f t="shared" si="28"/>
        <v>Yes</v>
      </c>
    </row>
    <row r="180" spans="1:12" x14ac:dyDescent="0.2">
      <c r="A180" s="2" t="s">
        <v>1369</v>
      </c>
      <c r="B180" s="34" t="s">
        <v>217</v>
      </c>
      <c r="C180" s="8">
        <v>3.00737965E-2</v>
      </c>
      <c r="D180" s="43" t="str">
        <f t="shared" si="25"/>
        <v>N/A</v>
      </c>
      <c r="E180" s="8">
        <v>3.4986442800000003E-2</v>
      </c>
      <c r="F180" s="43" t="str">
        <f t="shared" si="26"/>
        <v>N/A</v>
      </c>
      <c r="G180" s="8">
        <v>3.4342502099999998E-2</v>
      </c>
      <c r="H180" s="43" t="str">
        <f t="shared" si="27"/>
        <v>N/A</v>
      </c>
      <c r="I180" s="12">
        <v>16.34</v>
      </c>
      <c r="J180" s="12">
        <v>-1.84</v>
      </c>
      <c r="K180" s="44" t="s">
        <v>732</v>
      </c>
      <c r="L180" s="9" t="str">
        <f t="shared" si="28"/>
        <v>Yes</v>
      </c>
    </row>
    <row r="181" spans="1:12" x14ac:dyDescent="0.2">
      <c r="A181" s="2" t="s">
        <v>86</v>
      </c>
      <c r="B181" s="34" t="s">
        <v>217</v>
      </c>
      <c r="C181" s="8">
        <v>0.44469149530000002</v>
      </c>
      <c r="D181" s="43" t="str">
        <f t="shared" si="25"/>
        <v>N/A</v>
      </c>
      <c r="E181" s="8">
        <v>0.2281502282</v>
      </c>
      <c r="F181" s="43" t="str">
        <f t="shared" si="26"/>
        <v>N/A</v>
      </c>
      <c r="G181" s="8">
        <v>7.6412525528000002</v>
      </c>
      <c r="H181" s="43" t="str">
        <f t="shared" si="27"/>
        <v>N/A</v>
      </c>
      <c r="I181" s="12">
        <v>-48.7</v>
      </c>
      <c r="J181" s="12">
        <v>3249</v>
      </c>
      <c r="K181" s="44" t="s">
        <v>732</v>
      </c>
      <c r="L181" s="9" t="str">
        <f t="shared" si="28"/>
        <v>No</v>
      </c>
    </row>
    <row r="182" spans="1:12" x14ac:dyDescent="0.2">
      <c r="A182" s="2" t="s">
        <v>87</v>
      </c>
      <c r="B182" s="34" t="s">
        <v>217</v>
      </c>
      <c r="C182" s="8">
        <v>71.750707348000006</v>
      </c>
      <c r="D182" s="43" t="str">
        <f t="shared" si="25"/>
        <v>N/A</v>
      </c>
      <c r="E182" s="8">
        <v>75.368095535999998</v>
      </c>
      <c r="F182" s="43" t="str">
        <f t="shared" si="26"/>
        <v>N/A</v>
      </c>
      <c r="G182" s="8">
        <v>74.503023459999994</v>
      </c>
      <c r="H182" s="43" t="str">
        <f t="shared" si="27"/>
        <v>N/A</v>
      </c>
      <c r="I182" s="12">
        <v>5.0419999999999998</v>
      </c>
      <c r="J182" s="12">
        <v>-1.1499999999999999</v>
      </c>
      <c r="K182" s="44" t="s">
        <v>732</v>
      </c>
      <c r="L182" s="9" t="str">
        <f t="shared" si="28"/>
        <v>Yes</v>
      </c>
    </row>
    <row r="183" spans="1:12" x14ac:dyDescent="0.2">
      <c r="A183" s="2" t="s">
        <v>469</v>
      </c>
      <c r="B183" s="34" t="s">
        <v>217</v>
      </c>
      <c r="C183" s="8">
        <v>32.116104868999997</v>
      </c>
      <c r="D183" s="43" t="str">
        <f t="shared" si="25"/>
        <v>N/A</v>
      </c>
      <c r="E183" s="8">
        <v>37.687687687999997</v>
      </c>
      <c r="F183" s="43" t="str">
        <f t="shared" si="26"/>
        <v>N/A</v>
      </c>
      <c r="G183" s="8">
        <v>25.245441795000001</v>
      </c>
      <c r="H183" s="43" t="str">
        <f t="shared" si="27"/>
        <v>N/A</v>
      </c>
      <c r="I183" s="12">
        <v>17.350000000000001</v>
      </c>
      <c r="J183" s="12">
        <v>-33</v>
      </c>
      <c r="K183" s="44" t="s">
        <v>732</v>
      </c>
      <c r="L183" s="9" t="str">
        <f t="shared" si="28"/>
        <v>No</v>
      </c>
    </row>
    <row r="184" spans="1:12" x14ac:dyDescent="0.2">
      <c r="A184" s="2" t="s">
        <v>470</v>
      </c>
      <c r="B184" s="34" t="s">
        <v>217</v>
      </c>
      <c r="C184" s="8">
        <v>78.280830850000001</v>
      </c>
      <c r="D184" s="43" t="str">
        <f t="shared" si="25"/>
        <v>N/A</v>
      </c>
      <c r="E184" s="8">
        <v>81.605267283000003</v>
      </c>
      <c r="F184" s="43" t="str">
        <f t="shared" si="26"/>
        <v>N/A</v>
      </c>
      <c r="G184" s="8">
        <v>82.543012141999995</v>
      </c>
      <c r="H184" s="43" t="str">
        <f t="shared" si="27"/>
        <v>N/A</v>
      </c>
      <c r="I184" s="12">
        <v>4.2469999999999999</v>
      </c>
      <c r="J184" s="12">
        <v>1.149</v>
      </c>
      <c r="K184" s="44" t="s">
        <v>732</v>
      </c>
      <c r="L184" s="9" t="str">
        <f t="shared" si="28"/>
        <v>Yes</v>
      </c>
    </row>
    <row r="185" spans="1:12" x14ac:dyDescent="0.2">
      <c r="A185" s="2" t="s">
        <v>471</v>
      </c>
      <c r="B185" s="34" t="s">
        <v>217</v>
      </c>
      <c r="C185" s="8">
        <v>68.505037516000002</v>
      </c>
      <c r="D185" s="43" t="str">
        <f t="shared" si="25"/>
        <v>N/A</v>
      </c>
      <c r="E185" s="8">
        <v>72.495729513000001</v>
      </c>
      <c r="F185" s="43" t="str">
        <f t="shared" si="26"/>
        <v>N/A</v>
      </c>
      <c r="G185" s="8">
        <v>71.018697775000007</v>
      </c>
      <c r="H185" s="43" t="str">
        <f t="shared" si="27"/>
        <v>N/A</v>
      </c>
      <c r="I185" s="12">
        <v>5.8250000000000002</v>
      </c>
      <c r="J185" s="12">
        <v>-2.04</v>
      </c>
      <c r="K185" s="44" t="s">
        <v>732</v>
      </c>
      <c r="L185" s="9" t="str">
        <f t="shared" si="28"/>
        <v>Yes</v>
      </c>
    </row>
    <row r="186" spans="1:12" x14ac:dyDescent="0.2">
      <c r="A186" s="2" t="s">
        <v>472</v>
      </c>
      <c r="B186" s="34" t="s">
        <v>217</v>
      </c>
      <c r="C186" s="8">
        <v>78.896291669999997</v>
      </c>
      <c r="D186" s="43" t="str">
        <f t="shared" si="25"/>
        <v>N/A</v>
      </c>
      <c r="E186" s="8">
        <v>81.214466893999997</v>
      </c>
      <c r="F186" s="43" t="str">
        <f t="shared" si="26"/>
        <v>N/A</v>
      </c>
      <c r="G186" s="8">
        <v>81.557003187000007</v>
      </c>
      <c r="H186" s="43" t="str">
        <f t="shared" si="27"/>
        <v>N/A</v>
      </c>
      <c r="I186" s="12">
        <v>2.9380000000000002</v>
      </c>
      <c r="J186" s="12">
        <v>0.42180000000000001</v>
      </c>
      <c r="K186" s="44" t="s">
        <v>732</v>
      </c>
      <c r="L186" s="9" t="str">
        <f t="shared" si="28"/>
        <v>Yes</v>
      </c>
    </row>
    <row r="187" spans="1:12" x14ac:dyDescent="0.2">
      <c r="A187" s="2" t="s">
        <v>116</v>
      </c>
      <c r="B187" s="34" t="s">
        <v>217</v>
      </c>
      <c r="C187" s="8">
        <v>86.743756843</v>
      </c>
      <c r="D187" s="43" t="str">
        <f t="shared" si="25"/>
        <v>N/A</v>
      </c>
      <c r="E187" s="8">
        <v>88.546936653000003</v>
      </c>
      <c r="F187" s="43" t="str">
        <f t="shared" si="26"/>
        <v>N/A</v>
      </c>
      <c r="G187" s="8">
        <v>88.421910678000003</v>
      </c>
      <c r="H187" s="43" t="str">
        <f t="shared" si="27"/>
        <v>N/A</v>
      </c>
      <c r="I187" s="12">
        <v>2.0790000000000002</v>
      </c>
      <c r="J187" s="12">
        <v>-0.14099999999999999</v>
      </c>
      <c r="K187" s="44" t="s">
        <v>732</v>
      </c>
      <c r="L187" s="9" t="str">
        <f t="shared" si="28"/>
        <v>Yes</v>
      </c>
    </row>
    <row r="188" spans="1:12" x14ac:dyDescent="0.2">
      <c r="A188" s="2" t="s">
        <v>473</v>
      </c>
      <c r="B188" s="34" t="s">
        <v>217</v>
      </c>
      <c r="C188" s="8">
        <v>69.569288389999997</v>
      </c>
      <c r="D188" s="43" t="str">
        <f t="shared" si="25"/>
        <v>N/A</v>
      </c>
      <c r="E188" s="8">
        <v>77.177177177000004</v>
      </c>
      <c r="F188" s="43" t="str">
        <f t="shared" si="26"/>
        <v>N/A</v>
      </c>
      <c r="G188" s="8">
        <v>57.223001402999998</v>
      </c>
      <c r="H188" s="43" t="str">
        <f t="shared" si="27"/>
        <v>N/A</v>
      </c>
      <c r="I188" s="12">
        <v>10.94</v>
      </c>
      <c r="J188" s="12">
        <v>-25.9</v>
      </c>
      <c r="K188" s="44" t="s">
        <v>732</v>
      </c>
      <c r="L188" s="9" t="str">
        <f t="shared" si="28"/>
        <v>Yes</v>
      </c>
    </row>
    <row r="189" spans="1:12" x14ac:dyDescent="0.2">
      <c r="A189" s="2" t="s">
        <v>474</v>
      </c>
      <c r="B189" s="34" t="s">
        <v>217</v>
      </c>
      <c r="C189" s="8">
        <v>86.623265085</v>
      </c>
      <c r="D189" s="43" t="str">
        <f t="shared" si="25"/>
        <v>N/A</v>
      </c>
      <c r="E189" s="8">
        <v>88.809113236000002</v>
      </c>
      <c r="F189" s="43" t="str">
        <f t="shared" si="26"/>
        <v>N/A</v>
      </c>
      <c r="G189" s="8">
        <v>89.375355205000005</v>
      </c>
      <c r="H189" s="43" t="str">
        <f t="shared" si="27"/>
        <v>N/A</v>
      </c>
      <c r="I189" s="12">
        <v>2.5230000000000001</v>
      </c>
      <c r="J189" s="12">
        <v>0.63759999999999994</v>
      </c>
      <c r="K189" s="44" t="s">
        <v>732</v>
      </c>
      <c r="L189" s="9" t="str">
        <f t="shared" si="28"/>
        <v>Yes</v>
      </c>
    </row>
    <row r="190" spans="1:12" x14ac:dyDescent="0.2">
      <c r="A190" s="2" t="s">
        <v>475</v>
      </c>
      <c r="B190" s="34" t="s">
        <v>217</v>
      </c>
      <c r="C190" s="8">
        <v>86.298175161000003</v>
      </c>
      <c r="D190" s="43" t="str">
        <f t="shared" si="25"/>
        <v>N/A</v>
      </c>
      <c r="E190" s="8">
        <v>88.336249551999998</v>
      </c>
      <c r="F190" s="43" t="str">
        <f t="shared" si="26"/>
        <v>N/A</v>
      </c>
      <c r="G190" s="8">
        <v>88.145551005000002</v>
      </c>
      <c r="H190" s="43" t="str">
        <f t="shared" si="27"/>
        <v>N/A</v>
      </c>
      <c r="I190" s="12">
        <v>2.3620000000000001</v>
      </c>
      <c r="J190" s="12">
        <v>-0.216</v>
      </c>
      <c r="K190" s="44" t="s">
        <v>732</v>
      </c>
      <c r="L190" s="9" t="str">
        <f t="shared" si="28"/>
        <v>Yes</v>
      </c>
    </row>
    <row r="191" spans="1:12" x14ac:dyDescent="0.2">
      <c r="A191" s="2" t="s">
        <v>476</v>
      </c>
      <c r="B191" s="34" t="s">
        <v>217</v>
      </c>
      <c r="C191" s="8">
        <v>88.979110277999993</v>
      </c>
      <c r="D191" s="43" t="str">
        <f t="shared" si="25"/>
        <v>N/A</v>
      </c>
      <c r="E191" s="8">
        <v>89.24276218</v>
      </c>
      <c r="F191" s="43" t="str">
        <f t="shared" si="26"/>
        <v>N/A</v>
      </c>
      <c r="G191" s="8">
        <v>88.862297299000005</v>
      </c>
      <c r="H191" s="43" t="str">
        <f t="shared" si="27"/>
        <v>N/A</v>
      </c>
      <c r="I191" s="12">
        <v>0.29630000000000001</v>
      </c>
      <c r="J191" s="12">
        <v>-0.42599999999999999</v>
      </c>
      <c r="K191" s="44" t="s">
        <v>732</v>
      </c>
      <c r="L191" s="9" t="str">
        <f t="shared" si="28"/>
        <v>Yes</v>
      </c>
    </row>
    <row r="192" spans="1:12" x14ac:dyDescent="0.2">
      <c r="A192" s="2" t="s">
        <v>1370</v>
      </c>
      <c r="B192" s="34" t="s">
        <v>217</v>
      </c>
      <c r="C192" s="35">
        <v>6.4745424866999999</v>
      </c>
      <c r="D192" s="43" t="str">
        <f t="shared" si="25"/>
        <v>N/A</v>
      </c>
      <c r="E192" s="35">
        <v>6.3931279041</v>
      </c>
      <c r="F192" s="43" t="str">
        <f t="shared" si="26"/>
        <v>N/A</v>
      </c>
      <c r="G192" s="35">
        <v>6.5266555772999997</v>
      </c>
      <c r="H192" s="43" t="str">
        <f t="shared" si="27"/>
        <v>N/A</v>
      </c>
      <c r="I192" s="12">
        <v>-1.26</v>
      </c>
      <c r="J192" s="12">
        <v>2.089</v>
      </c>
      <c r="K192" s="44" t="s">
        <v>732</v>
      </c>
      <c r="L192" s="9" t="str">
        <f t="shared" si="28"/>
        <v>Yes</v>
      </c>
    </row>
    <row r="193" spans="1:12" x14ac:dyDescent="0.2">
      <c r="A193" s="2" t="s">
        <v>1371</v>
      </c>
      <c r="B193" s="34" t="s">
        <v>217</v>
      </c>
      <c r="C193" s="35">
        <v>3.6045197739999999</v>
      </c>
      <c r="D193" s="43" t="str">
        <f t="shared" si="25"/>
        <v>N/A</v>
      </c>
      <c r="E193" s="35">
        <v>5.3727272726999997</v>
      </c>
      <c r="F193" s="43" t="str">
        <f t="shared" si="26"/>
        <v>N/A</v>
      </c>
      <c r="G193" s="35">
        <v>3.0247933884</v>
      </c>
      <c r="H193" s="43" t="str">
        <f t="shared" si="27"/>
        <v>N/A</v>
      </c>
      <c r="I193" s="12">
        <v>49.06</v>
      </c>
      <c r="J193" s="12">
        <v>-43.7</v>
      </c>
      <c r="K193" s="44" t="s">
        <v>732</v>
      </c>
      <c r="L193" s="9" t="str">
        <f t="shared" si="28"/>
        <v>No</v>
      </c>
    </row>
    <row r="194" spans="1:12" x14ac:dyDescent="0.2">
      <c r="A194" s="2" t="s">
        <v>1372</v>
      </c>
      <c r="B194" s="34" t="s">
        <v>217</v>
      </c>
      <c r="C194" s="35">
        <v>11.884674556</v>
      </c>
      <c r="D194" s="43" t="str">
        <f t="shared" si="25"/>
        <v>N/A</v>
      </c>
      <c r="E194" s="35">
        <v>11.258034358</v>
      </c>
      <c r="F194" s="43" t="str">
        <f t="shared" si="26"/>
        <v>N/A</v>
      </c>
      <c r="G194" s="35">
        <v>11.141811638</v>
      </c>
      <c r="H194" s="43" t="str">
        <f t="shared" si="27"/>
        <v>N/A</v>
      </c>
      <c r="I194" s="12">
        <v>-5.27</v>
      </c>
      <c r="J194" s="12">
        <v>-1.03</v>
      </c>
      <c r="K194" s="44" t="s">
        <v>732</v>
      </c>
      <c r="L194" s="9" t="str">
        <f t="shared" si="28"/>
        <v>Yes</v>
      </c>
    </row>
    <row r="195" spans="1:12" x14ac:dyDescent="0.2">
      <c r="A195" s="2" t="s">
        <v>1373</v>
      </c>
      <c r="B195" s="34" t="s">
        <v>217</v>
      </c>
      <c r="C195" s="35">
        <v>6.0973524687999996</v>
      </c>
      <c r="D195" s="43" t="str">
        <f t="shared" si="25"/>
        <v>N/A</v>
      </c>
      <c r="E195" s="35">
        <v>6.2056815997000001</v>
      </c>
      <c r="F195" s="43" t="str">
        <f t="shared" si="26"/>
        <v>N/A</v>
      </c>
      <c r="G195" s="35">
        <v>6.5458277073</v>
      </c>
      <c r="H195" s="43" t="str">
        <f t="shared" si="27"/>
        <v>N/A</v>
      </c>
      <c r="I195" s="12">
        <v>1.7769999999999999</v>
      </c>
      <c r="J195" s="12">
        <v>5.4809999999999999</v>
      </c>
      <c r="K195" s="44" t="s">
        <v>732</v>
      </c>
      <c r="L195" s="9" t="str">
        <f t="shared" si="28"/>
        <v>Yes</v>
      </c>
    </row>
    <row r="196" spans="1:12" x14ac:dyDescent="0.2">
      <c r="A196" s="2" t="s">
        <v>1374</v>
      </c>
      <c r="B196" s="34" t="s">
        <v>217</v>
      </c>
      <c r="C196" s="35">
        <v>3.4147278314</v>
      </c>
      <c r="D196" s="43" t="str">
        <f t="shared" si="25"/>
        <v>N/A</v>
      </c>
      <c r="E196" s="35">
        <v>3.5005110235000001</v>
      </c>
      <c r="F196" s="43" t="str">
        <f t="shared" si="26"/>
        <v>N/A</v>
      </c>
      <c r="G196" s="35">
        <v>3.5019871719000002</v>
      </c>
      <c r="H196" s="43" t="str">
        <f t="shared" si="27"/>
        <v>N/A</v>
      </c>
      <c r="I196" s="12">
        <v>2.512</v>
      </c>
      <c r="J196" s="12">
        <v>4.2200000000000001E-2</v>
      </c>
      <c r="K196" s="44" t="s">
        <v>732</v>
      </c>
      <c r="L196" s="9" t="str">
        <f t="shared" si="28"/>
        <v>Yes</v>
      </c>
    </row>
    <row r="197" spans="1:12" x14ac:dyDescent="0.2">
      <c r="A197" s="2" t="s">
        <v>1375</v>
      </c>
      <c r="B197" s="34" t="s">
        <v>217</v>
      </c>
      <c r="C197" s="35">
        <v>171.98350936</v>
      </c>
      <c r="D197" s="43" t="str">
        <f t="shared" si="25"/>
        <v>N/A</v>
      </c>
      <c r="E197" s="35">
        <v>166.06300456</v>
      </c>
      <c r="F197" s="43" t="str">
        <f t="shared" si="26"/>
        <v>N/A</v>
      </c>
      <c r="G197" s="35">
        <v>164.45353982</v>
      </c>
      <c r="H197" s="43" t="str">
        <f t="shared" si="27"/>
        <v>N/A</v>
      </c>
      <c r="I197" s="12">
        <v>-3.44</v>
      </c>
      <c r="J197" s="12">
        <v>-0.96899999999999997</v>
      </c>
      <c r="K197" s="44" t="s">
        <v>732</v>
      </c>
      <c r="L197" s="9" t="str">
        <f t="shared" si="28"/>
        <v>Yes</v>
      </c>
    </row>
    <row r="198" spans="1:12" x14ac:dyDescent="0.2">
      <c r="A198" s="2" t="s">
        <v>1376</v>
      </c>
      <c r="B198" s="34" t="s">
        <v>217</v>
      </c>
      <c r="C198" s="35">
        <v>244.78733032</v>
      </c>
      <c r="D198" s="43" t="str">
        <f t="shared" si="25"/>
        <v>N/A</v>
      </c>
      <c r="E198" s="35">
        <v>258.65240641999998</v>
      </c>
      <c r="F198" s="43" t="str">
        <f t="shared" si="26"/>
        <v>N/A</v>
      </c>
      <c r="G198" s="35">
        <v>254.38011696000001</v>
      </c>
      <c r="H198" s="43" t="str">
        <f t="shared" si="27"/>
        <v>N/A</v>
      </c>
      <c r="I198" s="12">
        <v>5.6639999999999997</v>
      </c>
      <c r="J198" s="12">
        <v>-1.65</v>
      </c>
      <c r="K198" s="44" t="s">
        <v>732</v>
      </c>
      <c r="L198" s="9" t="str">
        <f t="shared" si="28"/>
        <v>Yes</v>
      </c>
    </row>
    <row r="199" spans="1:12" x14ac:dyDescent="0.2">
      <c r="A199" s="2" t="s">
        <v>1377</v>
      </c>
      <c r="B199" s="34" t="s">
        <v>217</v>
      </c>
      <c r="C199" s="35">
        <v>228.4483965</v>
      </c>
      <c r="D199" s="43" t="str">
        <f t="shared" si="25"/>
        <v>N/A</v>
      </c>
      <c r="E199" s="35">
        <v>223.01697745999999</v>
      </c>
      <c r="F199" s="43" t="str">
        <f t="shared" si="26"/>
        <v>N/A</v>
      </c>
      <c r="G199" s="35">
        <v>225.97906782000001</v>
      </c>
      <c r="H199" s="43" t="str">
        <f t="shared" si="27"/>
        <v>N/A</v>
      </c>
      <c r="I199" s="12">
        <v>-2.38</v>
      </c>
      <c r="J199" s="12">
        <v>1.3280000000000001</v>
      </c>
      <c r="K199" s="44" t="s">
        <v>732</v>
      </c>
      <c r="L199" s="9" t="str">
        <f t="shared" si="28"/>
        <v>Yes</v>
      </c>
    </row>
    <row r="200" spans="1:12" x14ac:dyDescent="0.2">
      <c r="A200" s="2" t="s">
        <v>1378</v>
      </c>
      <c r="B200" s="34" t="s">
        <v>217</v>
      </c>
      <c r="C200" s="35">
        <v>52.422674419000003</v>
      </c>
      <c r="D200" s="43" t="str">
        <f t="shared" si="25"/>
        <v>N/A</v>
      </c>
      <c r="E200" s="35">
        <v>51.02757158</v>
      </c>
      <c r="F200" s="43" t="str">
        <f t="shared" si="26"/>
        <v>N/A</v>
      </c>
      <c r="G200" s="35">
        <v>53.867942583999998</v>
      </c>
      <c r="H200" s="43" t="str">
        <f t="shared" si="27"/>
        <v>N/A</v>
      </c>
      <c r="I200" s="12">
        <v>-2.66</v>
      </c>
      <c r="J200" s="12">
        <v>5.5659999999999998</v>
      </c>
      <c r="K200" s="44" t="s">
        <v>732</v>
      </c>
      <c r="L200" s="9" t="str">
        <f t="shared" si="28"/>
        <v>Yes</v>
      </c>
    </row>
    <row r="201" spans="1:12" x14ac:dyDescent="0.2">
      <c r="A201" s="2" t="s">
        <v>1379</v>
      </c>
      <c r="B201" s="34" t="s">
        <v>217</v>
      </c>
      <c r="C201" s="35">
        <v>13.538461538</v>
      </c>
      <c r="D201" s="43" t="str">
        <f t="shared" si="25"/>
        <v>N/A</v>
      </c>
      <c r="E201" s="35">
        <v>10.03125</v>
      </c>
      <c r="F201" s="43" t="str">
        <f t="shared" si="26"/>
        <v>N/A</v>
      </c>
      <c r="G201" s="35">
        <v>17.59375</v>
      </c>
      <c r="H201" s="43" t="str">
        <f t="shared" si="27"/>
        <v>N/A</v>
      </c>
      <c r="I201" s="12">
        <v>-25.9</v>
      </c>
      <c r="J201" s="12">
        <v>75.39</v>
      </c>
      <c r="K201" s="44" t="s">
        <v>732</v>
      </c>
      <c r="L201" s="9" t="str">
        <f t="shared" si="28"/>
        <v>No</v>
      </c>
    </row>
    <row r="202" spans="1:12" x14ac:dyDescent="0.2">
      <c r="A202" s="2" t="s">
        <v>28</v>
      </c>
      <c r="B202" s="34" t="s">
        <v>217</v>
      </c>
      <c r="C202" s="8">
        <v>4.7492990284000003</v>
      </c>
      <c r="D202" s="43" t="str">
        <f t="shared" si="25"/>
        <v>N/A</v>
      </c>
      <c r="E202" s="8">
        <v>4.4775285899000004</v>
      </c>
      <c r="F202" s="43" t="str">
        <f t="shared" si="26"/>
        <v>N/A</v>
      </c>
      <c r="G202" s="8">
        <v>4.0183415944999998</v>
      </c>
      <c r="H202" s="43" t="str">
        <f t="shared" si="27"/>
        <v>N/A</v>
      </c>
      <c r="I202" s="12">
        <v>-5.72</v>
      </c>
      <c r="J202" s="12">
        <v>-10.3</v>
      </c>
      <c r="K202" s="44" t="s">
        <v>732</v>
      </c>
      <c r="L202" s="9" t="str">
        <f t="shared" si="28"/>
        <v>Yes</v>
      </c>
    </row>
    <row r="203" spans="1:12" x14ac:dyDescent="0.2">
      <c r="A203" s="2" t="s">
        <v>123</v>
      </c>
      <c r="B203" s="34" t="s">
        <v>217</v>
      </c>
      <c r="C203" s="35">
        <v>11</v>
      </c>
      <c r="D203" s="43" t="str">
        <f t="shared" ref="D203:D213" si="29">IF($B203="N/A","N/A",IF(C203&gt;10,"No",IF(C203&lt;-10,"No","Yes")))</f>
        <v>N/A</v>
      </c>
      <c r="E203" s="35">
        <v>11</v>
      </c>
      <c r="F203" s="43" t="str">
        <f t="shared" ref="F203:F213" si="30">IF($B203="N/A","N/A",IF(E203&gt;10,"No",IF(E203&lt;-10,"No","Yes")))</f>
        <v>N/A</v>
      </c>
      <c r="G203" s="35">
        <v>11</v>
      </c>
      <c r="H203" s="43" t="str">
        <f t="shared" ref="H203:H213" si="31">IF($B203="N/A","N/A",IF(G203&gt;10,"No",IF(G203&lt;-10,"No","Yes")))</f>
        <v>N/A</v>
      </c>
      <c r="I203" s="12">
        <v>133.30000000000001</v>
      </c>
      <c r="J203" s="12">
        <v>14.29</v>
      </c>
      <c r="K203" s="14" t="s">
        <v>217</v>
      </c>
      <c r="L203" s="9" t="str">
        <f t="shared" ref="L203:L213" si="32">IF(J203="Div by 0", "N/A", IF(K203="N/A","N/A", IF(J203&gt;VALUE(MID(K203,1,2)), "No", IF(J203&lt;-1*VALUE(MID(K203,1,2)), "No", "Yes"))))</f>
        <v>N/A</v>
      </c>
    </row>
    <row r="204" spans="1:12" x14ac:dyDescent="0.2">
      <c r="A204" s="2" t="s">
        <v>124</v>
      </c>
      <c r="B204" s="34" t="s">
        <v>217</v>
      </c>
      <c r="C204" s="35">
        <v>22</v>
      </c>
      <c r="D204" s="43" t="str">
        <f t="shared" si="29"/>
        <v>N/A</v>
      </c>
      <c r="E204" s="35">
        <v>21</v>
      </c>
      <c r="F204" s="43" t="str">
        <f t="shared" si="30"/>
        <v>N/A</v>
      </c>
      <c r="G204" s="35">
        <v>20</v>
      </c>
      <c r="H204" s="43" t="str">
        <f t="shared" si="31"/>
        <v>N/A</v>
      </c>
      <c r="I204" s="12">
        <v>-4.55</v>
      </c>
      <c r="J204" s="12">
        <v>-4.76</v>
      </c>
      <c r="K204" s="14" t="s">
        <v>217</v>
      </c>
      <c r="L204" s="9" t="str">
        <f t="shared" si="32"/>
        <v>N/A</v>
      </c>
    </row>
    <row r="205" spans="1:12" ht="25.5" x14ac:dyDescent="0.2">
      <c r="A205" s="2" t="s">
        <v>1627</v>
      </c>
      <c r="B205" s="34" t="s">
        <v>217</v>
      </c>
      <c r="C205" s="35">
        <v>11</v>
      </c>
      <c r="D205" s="43" t="str">
        <f t="shared" si="29"/>
        <v>N/A</v>
      </c>
      <c r="E205" s="35">
        <v>11</v>
      </c>
      <c r="F205" s="43" t="str">
        <f t="shared" si="30"/>
        <v>N/A</v>
      </c>
      <c r="G205" s="35">
        <v>11</v>
      </c>
      <c r="H205" s="43" t="str">
        <f t="shared" si="31"/>
        <v>N/A</v>
      </c>
      <c r="I205" s="12">
        <v>-11.1</v>
      </c>
      <c r="J205" s="12">
        <v>25</v>
      </c>
      <c r="K205" s="14" t="s">
        <v>217</v>
      </c>
      <c r="L205" s="9" t="str">
        <f t="shared" si="32"/>
        <v>N/A</v>
      </c>
    </row>
    <row r="206" spans="1:12" ht="25.5" x14ac:dyDescent="0.2">
      <c r="A206" s="2" t="s">
        <v>1380</v>
      </c>
      <c r="B206" s="34" t="s">
        <v>217</v>
      </c>
      <c r="C206" s="35">
        <v>0</v>
      </c>
      <c r="D206" s="43" t="str">
        <f t="shared" si="29"/>
        <v>N/A</v>
      </c>
      <c r="E206" s="35">
        <v>13</v>
      </c>
      <c r="F206" s="43" t="str">
        <f t="shared" si="30"/>
        <v>N/A</v>
      </c>
      <c r="G206" s="35">
        <v>17</v>
      </c>
      <c r="H206" s="43" t="str">
        <f t="shared" si="31"/>
        <v>N/A</v>
      </c>
      <c r="I206" s="12" t="s">
        <v>1743</v>
      </c>
      <c r="J206" s="12">
        <v>30.77</v>
      </c>
      <c r="K206" s="14" t="s">
        <v>217</v>
      </c>
      <c r="L206" s="9" t="str">
        <f t="shared" si="32"/>
        <v>N/A</v>
      </c>
    </row>
    <row r="207" spans="1:12" x14ac:dyDescent="0.2">
      <c r="A207" s="2" t="s">
        <v>1628</v>
      </c>
      <c r="B207" s="34" t="s">
        <v>217</v>
      </c>
      <c r="C207" s="35">
        <v>24</v>
      </c>
      <c r="D207" s="43" t="str">
        <f t="shared" si="29"/>
        <v>N/A</v>
      </c>
      <c r="E207" s="35">
        <v>26</v>
      </c>
      <c r="F207" s="43" t="str">
        <f t="shared" si="30"/>
        <v>N/A</v>
      </c>
      <c r="G207" s="35">
        <v>23</v>
      </c>
      <c r="H207" s="43" t="str">
        <f t="shared" si="31"/>
        <v>N/A</v>
      </c>
      <c r="I207" s="12">
        <v>8.3330000000000002</v>
      </c>
      <c r="J207" s="12">
        <v>-11.5</v>
      </c>
      <c r="K207" s="14" t="s">
        <v>217</v>
      </c>
      <c r="L207" s="9" t="str">
        <f t="shared" si="32"/>
        <v>N/A</v>
      </c>
    </row>
    <row r="208" spans="1:12" x14ac:dyDescent="0.2">
      <c r="A208" s="2" t="s">
        <v>1629</v>
      </c>
      <c r="B208" s="34" t="s">
        <v>217</v>
      </c>
      <c r="C208" s="35">
        <v>11</v>
      </c>
      <c r="D208" s="43" t="str">
        <f t="shared" si="29"/>
        <v>N/A</v>
      </c>
      <c r="E208" s="35">
        <v>11</v>
      </c>
      <c r="F208" s="43" t="str">
        <f t="shared" si="30"/>
        <v>N/A</v>
      </c>
      <c r="G208" s="35">
        <v>11</v>
      </c>
      <c r="H208" s="43" t="str">
        <f t="shared" si="31"/>
        <v>N/A</v>
      </c>
      <c r="I208" s="12">
        <v>0</v>
      </c>
      <c r="J208" s="12">
        <v>233.3</v>
      </c>
      <c r="K208" s="14" t="s">
        <v>217</v>
      </c>
      <c r="L208" s="9" t="str">
        <f t="shared" si="32"/>
        <v>N/A</v>
      </c>
    </row>
    <row r="209" spans="1:12" x14ac:dyDescent="0.2">
      <c r="A209" s="2" t="s">
        <v>125</v>
      </c>
      <c r="B209" s="34" t="s">
        <v>217</v>
      </c>
      <c r="C209" s="46">
        <v>1196087</v>
      </c>
      <c r="D209" s="43" t="str">
        <f t="shared" si="29"/>
        <v>N/A</v>
      </c>
      <c r="E209" s="46">
        <v>3798931</v>
      </c>
      <c r="F209" s="43" t="str">
        <f t="shared" si="30"/>
        <v>N/A</v>
      </c>
      <c r="G209" s="46">
        <v>1922031</v>
      </c>
      <c r="H209" s="43" t="str">
        <f t="shared" si="31"/>
        <v>N/A</v>
      </c>
      <c r="I209" s="12">
        <v>217.6</v>
      </c>
      <c r="J209" s="12">
        <v>-49.4</v>
      </c>
      <c r="K209" s="14" t="s">
        <v>217</v>
      </c>
      <c r="L209" s="9" t="str">
        <f t="shared" si="32"/>
        <v>N/A</v>
      </c>
    </row>
    <row r="210" spans="1:12" x14ac:dyDescent="0.2">
      <c r="A210" s="45" t="s">
        <v>1624</v>
      </c>
      <c r="B210" s="34" t="s">
        <v>217</v>
      </c>
      <c r="C210" s="46">
        <v>767825</v>
      </c>
      <c r="D210" s="43" t="str">
        <f t="shared" si="29"/>
        <v>N/A</v>
      </c>
      <c r="E210" s="46">
        <v>1306682</v>
      </c>
      <c r="F210" s="43" t="str">
        <f t="shared" si="30"/>
        <v>N/A</v>
      </c>
      <c r="G210" s="46">
        <v>1288161</v>
      </c>
      <c r="H210" s="43" t="str">
        <f t="shared" si="31"/>
        <v>N/A</v>
      </c>
      <c r="I210" s="12">
        <v>70.180000000000007</v>
      </c>
      <c r="J210" s="12">
        <v>-1.42</v>
      </c>
      <c r="K210" s="14" t="s">
        <v>217</v>
      </c>
      <c r="L210" s="9" t="str">
        <f t="shared" si="32"/>
        <v>N/A</v>
      </c>
    </row>
    <row r="211" spans="1:12" x14ac:dyDescent="0.2">
      <c r="A211" s="45" t="s">
        <v>1381</v>
      </c>
      <c r="B211" s="34" t="s">
        <v>217</v>
      </c>
      <c r="C211" s="46">
        <v>172155</v>
      </c>
      <c r="D211" s="43" t="str">
        <f t="shared" si="29"/>
        <v>N/A</v>
      </c>
      <c r="E211" s="46">
        <v>213954</v>
      </c>
      <c r="F211" s="43" t="str">
        <f t="shared" si="30"/>
        <v>N/A</v>
      </c>
      <c r="G211" s="46">
        <v>218867</v>
      </c>
      <c r="H211" s="43" t="str">
        <f t="shared" si="31"/>
        <v>N/A</v>
      </c>
      <c r="I211" s="12">
        <v>24.28</v>
      </c>
      <c r="J211" s="12">
        <v>2.2959999999999998</v>
      </c>
      <c r="K211" s="14" t="s">
        <v>217</v>
      </c>
      <c r="L211" s="9" t="str">
        <f t="shared" si="32"/>
        <v>N/A</v>
      </c>
    </row>
    <row r="212" spans="1:12" x14ac:dyDescent="0.2">
      <c r="A212" s="45" t="s">
        <v>1618</v>
      </c>
      <c r="B212" s="34" t="s">
        <v>217</v>
      </c>
      <c r="C212" s="46">
        <v>1195230</v>
      </c>
      <c r="D212" s="43" t="str">
        <f t="shared" si="29"/>
        <v>N/A</v>
      </c>
      <c r="E212" s="46">
        <v>3758841</v>
      </c>
      <c r="F212" s="43" t="str">
        <f t="shared" si="30"/>
        <v>N/A</v>
      </c>
      <c r="G212" s="46">
        <v>1910214</v>
      </c>
      <c r="H212" s="43" t="str">
        <f t="shared" si="31"/>
        <v>N/A</v>
      </c>
      <c r="I212" s="12">
        <v>214.5</v>
      </c>
      <c r="J212" s="12">
        <v>-49.2</v>
      </c>
      <c r="K212" s="14" t="s">
        <v>217</v>
      </c>
      <c r="L212" s="9" t="str">
        <f t="shared" si="32"/>
        <v>N/A</v>
      </c>
    </row>
    <row r="213" spans="1:12" x14ac:dyDescent="0.2">
      <c r="A213" s="45" t="s">
        <v>1619</v>
      </c>
      <c r="B213" s="34" t="s">
        <v>217</v>
      </c>
      <c r="C213" s="46">
        <v>461012</v>
      </c>
      <c r="D213" s="43" t="str">
        <f t="shared" si="29"/>
        <v>N/A</v>
      </c>
      <c r="E213" s="46">
        <v>517431</v>
      </c>
      <c r="F213" s="43" t="str">
        <f t="shared" si="30"/>
        <v>N/A</v>
      </c>
      <c r="G213" s="46">
        <v>274240</v>
      </c>
      <c r="H213" s="43" t="str">
        <f t="shared" si="31"/>
        <v>N/A</v>
      </c>
      <c r="I213" s="12">
        <v>12.24</v>
      </c>
      <c r="J213" s="12">
        <v>-47</v>
      </c>
      <c r="K213" s="14" t="s">
        <v>217</v>
      </c>
      <c r="L213" s="9" t="str">
        <f t="shared" si="32"/>
        <v>N/A</v>
      </c>
    </row>
    <row r="214" spans="1:12" ht="25.5" x14ac:dyDescent="0.2">
      <c r="A214" s="2" t="s">
        <v>1382</v>
      </c>
      <c r="B214" s="34" t="s">
        <v>217</v>
      </c>
      <c r="C214" s="46">
        <v>31235800</v>
      </c>
      <c r="D214" s="43" t="str">
        <f t="shared" ref="D214:D228" si="33">IF($B214="N/A","N/A",IF(C214&gt;10,"No",IF(C214&lt;-10,"No","Yes")))</f>
        <v>N/A</v>
      </c>
      <c r="E214" s="46">
        <v>34726845</v>
      </c>
      <c r="F214" s="43" t="str">
        <f t="shared" ref="F214:F228" si="34">IF($B214="N/A","N/A",IF(E214&gt;10,"No",IF(E214&lt;-10,"No","Yes")))</f>
        <v>N/A</v>
      </c>
      <c r="G214" s="46">
        <v>37981496</v>
      </c>
      <c r="H214" s="43" t="str">
        <f t="shared" ref="H214:H228" si="35">IF($B214="N/A","N/A",IF(G214&gt;10,"No",IF(G214&lt;-10,"No","Yes")))</f>
        <v>N/A</v>
      </c>
      <c r="I214" s="12">
        <v>11.18</v>
      </c>
      <c r="J214" s="12">
        <v>9.3719999999999999</v>
      </c>
      <c r="K214" s="44" t="s">
        <v>732</v>
      </c>
      <c r="L214" s="9" t="str">
        <f t="shared" ref="L214:L228" si="36">IF(J214="Div by 0", "N/A", IF(K214="N/A","N/A", IF(J214&gt;VALUE(MID(K214,1,2)), "No", IF(J214&lt;-1*VALUE(MID(K214,1,2)), "No", "Yes"))))</f>
        <v>Yes</v>
      </c>
    </row>
    <row r="215" spans="1:12" x14ac:dyDescent="0.2">
      <c r="A215" s="58" t="s">
        <v>649</v>
      </c>
      <c r="B215" s="34" t="s">
        <v>217</v>
      </c>
      <c r="C215" s="35">
        <v>22084</v>
      </c>
      <c r="D215" s="43" t="str">
        <f t="shared" si="33"/>
        <v>N/A</v>
      </c>
      <c r="E215" s="35">
        <v>18937</v>
      </c>
      <c r="F215" s="43" t="str">
        <f t="shared" si="34"/>
        <v>N/A</v>
      </c>
      <c r="G215" s="35">
        <v>16547</v>
      </c>
      <c r="H215" s="43" t="str">
        <f t="shared" si="35"/>
        <v>N/A</v>
      </c>
      <c r="I215" s="12">
        <v>-14.3</v>
      </c>
      <c r="J215" s="12">
        <v>-12.6</v>
      </c>
      <c r="K215" s="44" t="s">
        <v>732</v>
      </c>
      <c r="L215" s="9" t="str">
        <f t="shared" si="36"/>
        <v>Yes</v>
      </c>
    </row>
    <row r="216" spans="1:12" ht="25.5" x14ac:dyDescent="0.2">
      <c r="A216" s="4" t="s">
        <v>1383</v>
      </c>
      <c r="B216" s="34" t="s">
        <v>217</v>
      </c>
      <c r="C216" s="46">
        <v>1414.4086216000001</v>
      </c>
      <c r="D216" s="43" t="str">
        <f t="shared" si="33"/>
        <v>N/A</v>
      </c>
      <c r="E216" s="46">
        <v>1833.8092095</v>
      </c>
      <c r="F216" s="43" t="str">
        <f t="shared" si="34"/>
        <v>N/A</v>
      </c>
      <c r="G216" s="46">
        <v>2295.3705203</v>
      </c>
      <c r="H216" s="43" t="str">
        <f t="shared" si="35"/>
        <v>N/A</v>
      </c>
      <c r="I216" s="12">
        <v>29.65</v>
      </c>
      <c r="J216" s="12">
        <v>25.17</v>
      </c>
      <c r="K216" s="44" t="s">
        <v>732</v>
      </c>
      <c r="L216" s="9" t="str">
        <f t="shared" si="36"/>
        <v>Yes</v>
      </c>
    </row>
    <row r="217" spans="1:12" ht="25.5" x14ac:dyDescent="0.2">
      <c r="A217" s="2" t="s">
        <v>1384</v>
      </c>
      <c r="B217" s="34" t="s">
        <v>217</v>
      </c>
      <c r="C217" s="46">
        <v>33369940</v>
      </c>
      <c r="D217" s="43" t="str">
        <f t="shared" si="33"/>
        <v>N/A</v>
      </c>
      <c r="E217" s="46">
        <v>37018567</v>
      </c>
      <c r="F217" s="43" t="str">
        <f t="shared" si="34"/>
        <v>N/A</v>
      </c>
      <c r="G217" s="46">
        <v>37623013</v>
      </c>
      <c r="H217" s="43" t="str">
        <f t="shared" si="35"/>
        <v>N/A</v>
      </c>
      <c r="I217" s="12">
        <v>10.93</v>
      </c>
      <c r="J217" s="12">
        <v>1.633</v>
      </c>
      <c r="K217" s="44" t="s">
        <v>732</v>
      </c>
      <c r="L217" s="9" t="str">
        <f t="shared" si="36"/>
        <v>Yes</v>
      </c>
    </row>
    <row r="218" spans="1:12" x14ac:dyDescent="0.2">
      <c r="A218" s="4" t="s">
        <v>516</v>
      </c>
      <c r="B218" s="34" t="s">
        <v>217</v>
      </c>
      <c r="C218" s="35">
        <v>107454</v>
      </c>
      <c r="D218" s="43" t="str">
        <f t="shared" si="33"/>
        <v>N/A</v>
      </c>
      <c r="E218" s="35">
        <v>116203</v>
      </c>
      <c r="F218" s="43" t="str">
        <f t="shared" si="34"/>
        <v>N/A</v>
      </c>
      <c r="G218" s="35">
        <v>120379</v>
      </c>
      <c r="H218" s="43" t="str">
        <f t="shared" si="35"/>
        <v>N/A</v>
      </c>
      <c r="I218" s="12">
        <v>8.1419999999999995</v>
      </c>
      <c r="J218" s="12">
        <v>3.5939999999999999</v>
      </c>
      <c r="K218" s="44" t="s">
        <v>732</v>
      </c>
      <c r="L218" s="9" t="str">
        <f t="shared" si="36"/>
        <v>Yes</v>
      </c>
    </row>
    <row r="219" spans="1:12" ht="25.5" x14ac:dyDescent="0.2">
      <c r="A219" s="2" t="s">
        <v>1385</v>
      </c>
      <c r="B219" s="34" t="s">
        <v>217</v>
      </c>
      <c r="C219" s="46">
        <v>310.55093341999998</v>
      </c>
      <c r="D219" s="43" t="str">
        <f t="shared" si="33"/>
        <v>N/A</v>
      </c>
      <c r="E219" s="46">
        <v>318.56808344000001</v>
      </c>
      <c r="F219" s="43" t="str">
        <f t="shared" si="34"/>
        <v>N/A</v>
      </c>
      <c r="G219" s="46">
        <v>312.53800912000003</v>
      </c>
      <c r="H219" s="43" t="str">
        <f t="shared" si="35"/>
        <v>N/A</v>
      </c>
      <c r="I219" s="12">
        <v>2.5819999999999999</v>
      </c>
      <c r="J219" s="12">
        <v>-1.89</v>
      </c>
      <c r="K219" s="44" t="s">
        <v>732</v>
      </c>
      <c r="L219" s="9" t="str">
        <f t="shared" si="36"/>
        <v>Yes</v>
      </c>
    </row>
    <row r="220" spans="1:12" ht="25.5" x14ac:dyDescent="0.2">
      <c r="A220" s="2" t="s">
        <v>1386</v>
      </c>
      <c r="B220" s="34" t="s">
        <v>217</v>
      </c>
      <c r="C220" s="46">
        <v>21365783</v>
      </c>
      <c r="D220" s="43" t="str">
        <f t="shared" si="33"/>
        <v>N/A</v>
      </c>
      <c r="E220" s="46">
        <v>24262485</v>
      </c>
      <c r="F220" s="43" t="str">
        <f t="shared" si="34"/>
        <v>N/A</v>
      </c>
      <c r="G220" s="46">
        <v>23757324</v>
      </c>
      <c r="H220" s="43" t="str">
        <f t="shared" si="35"/>
        <v>N/A</v>
      </c>
      <c r="I220" s="12">
        <v>13.56</v>
      </c>
      <c r="J220" s="12">
        <v>-2.08</v>
      </c>
      <c r="K220" s="44" t="s">
        <v>732</v>
      </c>
      <c r="L220" s="9" t="str">
        <f t="shared" si="36"/>
        <v>Yes</v>
      </c>
    </row>
    <row r="221" spans="1:12" x14ac:dyDescent="0.2">
      <c r="A221" s="4" t="s">
        <v>517</v>
      </c>
      <c r="B221" s="34" t="s">
        <v>217</v>
      </c>
      <c r="C221" s="35">
        <v>65166</v>
      </c>
      <c r="D221" s="43" t="str">
        <f t="shared" si="33"/>
        <v>N/A</v>
      </c>
      <c r="E221" s="35">
        <v>72514</v>
      </c>
      <c r="F221" s="43" t="str">
        <f t="shared" si="34"/>
        <v>N/A</v>
      </c>
      <c r="G221" s="35">
        <v>73501</v>
      </c>
      <c r="H221" s="43" t="str">
        <f t="shared" si="35"/>
        <v>N/A</v>
      </c>
      <c r="I221" s="12">
        <v>11.28</v>
      </c>
      <c r="J221" s="12">
        <v>1.361</v>
      </c>
      <c r="K221" s="44" t="s">
        <v>732</v>
      </c>
      <c r="L221" s="9" t="str">
        <f t="shared" si="36"/>
        <v>Yes</v>
      </c>
    </row>
    <row r="222" spans="1:12" ht="25.5" x14ac:dyDescent="0.2">
      <c r="A222" s="2" t="s">
        <v>1387</v>
      </c>
      <c r="B222" s="34" t="s">
        <v>217</v>
      </c>
      <c r="C222" s="46">
        <v>327.86703189000002</v>
      </c>
      <c r="D222" s="43" t="str">
        <f t="shared" si="33"/>
        <v>N/A</v>
      </c>
      <c r="E222" s="46">
        <v>334.59035497000002</v>
      </c>
      <c r="F222" s="43" t="str">
        <f t="shared" si="34"/>
        <v>N/A</v>
      </c>
      <c r="G222" s="46">
        <v>323.22450035000003</v>
      </c>
      <c r="H222" s="43" t="str">
        <f t="shared" si="35"/>
        <v>N/A</v>
      </c>
      <c r="I222" s="12">
        <v>2.0510000000000002</v>
      </c>
      <c r="J222" s="12">
        <v>-3.4</v>
      </c>
      <c r="K222" s="44" t="s">
        <v>732</v>
      </c>
      <c r="L222" s="9" t="str">
        <f t="shared" si="36"/>
        <v>Yes</v>
      </c>
    </row>
    <row r="223" spans="1:12" ht="25.5" x14ac:dyDescent="0.2">
      <c r="A223" s="2" t="s">
        <v>1388</v>
      </c>
      <c r="B223" s="34" t="s">
        <v>217</v>
      </c>
      <c r="C223" s="46">
        <v>4175115</v>
      </c>
      <c r="D223" s="43" t="str">
        <f t="shared" si="33"/>
        <v>N/A</v>
      </c>
      <c r="E223" s="46">
        <v>5046070</v>
      </c>
      <c r="F223" s="43" t="str">
        <f t="shared" si="34"/>
        <v>N/A</v>
      </c>
      <c r="G223" s="46">
        <v>5228870</v>
      </c>
      <c r="H223" s="43" t="str">
        <f t="shared" si="35"/>
        <v>N/A</v>
      </c>
      <c r="I223" s="12">
        <v>20.86</v>
      </c>
      <c r="J223" s="12">
        <v>3.6230000000000002</v>
      </c>
      <c r="K223" s="44" t="s">
        <v>732</v>
      </c>
      <c r="L223" s="9" t="str">
        <f t="shared" si="36"/>
        <v>Yes</v>
      </c>
    </row>
    <row r="224" spans="1:12" x14ac:dyDescent="0.2">
      <c r="A224" s="2" t="s">
        <v>518</v>
      </c>
      <c r="B224" s="34" t="s">
        <v>217</v>
      </c>
      <c r="C224" s="35">
        <v>1711</v>
      </c>
      <c r="D224" s="43" t="str">
        <f t="shared" si="33"/>
        <v>N/A</v>
      </c>
      <c r="E224" s="35">
        <v>2075</v>
      </c>
      <c r="F224" s="43" t="str">
        <f t="shared" si="34"/>
        <v>N/A</v>
      </c>
      <c r="G224" s="35">
        <v>2118</v>
      </c>
      <c r="H224" s="43" t="str">
        <f t="shared" si="35"/>
        <v>N/A</v>
      </c>
      <c r="I224" s="12">
        <v>21.27</v>
      </c>
      <c r="J224" s="12">
        <v>2.0720000000000001</v>
      </c>
      <c r="K224" s="44" t="s">
        <v>732</v>
      </c>
      <c r="L224" s="9" t="str">
        <f t="shared" si="36"/>
        <v>Yes</v>
      </c>
    </row>
    <row r="225" spans="1:12" ht="25.5" x14ac:dyDescent="0.2">
      <c r="A225" s="2" t="s">
        <v>1389</v>
      </c>
      <c r="B225" s="34" t="s">
        <v>217</v>
      </c>
      <c r="C225" s="46">
        <v>2440.1607247000002</v>
      </c>
      <c r="D225" s="43" t="str">
        <f t="shared" si="33"/>
        <v>N/A</v>
      </c>
      <c r="E225" s="46">
        <v>2431.8409639000001</v>
      </c>
      <c r="F225" s="43" t="str">
        <f t="shared" si="34"/>
        <v>N/A</v>
      </c>
      <c r="G225" s="46">
        <v>2468.7771483000001</v>
      </c>
      <c r="H225" s="43" t="str">
        <f t="shared" si="35"/>
        <v>N/A</v>
      </c>
      <c r="I225" s="12">
        <v>-0.34100000000000003</v>
      </c>
      <c r="J225" s="12">
        <v>1.5189999999999999</v>
      </c>
      <c r="K225" s="44" t="s">
        <v>732</v>
      </c>
      <c r="L225" s="9" t="str">
        <f t="shared" si="36"/>
        <v>Yes</v>
      </c>
    </row>
    <row r="226" spans="1:12" ht="25.5" x14ac:dyDescent="0.2">
      <c r="A226" s="2" t="s">
        <v>1390</v>
      </c>
      <c r="B226" s="34" t="s">
        <v>217</v>
      </c>
      <c r="C226" s="46">
        <v>34428772</v>
      </c>
      <c r="D226" s="43" t="str">
        <f t="shared" si="33"/>
        <v>N/A</v>
      </c>
      <c r="E226" s="46">
        <v>37696512</v>
      </c>
      <c r="F226" s="43" t="str">
        <f t="shared" si="34"/>
        <v>N/A</v>
      </c>
      <c r="G226" s="46">
        <v>36704515</v>
      </c>
      <c r="H226" s="43" t="str">
        <f t="shared" si="35"/>
        <v>N/A</v>
      </c>
      <c r="I226" s="12">
        <v>9.4909999999999997</v>
      </c>
      <c r="J226" s="12">
        <v>-2.63</v>
      </c>
      <c r="K226" s="44" t="s">
        <v>732</v>
      </c>
      <c r="L226" s="9" t="str">
        <f t="shared" si="36"/>
        <v>Yes</v>
      </c>
    </row>
    <row r="227" spans="1:12" ht="25.5" x14ac:dyDescent="0.2">
      <c r="A227" s="2" t="s">
        <v>519</v>
      </c>
      <c r="B227" s="34" t="s">
        <v>217</v>
      </c>
      <c r="C227" s="35">
        <v>2678</v>
      </c>
      <c r="D227" s="43" t="str">
        <f t="shared" si="33"/>
        <v>N/A</v>
      </c>
      <c r="E227" s="35">
        <v>2881</v>
      </c>
      <c r="F227" s="43" t="str">
        <f t="shared" si="34"/>
        <v>N/A</v>
      </c>
      <c r="G227" s="35">
        <v>2914</v>
      </c>
      <c r="H227" s="43" t="str">
        <f t="shared" si="35"/>
        <v>N/A</v>
      </c>
      <c r="I227" s="12">
        <v>7.58</v>
      </c>
      <c r="J227" s="12">
        <v>1.145</v>
      </c>
      <c r="K227" s="44" t="s">
        <v>732</v>
      </c>
      <c r="L227" s="9" t="str">
        <f t="shared" si="36"/>
        <v>Yes</v>
      </c>
    </row>
    <row r="228" spans="1:12" ht="25.5" x14ac:dyDescent="0.2">
      <c r="A228" s="2" t="s">
        <v>1391</v>
      </c>
      <c r="B228" s="34" t="s">
        <v>217</v>
      </c>
      <c r="C228" s="46">
        <v>12856.150858999999</v>
      </c>
      <c r="D228" s="43" t="str">
        <f t="shared" si="33"/>
        <v>N/A</v>
      </c>
      <c r="E228" s="46">
        <v>13084.523429000001</v>
      </c>
      <c r="F228" s="43" t="str">
        <f t="shared" si="34"/>
        <v>N/A</v>
      </c>
      <c r="G228" s="46">
        <v>12595.921414</v>
      </c>
      <c r="H228" s="43" t="str">
        <f t="shared" si="35"/>
        <v>N/A</v>
      </c>
      <c r="I228" s="12">
        <v>1.776</v>
      </c>
      <c r="J228" s="12">
        <v>-3.73</v>
      </c>
      <c r="K228" s="44" t="s">
        <v>732</v>
      </c>
      <c r="L228" s="9" t="str">
        <f t="shared" si="36"/>
        <v>Yes</v>
      </c>
    </row>
    <row r="229" spans="1:12" x14ac:dyDescent="0.2">
      <c r="A229" s="2" t="s">
        <v>1392</v>
      </c>
      <c r="B229" s="34" t="s">
        <v>217</v>
      </c>
      <c r="C229" s="51">
        <v>42519006</v>
      </c>
      <c r="D229" s="43" t="str">
        <f t="shared" ref="D229:D252" si="37">IF($B229="N/A","N/A",IF(C229&gt;10,"No",IF(C229&lt;-10,"No","Yes")))</f>
        <v>N/A</v>
      </c>
      <c r="E229" s="51">
        <v>49362962</v>
      </c>
      <c r="F229" s="43" t="str">
        <f t="shared" ref="F229:F252" si="38">IF($B229="N/A","N/A",IF(E229&gt;10,"No",IF(E229&lt;-10,"No","Yes")))</f>
        <v>N/A</v>
      </c>
      <c r="G229" s="51">
        <v>51102780</v>
      </c>
      <c r="H229" s="43" t="str">
        <f t="shared" ref="H229:H252" si="39">IF($B229="N/A","N/A",IF(G229&gt;10,"No",IF(G229&lt;-10,"No","Yes")))</f>
        <v>N/A</v>
      </c>
      <c r="I229" s="12">
        <v>16.100000000000001</v>
      </c>
      <c r="J229" s="12">
        <v>3.5249999999999999</v>
      </c>
      <c r="K229" s="44" t="s">
        <v>732</v>
      </c>
      <c r="L229" s="9" t="str">
        <f t="shared" ref="L229:L252" si="40">IF(J229="Div by 0", "N/A", IF(K229="N/A","N/A", IF(J229&gt;VALUE(MID(K229,1,2)), "No", IF(J229&lt;-1*VALUE(MID(K229,1,2)), "No", "Yes"))))</f>
        <v>Yes</v>
      </c>
    </row>
    <row r="230" spans="1:12" x14ac:dyDescent="0.2">
      <c r="A230" s="4" t="s">
        <v>1393</v>
      </c>
      <c r="B230" s="34" t="s">
        <v>217</v>
      </c>
      <c r="C230" s="49">
        <v>5455</v>
      </c>
      <c r="D230" s="43" t="str">
        <f t="shared" si="37"/>
        <v>N/A</v>
      </c>
      <c r="E230" s="49">
        <v>5975</v>
      </c>
      <c r="F230" s="43" t="str">
        <f t="shared" si="38"/>
        <v>N/A</v>
      </c>
      <c r="G230" s="49">
        <v>6337</v>
      </c>
      <c r="H230" s="43" t="str">
        <f t="shared" si="39"/>
        <v>N/A</v>
      </c>
      <c r="I230" s="12">
        <v>9.5329999999999995</v>
      </c>
      <c r="J230" s="12">
        <v>6.0590000000000002</v>
      </c>
      <c r="K230" s="44" t="s">
        <v>732</v>
      </c>
      <c r="L230" s="9" t="str">
        <f t="shared" si="40"/>
        <v>Yes</v>
      </c>
    </row>
    <row r="231" spans="1:12" x14ac:dyDescent="0.2">
      <c r="A231" s="4" t="s">
        <v>1394</v>
      </c>
      <c r="B231" s="34" t="s">
        <v>217</v>
      </c>
      <c r="C231" s="51">
        <v>7794.5015581999996</v>
      </c>
      <c r="D231" s="43" t="str">
        <f t="shared" si="37"/>
        <v>N/A</v>
      </c>
      <c r="E231" s="51">
        <v>8261.5835982999997</v>
      </c>
      <c r="F231" s="43" t="str">
        <f t="shared" si="38"/>
        <v>N/A</v>
      </c>
      <c r="G231" s="51">
        <v>8064.1912577000003</v>
      </c>
      <c r="H231" s="43" t="str">
        <f t="shared" si="39"/>
        <v>N/A</v>
      </c>
      <c r="I231" s="12">
        <v>5.992</v>
      </c>
      <c r="J231" s="12">
        <v>-2.39</v>
      </c>
      <c r="K231" s="44" t="s">
        <v>732</v>
      </c>
      <c r="L231" s="9" t="str">
        <f t="shared" si="40"/>
        <v>Yes</v>
      </c>
    </row>
    <row r="232" spans="1:12" ht="25.5" x14ac:dyDescent="0.2">
      <c r="A232" s="4" t="s">
        <v>1395</v>
      </c>
      <c r="B232" s="34" t="s">
        <v>217</v>
      </c>
      <c r="C232" s="51">
        <v>6269.2840908999997</v>
      </c>
      <c r="D232" s="43" t="str">
        <f t="shared" si="37"/>
        <v>N/A</v>
      </c>
      <c r="E232" s="51">
        <v>7653.5972222</v>
      </c>
      <c r="F232" s="43" t="str">
        <f t="shared" si="38"/>
        <v>N/A</v>
      </c>
      <c r="G232" s="51">
        <v>7324.7619047999997</v>
      </c>
      <c r="H232" s="43" t="str">
        <f t="shared" si="39"/>
        <v>N/A</v>
      </c>
      <c r="I232" s="12">
        <v>22.08</v>
      </c>
      <c r="J232" s="12">
        <v>-4.3</v>
      </c>
      <c r="K232" s="44" t="s">
        <v>732</v>
      </c>
      <c r="L232" s="9" t="str">
        <f t="shared" si="40"/>
        <v>Yes</v>
      </c>
    </row>
    <row r="233" spans="1:12" ht="25.5" x14ac:dyDescent="0.2">
      <c r="A233" s="4" t="s">
        <v>1396</v>
      </c>
      <c r="B233" s="34" t="s">
        <v>217</v>
      </c>
      <c r="C233" s="51">
        <v>8622.8072971000001</v>
      </c>
      <c r="D233" s="43" t="str">
        <f t="shared" si="37"/>
        <v>N/A</v>
      </c>
      <c r="E233" s="51">
        <v>8990.0028242999997</v>
      </c>
      <c r="F233" s="43" t="str">
        <f t="shared" si="38"/>
        <v>N/A</v>
      </c>
      <c r="G233" s="51">
        <v>8800.4122165000008</v>
      </c>
      <c r="H233" s="43" t="str">
        <f t="shared" si="39"/>
        <v>N/A</v>
      </c>
      <c r="I233" s="12">
        <v>4.258</v>
      </c>
      <c r="J233" s="12">
        <v>-2.11</v>
      </c>
      <c r="K233" s="44" t="s">
        <v>732</v>
      </c>
      <c r="L233" s="9" t="str">
        <f t="shared" si="40"/>
        <v>Yes</v>
      </c>
    </row>
    <row r="234" spans="1:12" x14ac:dyDescent="0.2">
      <c r="A234" s="4" t="s">
        <v>1397</v>
      </c>
      <c r="B234" s="34" t="s">
        <v>217</v>
      </c>
      <c r="C234" s="51">
        <v>1695.0756303000001</v>
      </c>
      <c r="D234" s="43" t="str">
        <f t="shared" si="37"/>
        <v>N/A</v>
      </c>
      <c r="E234" s="51">
        <v>2441.9216301000001</v>
      </c>
      <c r="F234" s="43" t="str">
        <f t="shared" si="38"/>
        <v>N/A</v>
      </c>
      <c r="G234" s="51">
        <v>2850.6556473999999</v>
      </c>
      <c r="H234" s="43" t="str">
        <f t="shared" si="39"/>
        <v>N/A</v>
      </c>
      <c r="I234" s="12">
        <v>44.06</v>
      </c>
      <c r="J234" s="12">
        <v>16.739999999999998</v>
      </c>
      <c r="K234" s="44" t="s">
        <v>732</v>
      </c>
      <c r="L234" s="9" t="str">
        <f t="shared" si="40"/>
        <v>Yes</v>
      </c>
    </row>
    <row r="235" spans="1:12" ht="25.5" x14ac:dyDescent="0.2">
      <c r="A235" s="4" t="s">
        <v>1398</v>
      </c>
      <c r="B235" s="34" t="s">
        <v>217</v>
      </c>
      <c r="C235" s="51">
        <v>995.84647302999997</v>
      </c>
      <c r="D235" s="43" t="str">
        <f t="shared" si="37"/>
        <v>N/A</v>
      </c>
      <c r="E235" s="51">
        <v>1051.3736263999999</v>
      </c>
      <c r="F235" s="43" t="str">
        <f t="shared" si="38"/>
        <v>N/A</v>
      </c>
      <c r="G235" s="51">
        <v>1067.3846154</v>
      </c>
      <c r="H235" s="43" t="str">
        <f t="shared" si="39"/>
        <v>N/A</v>
      </c>
      <c r="I235" s="12">
        <v>5.5759999999999996</v>
      </c>
      <c r="J235" s="12">
        <v>1.5229999999999999</v>
      </c>
      <c r="K235" s="44" t="s">
        <v>732</v>
      </c>
      <c r="L235" s="9" t="str">
        <f t="shared" si="40"/>
        <v>Yes</v>
      </c>
    </row>
    <row r="236" spans="1:12" x14ac:dyDescent="0.2">
      <c r="A236" s="4" t="s">
        <v>1399</v>
      </c>
      <c r="B236" s="34" t="s">
        <v>217</v>
      </c>
      <c r="C236" s="43">
        <v>0.99384019489999997</v>
      </c>
      <c r="D236" s="43" t="str">
        <f t="shared" si="37"/>
        <v>N/A</v>
      </c>
      <c r="E236" s="43">
        <v>1.0427264811000001</v>
      </c>
      <c r="F236" s="43" t="str">
        <f t="shared" si="38"/>
        <v>N/A</v>
      </c>
      <c r="G236" s="43">
        <v>1.0694762992</v>
      </c>
      <c r="H236" s="43" t="str">
        <f t="shared" si="39"/>
        <v>N/A</v>
      </c>
      <c r="I236" s="12">
        <v>4.9189999999999996</v>
      </c>
      <c r="J236" s="12">
        <v>2.5649999999999999</v>
      </c>
      <c r="K236" s="44" t="s">
        <v>732</v>
      </c>
      <c r="L236" s="9" t="str">
        <f t="shared" si="40"/>
        <v>Yes</v>
      </c>
    </row>
    <row r="237" spans="1:12" x14ac:dyDescent="0.2">
      <c r="A237" s="4" t="s">
        <v>1400</v>
      </c>
      <c r="B237" s="34" t="s">
        <v>217</v>
      </c>
      <c r="C237" s="43">
        <v>8.2397003744999999</v>
      </c>
      <c r="D237" s="43" t="str">
        <f t="shared" si="37"/>
        <v>N/A</v>
      </c>
      <c r="E237" s="43">
        <v>10.810810811</v>
      </c>
      <c r="F237" s="43" t="str">
        <f t="shared" si="38"/>
        <v>N/A</v>
      </c>
      <c r="G237" s="43">
        <v>8.8359046282999998</v>
      </c>
      <c r="H237" s="43" t="str">
        <f t="shared" si="39"/>
        <v>N/A</v>
      </c>
      <c r="I237" s="12">
        <v>31.2</v>
      </c>
      <c r="J237" s="12">
        <v>-18.3</v>
      </c>
      <c r="K237" s="44" t="s">
        <v>732</v>
      </c>
      <c r="L237" s="9" t="str">
        <f t="shared" si="40"/>
        <v>Yes</v>
      </c>
    </row>
    <row r="238" spans="1:12" x14ac:dyDescent="0.2">
      <c r="A238" s="58" t="s">
        <v>1401</v>
      </c>
      <c r="B238" s="34" t="s">
        <v>217</v>
      </c>
      <c r="C238" s="43">
        <v>5.0565669631999999</v>
      </c>
      <c r="D238" s="43" t="str">
        <f t="shared" si="37"/>
        <v>N/A</v>
      </c>
      <c r="E238" s="43">
        <v>5.5505042588000002</v>
      </c>
      <c r="F238" s="43" t="str">
        <f t="shared" si="38"/>
        <v>N/A</v>
      </c>
      <c r="G238" s="43">
        <v>5.7855851201000004</v>
      </c>
      <c r="H238" s="43" t="str">
        <f t="shared" si="39"/>
        <v>N/A</v>
      </c>
      <c r="I238" s="12">
        <v>9.7680000000000007</v>
      </c>
      <c r="J238" s="12">
        <v>4.2350000000000003</v>
      </c>
      <c r="K238" s="44" t="s">
        <v>732</v>
      </c>
      <c r="L238" s="9" t="str">
        <f t="shared" si="40"/>
        <v>Yes</v>
      </c>
    </row>
    <row r="239" spans="1:12" x14ac:dyDescent="0.2">
      <c r="A239" s="58" t="s">
        <v>1402</v>
      </c>
      <c r="B239" s="34" t="s">
        <v>217</v>
      </c>
      <c r="C239" s="43">
        <v>9.7263013400000001E-2</v>
      </c>
      <c r="D239" s="43" t="str">
        <f t="shared" si="37"/>
        <v>N/A</v>
      </c>
      <c r="E239" s="43">
        <v>8.2813692600000002E-2</v>
      </c>
      <c r="F239" s="43" t="str">
        <f t="shared" si="38"/>
        <v>N/A</v>
      </c>
      <c r="G239" s="43">
        <v>9.0328617E-2</v>
      </c>
      <c r="H239" s="43" t="str">
        <f t="shared" si="39"/>
        <v>N/A</v>
      </c>
      <c r="I239" s="12">
        <v>-14.9</v>
      </c>
      <c r="J239" s="12">
        <v>9.0739999999999998</v>
      </c>
      <c r="K239" s="44" t="s">
        <v>732</v>
      </c>
      <c r="L239" s="9" t="str">
        <f t="shared" si="40"/>
        <v>Yes</v>
      </c>
    </row>
    <row r="240" spans="1:12" x14ac:dyDescent="0.2">
      <c r="A240" s="58" t="s">
        <v>1403</v>
      </c>
      <c r="B240" s="34" t="s">
        <v>217</v>
      </c>
      <c r="C240" s="43">
        <v>0.27876095960000002</v>
      </c>
      <c r="D240" s="43" t="str">
        <f t="shared" si="37"/>
        <v>N/A</v>
      </c>
      <c r="E240" s="43">
        <v>0.2984780897</v>
      </c>
      <c r="F240" s="43" t="str">
        <f t="shared" si="38"/>
        <v>N/A</v>
      </c>
      <c r="G240" s="43">
        <v>0.33483939509999999</v>
      </c>
      <c r="H240" s="43" t="str">
        <f t="shared" si="39"/>
        <v>N/A</v>
      </c>
      <c r="I240" s="12">
        <v>7.0730000000000004</v>
      </c>
      <c r="J240" s="12">
        <v>12.18</v>
      </c>
      <c r="K240" s="44" t="s">
        <v>732</v>
      </c>
      <c r="L240" s="9" t="str">
        <f t="shared" si="40"/>
        <v>Yes</v>
      </c>
    </row>
    <row r="241" spans="1:12" ht="25.5" x14ac:dyDescent="0.2">
      <c r="A241" s="58" t="s">
        <v>1404</v>
      </c>
      <c r="B241" s="34" t="s">
        <v>217</v>
      </c>
      <c r="C241" s="51">
        <v>34428772</v>
      </c>
      <c r="D241" s="43" t="str">
        <f t="shared" si="37"/>
        <v>N/A</v>
      </c>
      <c r="E241" s="51">
        <v>37696512</v>
      </c>
      <c r="F241" s="43" t="str">
        <f t="shared" si="38"/>
        <v>N/A</v>
      </c>
      <c r="G241" s="51">
        <v>36704515</v>
      </c>
      <c r="H241" s="43" t="str">
        <f t="shared" si="39"/>
        <v>N/A</v>
      </c>
      <c r="I241" s="12">
        <v>9.4909999999999997</v>
      </c>
      <c r="J241" s="12">
        <v>-2.63</v>
      </c>
      <c r="K241" s="44" t="s">
        <v>732</v>
      </c>
      <c r="L241" s="9" t="str">
        <f t="shared" si="40"/>
        <v>Yes</v>
      </c>
    </row>
    <row r="242" spans="1:12" x14ac:dyDescent="0.2">
      <c r="A242" s="58" t="s">
        <v>1405</v>
      </c>
      <c r="B242" s="34" t="s">
        <v>217</v>
      </c>
      <c r="C242" s="49">
        <v>2678</v>
      </c>
      <c r="D242" s="43" t="str">
        <f t="shared" si="37"/>
        <v>N/A</v>
      </c>
      <c r="E242" s="49">
        <v>2881</v>
      </c>
      <c r="F242" s="43" t="str">
        <f t="shared" si="38"/>
        <v>N/A</v>
      </c>
      <c r="G242" s="49">
        <v>2914</v>
      </c>
      <c r="H242" s="43" t="str">
        <f t="shared" si="39"/>
        <v>N/A</v>
      </c>
      <c r="I242" s="12">
        <v>7.58</v>
      </c>
      <c r="J242" s="12">
        <v>1.145</v>
      </c>
      <c r="K242" s="44" t="s">
        <v>732</v>
      </c>
      <c r="L242" s="9" t="str">
        <f t="shared" si="40"/>
        <v>Yes</v>
      </c>
    </row>
    <row r="243" spans="1:12" ht="25.5" x14ac:dyDescent="0.2">
      <c r="A243" s="58" t="s">
        <v>1406</v>
      </c>
      <c r="B243" s="34" t="s">
        <v>217</v>
      </c>
      <c r="C243" s="51">
        <v>12856.150858999999</v>
      </c>
      <c r="D243" s="43" t="str">
        <f t="shared" si="37"/>
        <v>N/A</v>
      </c>
      <c r="E243" s="51">
        <v>13084.523429000001</v>
      </c>
      <c r="F243" s="43" t="str">
        <f t="shared" si="38"/>
        <v>N/A</v>
      </c>
      <c r="G243" s="51">
        <v>12595.921414</v>
      </c>
      <c r="H243" s="43" t="str">
        <f t="shared" si="39"/>
        <v>N/A</v>
      </c>
      <c r="I243" s="12">
        <v>1.776</v>
      </c>
      <c r="J243" s="12">
        <v>-3.73</v>
      </c>
      <c r="K243" s="44" t="s">
        <v>732</v>
      </c>
      <c r="L243" s="9" t="str">
        <f t="shared" si="40"/>
        <v>Yes</v>
      </c>
    </row>
    <row r="244" spans="1:12" ht="25.5" x14ac:dyDescent="0.2">
      <c r="A244" s="58" t="s">
        <v>1407</v>
      </c>
      <c r="B244" s="34" t="s">
        <v>217</v>
      </c>
      <c r="C244" s="51">
        <v>6891</v>
      </c>
      <c r="D244" s="43" t="str">
        <f t="shared" si="37"/>
        <v>N/A</v>
      </c>
      <c r="E244" s="51">
        <v>8390.8064515999995</v>
      </c>
      <c r="F244" s="43" t="str">
        <f t="shared" si="38"/>
        <v>N/A</v>
      </c>
      <c r="G244" s="51">
        <v>7493.9491525000003</v>
      </c>
      <c r="H244" s="43" t="str">
        <f t="shared" si="39"/>
        <v>N/A</v>
      </c>
      <c r="I244" s="12">
        <v>21.76</v>
      </c>
      <c r="J244" s="12">
        <v>-10.7</v>
      </c>
      <c r="K244" s="44" t="s">
        <v>732</v>
      </c>
      <c r="L244" s="9" t="str">
        <f t="shared" si="40"/>
        <v>Yes</v>
      </c>
    </row>
    <row r="245" spans="1:12" ht="25.5" x14ac:dyDescent="0.2">
      <c r="A245" s="58" t="s">
        <v>1408</v>
      </c>
      <c r="B245" s="34" t="s">
        <v>217</v>
      </c>
      <c r="C245" s="51">
        <v>13021.405029</v>
      </c>
      <c r="D245" s="43" t="str">
        <f t="shared" si="37"/>
        <v>N/A</v>
      </c>
      <c r="E245" s="51">
        <v>13178.87045</v>
      </c>
      <c r="F245" s="43" t="str">
        <f t="shared" si="38"/>
        <v>N/A</v>
      </c>
      <c r="G245" s="51">
        <v>12684.061223999999</v>
      </c>
      <c r="H245" s="43" t="str">
        <f t="shared" si="39"/>
        <v>N/A</v>
      </c>
      <c r="I245" s="12">
        <v>1.2090000000000001</v>
      </c>
      <c r="J245" s="12">
        <v>-3.75</v>
      </c>
      <c r="K245" s="44" t="s">
        <v>732</v>
      </c>
      <c r="L245" s="9" t="str">
        <f t="shared" si="40"/>
        <v>Yes</v>
      </c>
    </row>
    <row r="246" spans="1:12" ht="25.5" x14ac:dyDescent="0.2">
      <c r="A246" s="58" t="s">
        <v>1409</v>
      </c>
      <c r="B246" s="34" t="s">
        <v>217</v>
      </c>
      <c r="C246" s="51">
        <v>14510.5</v>
      </c>
      <c r="D246" s="43" t="str">
        <f t="shared" si="37"/>
        <v>N/A</v>
      </c>
      <c r="E246" s="51">
        <v>16916.846153999999</v>
      </c>
      <c r="F246" s="43" t="str">
        <f t="shared" si="38"/>
        <v>N/A</v>
      </c>
      <c r="G246" s="51">
        <v>17552.181818000001</v>
      </c>
      <c r="H246" s="43" t="str">
        <f t="shared" si="39"/>
        <v>N/A</v>
      </c>
      <c r="I246" s="12">
        <v>16.579999999999998</v>
      </c>
      <c r="J246" s="12">
        <v>3.7559999999999998</v>
      </c>
      <c r="K246" s="44" t="s">
        <v>732</v>
      </c>
      <c r="L246" s="9" t="str">
        <f t="shared" si="40"/>
        <v>Yes</v>
      </c>
    </row>
    <row r="247" spans="1:12" ht="25.5" x14ac:dyDescent="0.2">
      <c r="A247" s="58" t="s">
        <v>1410</v>
      </c>
      <c r="B247" s="34" t="s">
        <v>217</v>
      </c>
      <c r="C247" s="51">
        <v>12117</v>
      </c>
      <c r="D247" s="43" t="str">
        <f t="shared" si="37"/>
        <v>N/A</v>
      </c>
      <c r="E247" s="51">
        <v>7292</v>
      </c>
      <c r="F247" s="43" t="str">
        <f t="shared" si="38"/>
        <v>N/A</v>
      </c>
      <c r="G247" s="51">
        <v>10598</v>
      </c>
      <c r="H247" s="43" t="str">
        <f t="shared" si="39"/>
        <v>N/A</v>
      </c>
      <c r="I247" s="12">
        <v>-39.799999999999997</v>
      </c>
      <c r="J247" s="12">
        <v>45.34</v>
      </c>
      <c r="K247" s="44" t="s">
        <v>732</v>
      </c>
      <c r="L247" s="9" t="str">
        <f t="shared" si="40"/>
        <v>No</v>
      </c>
    </row>
    <row r="248" spans="1:12" ht="25.5" x14ac:dyDescent="0.2">
      <c r="A248" s="58" t="s">
        <v>1411</v>
      </c>
      <c r="B248" s="34" t="s">
        <v>217</v>
      </c>
      <c r="C248" s="43">
        <v>0.48790174920000001</v>
      </c>
      <c r="D248" s="43" t="str">
        <f t="shared" si="37"/>
        <v>N/A</v>
      </c>
      <c r="E248" s="43">
        <v>0.50277740449999997</v>
      </c>
      <c r="F248" s="43" t="str">
        <f t="shared" si="38"/>
        <v>N/A</v>
      </c>
      <c r="G248" s="43">
        <v>0.49178695529999999</v>
      </c>
      <c r="H248" s="43" t="str">
        <f t="shared" si="39"/>
        <v>N/A</v>
      </c>
      <c r="I248" s="12">
        <v>3.0489999999999999</v>
      </c>
      <c r="J248" s="12">
        <v>-2.19</v>
      </c>
      <c r="K248" s="44" t="s">
        <v>732</v>
      </c>
      <c r="L248" s="9" t="str">
        <f t="shared" si="40"/>
        <v>Yes</v>
      </c>
    </row>
    <row r="249" spans="1:12" ht="25.5" x14ac:dyDescent="0.2">
      <c r="A249" s="58" t="s">
        <v>1412</v>
      </c>
      <c r="B249" s="34" t="s">
        <v>217</v>
      </c>
      <c r="C249" s="43">
        <v>7.0224719101000002</v>
      </c>
      <c r="D249" s="43" t="str">
        <f t="shared" si="37"/>
        <v>N/A</v>
      </c>
      <c r="E249" s="43">
        <v>9.3093093092999997</v>
      </c>
      <c r="F249" s="43" t="str">
        <f t="shared" si="38"/>
        <v>N/A</v>
      </c>
      <c r="G249" s="43">
        <v>8.2748948106999993</v>
      </c>
      <c r="H249" s="43" t="str">
        <f t="shared" si="39"/>
        <v>N/A</v>
      </c>
      <c r="I249" s="12">
        <v>32.56</v>
      </c>
      <c r="J249" s="12">
        <v>-11.1</v>
      </c>
      <c r="K249" s="44" t="s">
        <v>732</v>
      </c>
      <c r="L249" s="9" t="str">
        <f t="shared" si="40"/>
        <v>Yes</v>
      </c>
    </row>
    <row r="250" spans="1:12" ht="25.5" x14ac:dyDescent="0.2">
      <c r="A250" s="58" t="s">
        <v>1413</v>
      </c>
      <c r="B250" s="34" t="s">
        <v>217</v>
      </c>
      <c r="C250" s="43">
        <v>2.7408734744999999</v>
      </c>
      <c r="D250" s="43" t="str">
        <f t="shared" si="37"/>
        <v>N/A</v>
      </c>
      <c r="E250" s="43">
        <v>2.9283586768999998</v>
      </c>
      <c r="F250" s="43" t="str">
        <f t="shared" si="38"/>
        <v>N/A</v>
      </c>
      <c r="G250" s="43">
        <v>2.9367088608</v>
      </c>
      <c r="H250" s="43" t="str">
        <f t="shared" si="39"/>
        <v>N/A</v>
      </c>
      <c r="I250" s="12">
        <v>6.84</v>
      </c>
      <c r="J250" s="12">
        <v>0.28510000000000002</v>
      </c>
      <c r="K250" s="44" t="s">
        <v>732</v>
      </c>
      <c r="L250" s="9" t="str">
        <f t="shared" si="40"/>
        <v>Yes</v>
      </c>
    </row>
    <row r="251" spans="1:12" ht="25.5" x14ac:dyDescent="0.2">
      <c r="A251" s="58" t="s">
        <v>1414</v>
      </c>
      <c r="B251" s="34" t="s">
        <v>217</v>
      </c>
      <c r="C251" s="43">
        <v>3.8142357999999999E-3</v>
      </c>
      <c r="D251" s="43" t="str">
        <f t="shared" si="37"/>
        <v>N/A</v>
      </c>
      <c r="E251" s="43">
        <v>3.3748527E-3</v>
      </c>
      <c r="F251" s="43" t="str">
        <f t="shared" si="38"/>
        <v>N/A</v>
      </c>
      <c r="G251" s="43">
        <v>2.7372308000000001E-3</v>
      </c>
      <c r="H251" s="43" t="str">
        <f t="shared" si="39"/>
        <v>N/A</v>
      </c>
      <c r="I251" s="12">
        <v>-11.5</v>
      </c>
      <c r="J251" s="12">
        <v>-18.899999999999999</v>
      </c>
      <c r="K251" s="44" t="s">
        <v>732</v>
      </c>
      <c r="L251" s="9" t="str">
        <f t="shared" si="40"/>
        <v>Yes</v>
      </c>
    </row>
    <row r="252" spans="1:12" ht="25.5" x14ac:dyDescent="0.2">
      <c r="A252" s="58" t="s">
        <v>1415</v>
      </c>
      <c r="B252" s="34" t="s">
        <v>217</v>
      </c>
      <c r="C252" s="43">
        <v>4.6267379000000004E-3</v>
      </c>
      <c r="D252" s="43" t="str">
        <f t="shared" si="37"/>
        <v>N/A</v>
      </c>
      <c r="E252" s="43">
        <v>4.3733052999999997E-3</v>
      </c>
      <c r="F252" s="43" t="str">
        <f t="shared" si="38"/>
        <v>N/A</v>
      </c>
      <c r="G252" s="43">
        <v>2.1464064000000001E-3</v>
      </c>
      <c r="H252" s="43" t="str">
        <f t="shared" si="39"/>
        <v>N/A</v>
      </c>
      <c r="I252" s="12">
        <v>-5.48</v>
      </c>
      <c r="J252" s="12">
        <v>-50.9</v>
      </c>
      <c r="K252" s="44" t="s">
        <v>732</v>
      </c>
      <c r="L252" s="9" t="str">
        <f t="shared" si="40"/>
        <v>No</v>
      </c>
    </row>
    <row r="253" spans="1:12" x14ac:dyDescent="0.2">
      <c r="A253" s="173" t="s">
        <v>1649</v>
      </c>
      <c r="B253" s="174"/>
      <c r="C253" s="174"/>
      <c r="D253" s="174"/>
      <c r="E253" s="174"/>
      <c r="F253" s="174"/>
      <c r="G253" s="174"/>
      <c r="H253" s="174"/>
      <c r="I253" s="174"/>
      <c r="J253" s="174"/>
      <c r="K253" s="174"/>
      <c r="L253" s="175"/>
    </row>
    <row r="254" spans="1:12" x14ac:dyDescent="0.2">
      <c r="A254" s="167" t="s">
        <v>1647</v>
      </c>
      <c r="B254" s="168"/>
      <c r="C254" s="168"/>
      <c r="D254" s="168"/>
      <c r="E254" s="168"/>
      <c r="F254" s="168"/>
      <c r="G254" s="168"/>
      <c r="H254" s="168"/>
      <c r="I254" s="168"/>
      <c r="J254" s="168"/>
      <c r="K254" s="168"/>
      <c r="L254" s="169"/>
    </row>
  </sheetData>
  <mergeCells count="5">
    <mergeCell ref="A4:K4"/>
    <mergeCell ref="A2:L2"/>
    <mergeCell ref="A253:L253"/>
    <mergeCell ref="A254:L254"/>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5" max="11"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G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4" customHeight="1" x14ac:dyDescent="0.2">
      <c r="A2" s="176" t="s">
        <v>1611</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45" t="s">
        <v>5</v>
      </c>
      <c r="B6" s="34" t="s">
        <v>217</v>
      </c>
      <c r="C6" s="35">
        <v>88145</v>
      </c>
      <c r="D6" s="43" t="str">
        <f t="shared" ref="D6:D37" si="0">IF($B6="N/A","N/A",IF(C6&gt;10,"No",IF(C6&lt;-10,"No","Yes")))</f>
        <v>N/A</v>
      </c>
      <c r="E6" s="35">
        <v>87781</v>
      </c>
      <c r="F6" s="43" t="str">
        <f t="shared" ref="F6:F37" si="1">IF($B6="N/A","N/A",IF(E6&gt;10,"No",IF(E6&lt;-10,"No","Yes")))</f>
        <v>N/A</v>
      </c>
      <c r="G6" s="35">
        <v>87316</v>
      </c>
      <c r="H6" s="43" t="str">
        <f t="shared" ref="H6:H37" si="2">IF($B6="N/A","N/A",IF(G6&gt;10,"No",IF(G6&lt;-10,"No","Yes")))</f>
        <v>N/A</v>
      </c>
      <c r="I6" s="12">
        <v>-0.41299999999999998</v>
      </c>
      <c r="J6" s="12">
        <v>-0.53</v>
      </c>
      <c r="K6" s="44" t="s">
        <v>732</v>
      </c>
      <c r="L6" s="9" t="str">
        <f t="shared" ref="L6:L39" si="3">IF(J6="Div by 0", "N/A", IF(K6="N/A","N/A", IF(J6&gt;VALUE(MID(K6,1,2)), "No", IF(J6&lt;-1*VALUE(MID(K6,1,2)), "No", "Yes"))))</f>
        <v>Yes</v>
      </c>
    </row>
    <row r="7" spans="1:12" x14ac:dyDescent="0.2">
      <c r="A7" s="45" t="s">
        <v>6</v>
      </c>
      <c r="B7" s="34" t="s">
        <v>217</v>
      </c>
      <c r="C7" s="35">
        <v>82286</v>
      </c>
      <c r="D7" s="43" t="str">
        <f t="shared" si="0"/>
        <v>N/A</v>
      </c>
      <c r="E7" s="35">
        <v>82224</v>
      </c>
      <c r="F7" s="43" t="str">
        <f t="shared" si="1"/>
        <v>N/A</v>
      </c>
      <c r="G7" s="35">
        <v>82749</v>
      </c>
      <c r="H7" s="43" t="str">
        <f t="shared" si="2"/>
        <v>N/A</v>
      </c>
      <c r="I7" s="12">
        <v>-7.4999999999999997E-2</v>
      </c>
      <c r="J7" s="12">
        <v>0.63849999999999996</v>
      </c>
      <c r="K7" s="44" t="s">
        <v>732</v>
      </c>
      <c r="L7" s="9" t="str">
        <f t="shared" si="3"/>
        <v>Yes</v>
      </c>
    </row>
    <row r="8" spans="1:12" x14ac:dyDescent="0.2">
      <c r="A8" s="45" t="s">
        <v>364</v>
      </c>
      <c r="B8" s="34" t="s">
        <v>217</v>
      </c>
      <c r="C8" s="35" t="s">
        <v>217</v>
      </c>
      <c r="D8" s="43" t="str">
        <f t="shared" si="0"/>
        <v>N/A</v>
      </c>
      <c r="E8" s="35" t="s">
        <v>217</v>
      </c>
      <c r="F8" s="43" t="str">
        <f t="shared" si="1"/>
        <v>N/A</v>
      </c>
      <c r="G8" s="8">
        <v>94.769572586999999</v>
      </c>
      <c r="H8" s="43" t="str">
        <f t="shared" si="2"/>
        <v>N/A</v>
      </c>
      <c r="I8" s="12" t="s">
        <v>217</v>
      </c>
      <c r="J8" s="12" t="s">
        <v>217</v>
      </c>
      <c r="K8" s="44" t="s">
        <v>732</v>
      </c>
      <c r="L8" s="9" t="str">
        <f t="shared" si="3"/>
        <v>No</v>
      </c>
    </row>
    <row r="9" spans="1:12" x14ac:dyDescent="0.2">
      <c r="A9" s="4" t="s">
        <v>88</v>
      </c>
      <c r="B9" s="47" t="s">
        <v>217</v>
      </c>
      <c r="C9" s="1">
        <v>80911.59</v>
      </c>
      <c r="D9" s="11" t="str">
        <f t="shared" si="0"/>
        <v>N/A</v>
      </c>
      <c r="E9" s="1">
        <v>80810.289999999994</v>
      </c>
      <c r="F9" s="11" t="str">
        <f t="shared" si="1"/>
        <v>N/A</v>
      </c>
      <c r="G9" s="1">
        <v>80047.78</v>
      </c>
      <c r="H9" s="11" t="str">
        <f t="shared" si="2"/>
        <v>N/A</v>
      </c>
      <c r="I9" s="12">
        <v>-0.125</v>
      </c>
      <c r="J9" s="12">
        <v>-0.94399999999999995</v>
      </c>
      <c r="K9" s="47" t="s">
        <v>732</v>
      </c>
      <c r="L9" s="9" t="str">
        <f t="shared" si="3"/>
        <v>Yes</v>
      </c>
    </row>
    <row r="10" spans="1:12" x14ac:dyDescent="0.2">
      <c r="A10" s="4" t="s">
        <v>1416</v>
      </c>
      <c r="B10" s="34" t="s">
        <v>217</v>
      </c>
      <c r="C10" s="8">
        <v>3.6292472629999999</v>
      </c>
      <c r="D10" s="43" t="str">
        <f t="shared" si="0"/>
        <v>N/A</v>
      </c>
      <c r="E10" s="8">
        <v>4.0099793804999999</v>
      </c>
      <c r="F10" s="43" t="str">
        <f t="shared" si="1"/>
        <v>N/A</v>
      </c>
      <c r="G10" s="8">
        <v>1.2300151175</v>
      </c>
      <c r="H10" s="43" t="str">
        <f t="shared" si="2"/>
        <v>N/A</v>
      </c>
      <c r="I10" s="12">
        <v>10.49</v>
      </c>
      <c r="J10" s="12">
        <v>-69.3</v>
      </c>
      <c r="K10" s="44" t="s">
        <v>732</v>
      </c>
      <c r="L10" s="9" t="str">
        <f t="shared" si="3"/>
        <v>No</v>
      </c>
    </row>
    <row r="11" spans="1:12" x14ac:dyDescent="0.2">
      <c r="A11" s="4" t="s">
        <v>1417</v>
      </c>
      <c r="B11" s="34" t="s">
        <v>217</v>
      </c>
      <c r="C11" s="8">
        <v>2.7250553065999998</v>
      </c>
      <c r="D11" s="43" t="str">
        <f t="shared" si="0"/>
        <v>N/A</v>
      </c>
      <c r="E11" s="8">
        <v>2.9129310443</v>
      </c>
      <c r="F11" s="43" t="str">
        <f t="shared" si="1"/>
        <v>N/A</v>
      </c>
      <c r="G11" s="8">
        <v>3.3499015071999998</v>
      </c>
      <c r="H11" s="43" t="str">
        <f t="shared" si="2"/>
        <v>N/A</v>
      </c>
      <c r="I11" s="12">
        <v>6.8940000000000001</v>
      </c>
      <c r="J11" s="12">
        <v>15</v>
      </c>
      <c r="K11" s="44" t="s">
        <v>732</v>
      </c>
      <c r="L11" s="9" t="str">
        <f t="shared" si="3"/>
        <v>Yes</v>
      </c>
    </row>
    <row r="12" spans="1:12" x14ac:dyDescent="0.2">
      <c r="A12" s="4" t="s">
        <v>1418</v>
      </c>
      <c r="B12" s="34" t="s">
        <v>217</v>
      </c>
      <c r="C12" s="8">
        <v>60.304044472000001</v>
      </c>
      <c r="D12" s="43" t="str">
        <f t="shared" si="0"/>
        <v>N/A</v>
      </c>
      <c r="E12" s="8">
        <v>59.214408585000001</v>
      </c>
      <c r="F12" s="43" t="str">
        <f t="shared" si="1"/>
        <v>N/A</v>
      </c>
      <c r="G12" s="8">
        <v>61.009436987000001</v>
      </c>
      <c r="H12" s="43" t="str">
        <f t="shared" si="2"/>
        <v>N/A</v>
      </c>
      <c r="I12" s="12">
        <v>-1.81</v>
      </c>
      <c r="J12" s="12">
        <v>3.0310000000000001</v>
      </c>
      <c r="K12" s="44" t="s">
        <v>732</v>
      </c>
      <c r="L12" s="9" t="str">
        <f t="shared" si="3"/>
        <v>Yes</v>
      </c>
    </row>
    <row r="13" spans="1:12" x14ac:dyDescent="0.2">
      <c r="A13" s="4" t="s">
        <v>1419</v>
      </c>
      <c r="B13" s="34" t="s">
        <v>217</v>
      </c>
      <c r="C13" s="8">
        <v>1.3296273186000001</v>
      </c>
      <c r="D13" s="43" t="str">
        <f t="shared" si="0"/>
        <v>N/A</v>
      </c>
      <c r="E13" s="8">
        <v>1.1027443295999999</v>
      </c>
      <c r="F13" s="43" t="str">
        <f t="shared" si="1"/>
        <v>N/A</v>
      </c>
      <c r="G13" s="8">
        <v>1.3777543635</v>
      </c>
      <c r="H13" s="43" t="str">
        <f t="shared" si="2"/>
        <v>N/A</v>
      </c>
      <c r="I13" s="12">
        <v>-17.100000000000001</v>
      </c>
      <c r="J13" s="12">
        <v>24.94</v>
      </c>
      <c r="K13" s="44" t="s">
        <v>732</v>
      </c>
      <c r="L13" s="9" t="str">
        <f t="shared" si="3"/>
        <v>Yes</v>
      </c>
    </row>
    <row r="14" spans="1:12" x14ac:dyDescent="0.2">
      <c r="A14" s="4" t="s">
        <v>1420</v>
      </c>
      <c r="B14" s="34" t="s">
        <v>217</v>
      </c>
      <c r="C14" s="8">
        <v>0</v>
      </c>
      <c r="D14" s="43" t="str">
        <f t="shared" si="0"/>
        <v>N/A</v>
      </c>
      <c r="E14" s="8">
        <v>0</v>
      </c>
      <c r="F14" s="43" t="str">
        <f t="shared" si="1"/>
        <v>N/A</v>
      </c>
      <c r="G14" s="8">
        <v>0</v>
      </c>
      <c r="H14" s="43" t="str">
        <f t="shared" si="2"/>
        <v>N/A</v>
      </c>
      <c r="I14" s="12" t="s">
        <v>1743</v>
      </c>
      <c r="J14" s="12" t="s">
        <v>1743</v>
      </c>
      <c r="K14" s="44" t="s">
        <v>732</v>
      </c>
      <c r="L14" s="9" t="str">
        <f t="shared" si="3"/>
        <v>N/A</v>
      </c>
    </row>
    <row r="15" spans="1:12" x14ac:dyDescent="0.2">
      <c r="A15" s="4" t="s">
        <v>1421</v>
      </c>
      <c r="B15" s="34" t="s">
        <v>217</v>
      </c>
      <c r="C15" s="8">
        <v>0</v>
      </c>
      <c r="D15" s="43" t="str">
        <f t="shared" si="0"/>
        <v>N/A</v>
      </c>
      <c r="E15" s="8">
        <v>0</v>
      </c>
      <c r="F15" s="43" t="str">
        <f t="shared" si="1"/>
        <v>N/A</v>
      </c>
      <c r="G15" s="8">
        <v>0</v>
      </c>
      <c r="H15" s="43" t="str">
        <f t="shared" si="2"/>
        <v>N/A</v>
      </c>
      <c r="I15" s="12" t="s">
        <v>1743</v>
      </c>
      <c r="J15" s="12" t="s">
        <v>1743</v>
      </c>
      <c r="K15" s="44" t="s">
        <v>732</v>
      </c>
      <c r="L15" s="9" t="str">
        <f t="shared" si="3"/>
        <v>N/A</v>
      </c>
    </row>
    <row r="16" spans="1:12" x14ac:dyDescent="0.2">
      <c r="A16" s="4" t="s">
        <v>1422</v>
      </c>
      <c r="B16" s="34" t="s">
        <v>217</v>
      </c>
      <c r="C16" s="8">
        <v>0.56044018380000005</v>
      </c>
      <c r="D16" s="43" t="str">
        <f t="shared" si="0"/>
        <v>N/A</v>
      </c>
      <c r="E16" s="8">
        <v>0.63909046380000001</v>
      </c>
      <c r="F16" s="43" t="str">
        <f t="shared" si="1"/>
        <v>N/A</v>
      </c>
      <c r="G16" s="8">
        <v>0.83718906039999996</v>
      </c>
      <c r="H16" s="43" t="str">
        <f t="shared" si="2"/>
        <v>N/A</v>
      </c>
      <c r="I16" s="12">
        <v>14.03</v>
      </c>
      <c r="J16" s="12">
        <v>31</v>
      </c>
      <c r="K16" s="44" t="s">
        <v>732</v>
      </c>
      <c r="L16" s="9" t="str">
        <f t="shared" si="3"/>
        <v>No</v>
      </c>
    </row>
    <row r="17" spans="1:12" x14ac:dyDescent="0.2">
      <c r="A17" s="4" t="s">
        <v>1423</v>
      </c>
      <c r="B17" s="34" t="s">
        <v>217</v>
      </c>
      <c r="C17" s="8">
        <v>0</v>
      </c>
      <c r="D17" s="43" t="str">
        <f t="shared" si="0"/>
        <v>N/A</v>
      </c>
      <c r="E17" s="8">
        <v>0</v>
      </c>
      <c r="F17" s="43" t="str">
        <f t="shared" si="1"/>
        <v>N/A</v>
      </c>
      <c r="G17" s="8">
        <v>0</v>
      </c>
      <c r="H17" s="43" t="str">
        <f t="shared" si="2"/>
        <v>N/A</v>
      </c>
      <c r="I17" s="12" t="s">
        <v>1743</v>
      </c>
      <c r="J17" s="12" t="s">
        <v>1743</v>
      </c>
      <c r="K17" s="44" t="s">
        <v>732</v>
      </c>
      <c r="L17" s="9" t="str">
        <f t="shared" si="3"/>
        <v>N/A</v>
      </c>
    </row>
    <row r="18" spans="1:12" x14ac:dyDescent="0.2">
      <c r="A18" s="4" t="s">
        <v>1424</v>
      </c>
      <c r="B18" s="34" t="s">
        <v>217</v>
      </c>
      <c r="C18" s="8">
        <v>31.451585456</v>
      </c>
      <c r="D18" s="43" t="str">
        <f t="shared" si="0"/>
        <v>N/A</v>
      </c>
      <c r="E18" s="8">
        <v>32.120846196999999</v>
      </c>
      <c r="F18" s="43" t="str">
        <f t="shared" si="1"/>
        <v>N/A</v>
      </c>
      <c r="G18" s="8">
        <v>32.195702963999999</v>
      </c>
      <c r="H18" s="43" t="str">
        <f t="shared" si="2"/>
        <v>N/A</v>
      </c>
      <c r="I18" s="12">
        <v>2.1280000000000001</v>
      </c>
      <c r="J18" s="12">
        <v>0.23300000000000001</v>
      </c>
      <c r="K18" s="44" t="s">
        <v>732</v>
      </c>
      <c r="L18" s="9" t="str">
        <f t="shared" si="3"/>
        <v>Yes</v>
      </c>
    </row>
    <row r="19" spans="1:12" x14ac:dyDescent="0.2">
      <c r="A19" s="4" t="s">
        <v>1425</v>
      </c>
      <c r="B19" s="34" t="s">
        <v>217</v>
      </c>
      <c r="C19" s="8">
        <v>0</v>
      </c>
      <c r="D19" s="43" t="str">
        <f t="shared" si="0"/>
        <v>N/A</v>
      </c>
      <c r="E19" s="8">
        <v>0</v>
      </c>
      <c r="F19" s="43" t="str">
        <f t="shared" si="1"/>
        <v>N/A</v>
      </c>
      <c r="G19" s="8">
        <v>0</v>
      </c>
      <c r="H19" s="43" t="str">
        <f t="shared" si="2"/>
        <v>N/A</v>
      </c>
      <c r="I19" s="12" t="s">
        <v>1743</v>
      </c>
      <c r="J19" s="12" t="s">
        <v>1743</v>
      </c>
      <c r="K19" s="44" t="s">
        <v>732</v>
      </c>
      <c r="L19" s="9" t="str">
        <f t="shared" si="3"/>
        <v>N/A</v>
      </c>
    </row>
    <row r="20" spans="1:12" x14ac:dyDescent="0.2">
      <c r="A20" s="2" t="s">
        <v>968</v>
      </c>
      <c r="B20" s="34" t="s">
        <v>217</v>
      </c>
      <c r="C20" s="8">
        <v>95.384877191000001</v>
      </c>
      <c r="D20" s="43" t="str">
        <f t="shared" si="0"/>
        <v>N/A</v>
      </c>
      <c r="E20" s="8">
        <v>95.345234161999997</v>
      </c>
      <c r="F20" s="43" t="str">
        <f t="shared" si="1"/>
        <v>N/A</v>
      </c>
      <c r="G20" s="8">
        <v>94.435155069000004</v>
      </c>
      <c r="H20" s="43" t="str">
        <f t="shared" si="2"/>
        <v>N/A</v>
      </c>
      <c r="I20" s="12">
        <v>-4.2000000000000003E-2</v>
      </c>
      <c r="J20" s="12">
        <v>-0.95499999999999996</v>
      </c>
      <c r="K20" s="44" t="s">
        <v>732</v>
      </c>
      <c r="L20" s="9" t="str">
        <f t="shared" si="3"/>
        <v>Yes</v>
      </c>
    </row>
    <row r="21" spans="1:12" x14ac:dyDescent="0.2">
      <c r="A21" s="2" t="s">
        <v>969</v>
      </c>
      <c r="B21" s="34" t="s">
        <v>217</v>
      </c>
      <c r="C21" s="8">
        <v>4.6151228089999998</v>
      </c>
      <c r="D21" s="43" t="str">
        <f t="shared" si="0"/>
        <v>N/A</v>
      </c>
      <c r="E21" s="8">
        <v>4.6547658377000003</v>
      </c>
      <c r="F21" s="43" t="str">
        <f t="shared" si="1"/>
        <v>N/A</v>
      </c>
      <c r="G21" s="8">
        <v>5.5648449310999997</v>
      </c>
      <c r="H21" s="43" t="str">
        <f t="shared" si="2"/>
        <v>N/A</v>
      </c>
      <c r="I21" s="12">
        <v>0.85899999999999999</v>
      </c>
      <c r="J21" s="12">
        <v>19.55</v>
      </c>
      <c r="K21" s="44" t="s">
        <v>732</v>
      </c>
      <c r="L21" s="9" t="str">
        <f t="shared" si="3"/>
        <v>Yes</v>
      </c>
    </row>
    <row r="22" spans="1:12" x14ac:dyDescent="0.2">
      <c r="A22" s="3" t="s">
        <v>1728</v>
      </c>
      <c r="B22" s="34" t="s">
        <v>217</v>
      </c>
      <c r="C22" s="35">
        <v>38712</v>
      </c>
      <c r="D22" s="43" t="str">
        <f t="shared" si="0"/>
        <v>N/A</v>
      </c>
      <c r="E22" s="35">
        <v>37500</v>
      </c>
      <c r="F22" s="43" t="str">
        <f t="shared" si="1"/>
        <v>N/A</v>
      </c>
      <c r="G22" s="35">
        <v>35774</v>
      </c>
      <c r="H22" s="43" t="str">
        <f t="shared" si="2"/>
        <v>N/A</v>
      </c>
      <c r="I22" s="12">
        <v>-3.13</v>
      </c>
      <c r="J22" s="12">
        <v>-4.5999999999999996</v>
      </c>
      <c r="K22" s="44" t="s">
        <v>732</v>
      </c>
      <c r="L22" s="9" t="str">
        <f t="shared" si="3"/>
        <v>Yes</v>
      </c>
    </row>
    <row r="23" spans="1:12" x14ac:dyDescent="0.2">
      <c r="A23" s="3" t="s">
        <v>984</v>
      </c>
      <c r="B23" s="34" t="s">
        <v>217</v>
      </c>
      <c r="C23" s="35">
        <v>18298</v>
      </c>
      <c r="D23" s="43" t="str">
        <f t="shared" si="0"/>
        <v>N/A</v>
      </c>
      <c r="E23" s="35">
        <v>16919</v>
      </c>
      <c r="F23" s="43" t="str">
        <f t="shared" si="1"/>
        <v>N/A</v>
      </c>
      <c r="G23" s="35">
        <v>15728</v>
      </c>
      <c r="H23" s="43" t="str">
        <f t="shared" si="2"/>
        <v>N/A</v>
      </c>
      <c r="I23" s="12">
        <v>-7.54</v>
      </c>
      <c r="J23" s="12">
        <v>-7.04</v>
      </c>
      <c r="K23" s="44" t="s">
        <v>732</v>
      </c>
      <c r="L23" s="9" t="str">
        <f t="shared" si="3"/>
        <v>Yes</v>
      </c>
    </row>
    <row r="24" spans="1:12" x14ac:dyDescent="0.2">
      <c r="A24" s="3" t="s">
        <v>985</v>
      </c>
      <c r="B24" s="34" t="s">
        <v>217</v>
      </c>
      <c r="C24" s="35">
        <v>0</v>
      </c>
      <c r="D24" s="43" t="str">
        <f t="shared" si="0"/>
        <v>N/A</v>
      </c>
      <c r="E24" s="35">
        <v>0</v>
      </c>
      <c r="F24" s="43" t="str">
        <f t="shared" si="1"/>
        <v>N/A</v>
      </c>
      <c r="G24" s="35">
        <v>0</v>
      </c>
      <c r="H24" s="43" t="str">
        <f t="shared" si="2"/>
        <v>N/A</v>
      </c>
      <c r="I24" s="12" t="s">
        <v>1743</v>
      </c>
      <c r="J24" s="12" t="s">
        <v>1743</v>
      </c>
      <c r="K24" s="44" t="s">
        <v>732</v>
      </c>
      <c r="L24" s="9" t="str">
        <f t="shared" si="3"/>
        <v>N/A</v>
      </c>
    </row>
    <row r="25" spans="1:12" x14ac:dyDescent="0.2">
      <c r="A25" s="3" t="s">
        <v>986</v>
      </c>
      <c r="B25" s="34" t="s">
        <v>217</v>
      </c>
      <c r="C25" s="35">
        <v>1062</v>
      </c>
      <c r="D25" s="43" t="str">
        <f t="shared" si="0"/>
        <v>N/A</v>
      </c>
      <c r="E25" s="35">
        <v>1043</v>
      </c>
      <c r="F25" s="43" t="str">
        <f t="shared" si="1"/>
        <v>N/A</v>
      </c>
      <c r="G25" s="35">
        <v>1146</v>
      </c>
      <c r="H25" s="43" t="str">
        <f t="shared" si="2"/>
        <v>N/A</v>
      </c>
      <c r="I25" s="12">
        <v>-1.79</v>
      </c>
      <c r="J25" s="12">
        <v>9.875</v>
      </c>
      <c r="K25" s="44" t="s">
        <v>732</v>
      </c>
      <c r="L25" s="9" t="str">
        <f t="shared" si="3"/>
        <v>Yes</v>
      </c>
    </row>
    <row r="26" spans="1:12" x14ac:dyDescent="0.2">
      <c r="A26" s="3" t="s">
        <v>987</v>
      </c>
      <c r="B26" s="34" t="s">
        <v>217</v>
      </c>
      <c r="C26" s="35">
        <v>19332</v>
      </c>
      <c r="D26" s="43" t="str">
        <f t="shared" si="0"/>
        <v>N/A</v>
      </c>
      <c r="E26" s="35">
        <v>19524</v>
      </c>
      <c r="F26" s="43" t="str">
        <f t="shared" si="1"/>
        <v>N/A</v>
      </c>
      <c r="G26" s="35">
        <v>18876</v>
      </c>
      <c r="H26" s="43" t="str">
        <f t="shared" si="2"/>
        <v>N/A</v>
      </c>
      <c r="I26" s="12">
        <v>0.99319999999999997</v>
      </c>
      <c r="J26" s="12">
        <v>-3.32</v>
      </c>
      <c r="K26" s="44" t="s">
        <v>732</v>
      </c>
      <c r="L26" s="9" t="str">
        <f t="shared" si="3"/>
        <v>Yes</v>
      </c>
    </row>
    <row r="27" spans="1:12" x14ac:dyDescent="0.2">
      <c r="A27" s="3" t="s">
        <v>988</v>
      </c>
      <c r="B27" s="34" t="s">
        <v>217</v>
      </c>
      <c r="C27" s="35">
        <v>20</v>
      </c>
      <c r="D27" s="43" t="str">
        <f t="shared" si="0"/>
        <v>N/A</v>
      </c>
      <c r="E27" s="35">
        <v>14</v>
      </c>
      <c r="F27" s="43" t="str">
        <f t="shared" si="1"/>
        <v>N/A</v>
      </c>
      <c r="G27" s="35">
        <v>24</v>
      </c>
      <c r="H27" s="43" t="str">
        <f t="shared" si="2"/>
        <v>N/A</v>
      </c>
      <c r="I27" s="12">
        <v>-30</v>
      </c>
      <c r="J27" s="12">
        <v>71.430000000000007</v>
      </c>
      <c r="K27" s="44" t="s">
        <v>732</v>
      </c>
      <c r="L27" s="9" t="str">
        <f t="shared" si="3"/>
        <v>No</v>
      </c>
    </row>
    <row r="28" spans="1:12" x14ac:dyDescent="0.2">
      <c r="A28" s="3" t="s">
        <v>103</v>
      </c>
      <c r="B28" s="34" t="s">
        <v>217</v>
      </c>
      <c r="C28" s="35">
        <v>48933</v>
      </c>
      <c r="D28" s="43" t="str">
        <f t="shared" si="0"/>
        <v>N/A</v>
      </c>
      <c r="E28" s="35">
        <v>49809</v>
      </c>
      <c r="F28" s="43" t="str">
        <f t="shared" si="1"/>
        <v>N/A</v>
      </c>
      <c r="G28" s="35">
        <v>51144</v>
      </c>
      <c r="H28" s="43" t="str">
        <f t="shared" si="2"/>
        <v>N/A</v>
      </c>
      <c r="I28" s="12">
        <v>1.79</v>
      </c>
      <c r="J28" s="12">
        <v>2.68</v>
      </c>
      <c r="K28" s="44" t="s">
        <v>732</v>
      </c>
      <c r="L28" s="9" t="str">
        <f t="shared" si="3"/>
        <v>Yes</v>
      </c>
    </row>
    <row r="29" spans="1:12" x14ac:dyDescent="0.2">
      <c r="A29" s="3" t="s">
        <v>989</v>
      </c>
      <c r="B29" s="34" t="s">
        <v>217</v>
      </c>
      <c r="C29" s="35">
        <v>37433</v>
      </c>
      <c r="D29" s="43" t="str">
        <f t="shared" si="0"/>
        <v>N/A</v>
      </c>
      <c r="E29" s="35">
        <v>37898</v>
      </c>
      <c r="F29" s="43" t="str">
        <f t="shared" si="1"/>
        <v>N/A</v>
      </c>
      <c r="G29" s="35">
        <v>38414</v>
      </c>
      <c r="H29" s="43" t="str">
        <f t="shared" si="2"/>
        <v>N/A</v>
      </c>
      <c r="I29" s="12">
        <v>1.242</v>
      </c>
      <c r="J29" s="12">
        <v>1.3620000000000001</v>
      </c>
      <c r="K29" s="44" t="s">
        <v>732</v>
      </c>
      <c r="L29" s="9" t="str">
        <f t="shared" si="3"/>
        <v>Yes</v>
      </c>
    </row>
    <row r="30" spans="1:12" x14ac:dyDescent="0.2">
      <c r="A30" s="3" t="s">
        <v>990</v>
      </c>
      <c r="B30" s="34" t="s">
        <v>217</v>
      </c>
      <c r="C30" s="35">
        <v>0</v>
      </c>
      <c r="D30" s="43" t="str">
        <f t="shared" si="0"/>
        <v>N/A</v>
      </c>
      <c r="E30" s="35">
        <v>0</v>
      </c>
      <c r="F30" s="43" t="str">
        <f t="shared" si="1"/>
        <v>N/A</v>
      </c>
      <c r="G30" s="35">
        <v>0</v>
      </c>
      <c r="H30" s="43" t="str">
        <f t="shared" si="2"/>
        <v>N/A</v>
      </c>
      <c r="I30" s="12" t="s">
        <v>1743</v>
      </c>
      <c r="J30" s="12" t="s">
        <v>1743</v>
      </c>
      <c r="K30" s="44" t="s">
        <v>732</v>
      </c>
      <c r="L30" s="9" t="str">
        <f t="shared" si="3"/>
        <v>N/A</v>
      </c>
    </row>
    <row r="31" spans="1:12" x14ac:dyDescent="0.2">
      <c r="A31" s="3" t="s">
        <v>991</v>
      </c>
      <c r="B31" s="34" t="s">
        <v>217</v>
      </c>
      <c r="C31" s="35">
        <v>3014</v>
      </c>
      <c r="D31" s="43" t="str">
        <f t="shared" si="0"/>
        <v>N/A</v>
      </c>
      <c r="E31" s="35">
        <v>3059</v>
      </c>
      <c r="F31" s="43" t="str">
        <f t="shared" si="1"/>
        <v>N/A</v>
      </c>
      <c r="G31" s="35">
        <v>3723</v>
      </c>
      <c r="H31" s="43" t="str">
        <f t="shared" si="2"/>
        <v>N/A</v>
      </c>
      <c r="I31" s="12">
        <v>1.4930000000000001</v>
      </c>
      <c r="J31" s="12">
        <v>21.71</v>
      </c>
      <c r="K31" s="44" t="s">
        <v>732</v>
      </c>
      <c r="L31" s="9" t="str">
        <f t="shared" si="3"/>
        <v>Yes</v>
      </c>
    </row>
    <row r="32" spans="1:12" x14ac:dyDescent="0.2">
      <c r="A32" s="3" t="s">
        <v>992</v>
      </c>
      <c r="B32" s="34" t="s">
        <v>217</v>
      </c>
      <c r="C32" s="35">
        <v>7888</v>
      </c>
      <c r="D32" s="43" t="str">
        <f t="shared" si="0"/>
        <v>N/A</v>
      </c>
      <c r="E32" s="35">
        <v>8207</v>
      </c>
      <c r="F32" s="43" t="str">
        <f t="shared" si="1"/>
        <v>N/A</v>
      </c>
      <c r="G32" s="35">
        <v>8692</v>
      </c>
      <c r="H32" s="43" t="str">
        <f t="shared" si="2"/>
        <v>N/A</v>
      </c>
      <c r="I32" s="12">
        <v>4.0439999999999996</v>
      </c>
      <c r="J32" s="12">
        <v>5.91</v>
      </c>
      <c r="K32" s="44" t="s">
        <v>732</v>
      </c>
      <c r="L32" s="9" t="str">
        <f t="shared" si="3"/>
        <v>Yes</v>
      </c>
    </row>
    <row r="33" spans="1:12" x14ac:dyDescent="0.2">
      <c r="A33" s="3" t="s">
        <v>993</v>
      </c>
      <c r="B33" s="34" t="s">
        <v>217</v>
      </c>
      <c r="C33" s="35">
        <v>598</v>
      </c>
      <c r="D33" s="43" t="str">
        <f t="shared" si="0"/>
        <v>N/A</v>
      </c>
      <c r="E33" s="35">
        <v>645</v>
      </c>
      <c r="F33" s="43" t="str">
        <f t="shared" si="1"/>
        <v>N/A</v>
      </c>
      <c r="G33" s="35">
        <v>315</v>
      </c>
      <c r="H33" s="43" t="str">
        <f t="shared" si="2"/>
        <v>N/A</v>
      </c>
      <c r="I33" s="12">
        <v>7.86</v>
      </c>
      <c r="J33" s="12">
        <v>-51.2</v>
      </c>
      <c r="K33" s="44" t="s">
        <v>732</v>
      </c>
      <c r="L33" s="9" t="str">
        <f t="shared" si="3"/>
        <v>No</v>
      </c>
    </row>
    <row r="34" spans="1:12" x14ac:dyDescent="0.2">
      <c r="A34" s="45" t="s">
        <v>84</v>
      </c>
      <c r="B34" s="34" t="s">
        <v>217</v>
      </c>
      <c r="C34" s="46">
        <v>1114933872</v>
      </c>
      <c r="D34" s="43" t="str">
        <f t="shared" si="0"/>
        <v>N/A</v>
      </c>
      <c r="E34" s="46">
        <v>1138416013</v>
      </c>
      <c r="F34" s="43" t="str">
        <f t="shared" si="1"/>
        <v>N/A</v>
      </c>
      <c r="G34" s="46">
        <v>1207488789</v>
      </c>
      <c r="H34" s="43" t="str">
        <f t="shared" si="2"/>
        <v>N/A</v>
      </c>
      <c r="I34" s="12">
        <v>2.1059999999999999</v>
      </c>
      <c r="J34" s="12">
        <v>6.0670000000000002</v>
      </c>
      <c r="K34" s="44" t="s">
        <v>732</v>
      </c>
      <c r="L34" s="9" t="str">
        <f t="shared" si="3"/>
        <v>Yes</v>
      </c>
    </row>
    <row r="35" spans="1:12" x14ac:dyDescent="0.2">
      <c r="A35" s="45" t="s">
        <v>1426</v>
      </c>
      <c r="B35" s="34" t="s">
        <v>217</v>
      </c>
      <c r="C35" s="46">
        <v>12648.861217</v>
      </c>
      <c r="D35" s="43" t="str">
        <f t="shared" si="0"/>
        <v>N/A</v>
      </c>
      <c r="E35" s="46">
        <v>12968.82028</v>
      </c>
      <c r="F35" s="43" t="str">
        <f t="shared" si="1"/>
        <v>N/A</v>
      </c>
      <c r="G35" s="46">
        <v>13828.952185</v>
      </c>
      <c r="H35" s="43" t="str">
        <f t="shared" si="2"/>
        <v>N/A</v>
      </c>
      <c r="I35" s="12">
        <v>2.5299999999999998</v>
      </c>
      <c r="J35" s="12">
        <v>6.6319999999999997</v>
      </c>
      <c r="K35" s="44" t="s">
        <v>732</v>
      </c>
      <c r="L35" s="9" t="str">
        <f t="shared" si="3"/>
        <v>Yes</v>
      </c>
    </row>
    <row r="36" spans="1:12" x14ac:dyDescent="0.2">
      <c r="A36" s="45" t="s">
        <v>1427</v>
      </c>
      <c r="B36" s="34" t="s">
        <v>217</v>
      </c>
      <c r="C36" s="46">
        <v>13549.496536000001</v>
      </c>
      <c r="D36" s="43" t="str">
        <f t="shared" si="0"/>
        <v>N/A</v>
      </c>
      <c r="E36" s="46">
        <v>13845.300800000001</v>
      </c>
      <c r="F36" s="43" t="str">
        <f t="shared" si="1"/>
        <v>N/A</v>
      </c>
      <c r="G36" s="46">
        <v>14592.185874999999</v>
      </c>
      <c r="H36" s="43" t="str">
        <f t="shared" si="2"/>
        <v>N/A</v>
      </c>
      <c r="I36" s="12">
        <v>2.1829999999999998</v>
      </c>
      <c r="J36" s="12">
        <v>5.3949999999999996</v>
      </c>
      <c r="K36" s="44" t="s">
        <v>732</v>
      </c>
      <c r="L36" s="9" t="str">
        <f t="shared" si="3"/>
        <v>Yes</v>
      </c>
    </row>
    <row r="37" spans="1:12" x14ac:dyDescent="0.2">
      <c r="A37" s="4" t="s">
        <v>107</v>
      </c>
      <c r="B37" s="34" t="s">
        <v>217</v>
      </c>
      <c r="C37" s="46">
        <v>0</v>
      </c>
      <c r="D37" s="43" t="str">
        <f t="shared" si="0"/>
        <v>N/A</v>
      </c>
      <c r="E37" s="46">
        <v>0</v>
      </c>
      <c r="F37" s="43" t="str">
        <f t="shared" si="1"/>
        <v>N/A</v>
      </c>
      <c r="G37" s="46">
        <v>0</v>
      </c>
      <c r="H37" s="43" t="str">
        <f t="shared" si="2"/>
        <v>N/A</v>
      </c>
      <c r="I37" s="12" t="s">
        <v>1743</v>
      </c>
      <c r="J37" s="12" t="s">
        <v>1743</v>
      </c>
      <c r="K37" s="44" t="s">
        <v>732</v>
      </c>
      <c r="L37" s="9" t="str">
        <f t="shared" si="3"/>
        <v>N/A</v>
      </c>
    </row>
    <row r="38" spans="1:12" x14ac:dyDescent="0.2">
      <c r="A38" s="45" t="s">
        <v>162</v>
      </c>
      <c r="B38" s="47" t="s">
        <v>221</v>
      </c>
      <c r="C38" s="1">
        <v>0</v>
      </c>
      <c r="D38" s="43" t="str">
        <f>IF($B38="N/A","N/A",IF(C38&gt;0,"No",IF(C38&lt;0,"No","Yes")))</f>
        <v>Yes</v>
      </c>
      <c r="E38" s="1">
        <v>0</v>
      </c>
      <c r="F38" s="43" t="str">
        <f>IF($B38="N/A","N/A",IF(E38&gt;0,"No",IF(E38&lt;0,"No","Yes")))</f>
        <v>Yes</v>
      </c>
      <c r="G38" s="1">
        <v>0</v>
      </c>
      <c r="H38" s="43" t="str">
        <f>IF($B38="N/A","N/A",IF(G38&gt;0,"No",IF(G38&lt;0,"No","Yes")))</f>
        <v>Yes</v>
      </c>
      <c r="I38" s="12" t="s">
        <v>1743</v>
      </c>
      <c r="J38" s="12" t="s">
        <v>1743</v>
      </c>
      <c r="K38" s="44" t="s">
        <v>732</v>
      </c>
      <c r="L38" s="9" t="str">
        <f t="shared" si="3"/>
        <v>N/A</v>
      </c>
    </row>
    <row r="39" spans="1:12" x14ac:dyDescent="0.2">
      <c r="A39" s="45" t="s">
        <v>160</v>
      </c>
      <c r="B39" s="34" t="s">
        <v>217</v>
      </c>
      <c r="C39" s="46">
        <v>0</v>
      </c>
      <c r="D39" s="43" t="str">
        <f t="shared" ref="D39:D40" si="4">IF($B39="N/A","N/A",IF(C39&gt;10,"No",IF(C39&lt;-10,"No","Yes")))</f>
        <v>N/A</v>
      </c>
      <c r="E39" s="46">
        <v>0</v>
      </c>
      <c r="F39" s="43" t="str">
        <f t="shared" ref="F39:F40" si="5">IF($B39="N/A","N/A",IF(E39&gt;10,"No",IF(E39&lt;-10,"No","Yes")))</f>
        <v>N/A</v>
      </c>
      <c r="G39" s="46">
        <v>0</v>
      </c>
      <c r="H39" s="43" t="str">
        <f t="shared" ref="H39:H40" si="6">IF($B39="N/A","N/A",IF(G39&gt;10,"No",IF(G39&lt;-10,"No","Yes")))</f>
        <v>N/A</v>
      </c>
      <c r="I39" s="12" t="s">
        <v>1743</v>
      </c>
      <c r="J39" s="12" t="s">
        <v>1743</v>
      </c>
      <c r="K39" s="44" t="s">
        <v>732</v>
      </c>
      <c r="L39" s="9" t="str">
        <f t="shared" si="3"/>
        <v>N/A</v>
      </c>
    </row>
    <row r="40" spans="1:12" x14ac:dyDescent="0.2">
      <c r="A40" s="45" t="s">
        <v>1290</v>
      </c>
      <c r="B40" s="34" t="s">
        <v>217</v>
      </c>
      <c r="C40" s="46" t="s">
        <v>1743</v>
      </c>
      <c r="D40" s="43" t="str">
        <f t="shared" si="4"/>
        <v>N/A</v>
      </c>
      <c r="E40" s="46" t="s">
        <v>1743</v>
      </c>
      <c r="F40" s="43" t="str">
        <f t="shared" si="5"/>
        <v>N/A</v>
      </c>
      <c r="G40" s="46" t="s">
        <v>1743</v>
      </c>
      <c r="H40" s="43" t="str">
        <f t="shared" si="6"/>
        <v>N/A</v>
      </c>
      <c r="I40" s="12" t="s">
        <v>1743</v>
      </c>
      <c r="J40" s="12" t="s">
        <v>1743</v>
      </c>
      <c r="K40" s="44" t="s">
        <v>732</v>
      </c>
      <c r="L40" s="9" t="str">
        <f>IF(J40="Div by 0", "N/A", IF(OR(J40="N/A",K40="N/A"),"N/A", IF(J40&gt;VALUE(MID(K40,1,2)), "No", IF(J40&lt;-1*VALUE(MID(K40,1,2)), "No", "Yes"))))</f>
        <v>N/A</v>
      </c>
    </row>
    <row r="41" spans="1:12" x14ac:dyDescent="0.2">
      <c r="A41" s="3" t="s">
        <v>1428</v>
      </c>
      <c r="B41" s="34" t="s">
        <v>217</v>
      </c>
      <c r="C41" s="46">
        <v>18237.990700999999</v>
      </c>
      <c r="D41" s="43" t="str">
        <f t="shared" ref="D41:D52" si="7">IF($B41="N/A","N/A",IF(C41&gt;10,"No",IF(C41&lt;-10,"No","Yes")))</f>
        <v>N/A</v>
      </c>
      <c r="E41" s="46">
        <v>19244.949120000001</v>
      </c>
      <c r="F41" s="43" t="str">
        <f t="shared" ref="F41:F52" si="8">IF($B41="N/A","N/A",IF(E41&gt;10,"No",IF(E41&lt;-10,"No","Yes")))</f>
        <v>N/A</v>
      </c>
      <c r="G41" s="46">
        <v>21221.322637000001</v>
      </c>
      <c r="H41" s="43" t="str">
        <f t="shared" ref="H41:H52" si="9">IF($B41="N/A","N/A",IF(G41&gt;10,"No",IF(G41&lt;-10,"No","Yes")))</f>
        <v>N/A</v>
      </c>
      <c r="I41" s="12">
        <v>5.5209999999999999</v>
      </c>
      <c r="J41" s="12">
        <v>10.27</v>
      </c>
      <c r="K41" s="44" t="s">
        <v>732</v>
      </c>
      <c r="L41" s="9" t="str">
        <f t="shared" ref="L41:L52" si="10">IF(J41="Div by 0", "N/A", IF(K41="N/A","N/A", IF(J41&gt;VALUE(MID(K41,1,2)), "No", IF(J41&lt;-1*VALUE(MID(K41,1,2)), "No", "Yes"))))</f>
        <v>Yes</v>
      </c>
    </row>
    <row r="42" spans="1:12" x14ac:dyDescent="0.2">
      <c r="A42" s="3" t="s">
        <v>1429</v>
      </c>
      <c r="B42" s="34" t="s">
        <v>217</v>
      </c>
      <c r="C42" s="46">
        <v>4888.3278499999997</v>
      </c>
      <c r="D42" s="43" t="str">
        <f t="shared" si="7"/>
        <v>N/A</v>
      </c>
      <c r="E42" s="46">
        <v>5326.7816656000005</v>
      </c>
      <c r="F42" s="43" t="str">
        <f t="shared" si="8"/>
        <v>N/A</v>
      </c>
      <c r="G42" s="46">
        <v>6063.2039673999998</v>
      </c>
      <c r="H42" s="43" t="str">
        <f t="shared" si="9"/>
        <v>N/A</v>
      </c>
      <c r="I42" s="12">
        <v>8.9689999999999994</v>
      </c>
      <c r="J42" s="12">
        <v>13.82</v>
      </c>
      <c r="K42" s="44" t="s">
        <v>732</v>
      </c>
      <c r="L42" s="9" t="str">
        <f t="shared" si="10"/>
        <v>Yes</v>
      </c>
    </row>
    <row r="43" spans="1:12" x14ac:dyDescent="0.2">
      <c r="A43" s="3" t="s">
        <v>1430</v>
      </c>
      <c r="B43" s="34" t="s">
        <v>217</v>
      </c>
      <c r="C43" s="46" t="s">
        <v>1743</v>
      </c>
      <c r="D43" s="43" t="str">
        <f t="shared" si="7"/>
        <v>N/A</v>
      </c>
      <c r="E43" s="46" t="s">
        <v>1743</v>
      </c>
      <c r="F43" s="43" t="str">
        <f t="shared" si="8"/>
        <v>N/A</v>
      </c>
      <c r="G43" s="46" t="s">
        <v>1743</v>
      </c>
      <c r="H43" s="43" t="str">
        <f t="shared" si="9"/>
        <v>N/A</v>
      </c>
      <c r="I43" s="12" t="s">
        <v>1743</v>
      </c>
      <c r="J43" s="12" t="s">
        <v>1743</v>
      </c>
      <c r="K43" s="44" t="s">
        <v>732</v>
      </c>
      <c r="L43" s="9" t="str">
        <f t="shared" si="10"/>
        <v>N/A</v>
      </c>
    </row>
    <row r="44" spans="1:12" x14ac:dyDescent="0.2">
      <c r="A44" s="3" t="s">
        <v>1431</v>
      </c>
      <c r="B44" s="34" t="s">
        <v>217</v>
      </c>
      <c r="C44" s="46">
        <v>4849.9689265999996</v>
      </c>
      <c r="D44" s="43" t="str">
        <f t="shared" si="7"/>
        <v>N/A</v>
      </c>
      <c r="E44" s="46">
        <v>4675.3643337000003</v>
      </c>
      <c r="F44" s="43" t="str">
        <f t="shared" si="8"/>
        <v>N/A</v>
      </c>
      <c r="G44" s="46">
        <v>6824.8071553</v>
      </c>
      <c r="H44" s="43" t="str">
        <f t="shared" si="9"/>
        <v>N/A</v>
      </c>
      <c r="I44" s="12">
        <v>-3.6</v>
      </c>
      <c r="J44" s="12">
        <v>45.97</v>
      </c>
      <c r="K44" s="44" t="s">
        <v>732</v>
      </c>
      <c r="L44" s="9" t="str">
        <f t="shared" si="10"/>
        <v>No</v>
      </c>
    </row>
    <row r="45" spans="1:12" x14ac:dyDescent="0.2">
      <c r="A45" s="3" t="s">
        <v>1432</v>
      </c>
      <c r="B45" s="34" t="s">
        <v>217</v>
      </c>
      <c r="C45" s="46">
        <v>31625.471395</v>
      </c>
      <c r="D45" s="43" t="str">
        <f t="shared" si="7"/>
        <v>N/A</v>
      </c>
      <c r="E45" s="46">
        <v>32096.449754000001</v>
      </c>
      <c r="F45" s="43" t="str">
        <f t="shared" si="8"/>
        <v>N/A</v>
      </c>
      <c r="G45" s="46">
        <v>34744.013350000001</v>
      </c>
      <c r="H45" s="43" t="str">
        <f t="shared" si="9"/>
        <v>N/A</v>
      </c>
      <c r="I45" s="12">
        <v>1.4890000000000001</v>
      </c>
      <c r="J45" s="12">
        <v>8.2490000000000006</v>
      </c>
      <c r="K45" s="44" t="s">
        <v>732</v>
      </c>
      <c r="L45" s="9" t="str">
        <f t="shared" si="10"/>
        <v>Yes</v>
      </c>
    </row>
    <row r="46" spans="1:12" x14ac:dyDescent="0.2">
      <c r="A46" s="3" t="s">
        <v>1433</v>
      </c>
      <c r="B46" s="34" t="s">
        <v>217</v>
      </c>
      <c r="C46" s="46">
        <v>2409.65</v>
      </c>
      <c r="D46" s="43" t="str">
        <f t="shared" si="7"/>
        <v>N/A</v>
      </c>
      <c r="E46" s="46">
        <v>2448.7857143000001</v>
      </c>
      <c r="F46" s="43" t="str">
        <f t="shared" si="8"/>
        <v>N/A</v>
      </c>
      <c r="G46" s="46">
        <v>6679.125</v>
      </c>
      <c r="H46" s="43" t="str">
        <f t="shared" si="9"/>
        <v>N/A</v>
      </c>
      <c r="I46" s="12">
        <v>1.6240000000000001</v>
      </c>
      <c r="J46" s="12">
        <v>172.8</v>
      </c>
      <c r="K46" s="44" t="s">
        <v>732</v>
      </c>
      <c r="L46" s="9" t="str">
        <f t="shared" si="10"/>
        <v>No</v>
      </c>
    </row>
    <row r="47" spans="1:12" x14ac:dyDescent="0.2">
      <c r="A47" s="3" t="s">
        <v>1434</v>
      </c>
      <c r="B47" s="34" t="s">
        <v>217</v>
      </c>
      <c r="C47" s="46">
        <v>8295.9746183999996</v>
      </c>
      <c r="D47" s="43" t="str">
        <f t="shared" si="7"/>
        <v>N/A</v>
      </c>
      <c r="E47" s="46">
        <v>8307.8868075999999</v>
      </c>
      <c r="F47" s="43" t="str">
        <f t="shared" si="8"/>
        <v>N/A</v>
      </c>
      <c r="G47" s="46">
        <v>8721.0690794999991</v>
      </c>
      <c r="H47" s="43" t="str">
        <f t="shared" si="9"/>
        <v>N/A</v>
      </c>
      <c r="I47" s="12">
        <v>0.14360000000000001</v>
      </c>
      <c r="J47" s="12">
        <v>4.9729999999999999</v>
      </c>
      <c r="K47" s="44" t="s">
        <v>732</v>
      </c>
      <c r="L47" s="9" t="str">
        <f t="shared" si="10"/>
        <v>Yes</v>
      </c>
    </row>
    <row r="48" spans="1:12" x14ac:dyDescent="0.2">
      <c r="A48" s="3" t="s">
        <v>1435</v>
      </c>
      <c r="B48" s="47" t="s">
        <v>217</v>
      </c>
      <c r="C48" s="14">
        <v>3563.5405658</v>
      </c>
      <c r="D48" s="11" t="str">
        <f t="shared" si="7"/>
        <v>N/A</v>
      </c>
      <c r="E48" s="14">
        <v>3561.5496331999998</v>
      </c>
      <c r="F48" s="11" t="str">
        <f t="shared" si="8"/>
        <v>N/A</v>
      </c>
      <c r="G48" s="14">
        <v>3812.5820014000001</v>
      </c>
      <c r="H48" s="11" t="str">
        <f t="shared" si="9"/>
        <v>N/A</v>
      </c>
      <c r="I48" s="56">
        <v>-5.6000000000000001E-2</v>
      </c>
      <c r="J48" s="56">
        <v>7.048</v>
      </c>
      <c r="K48" s="47" t="s">
        <v>732</v>
      </c>
      <c r="L48" s="9" t="str">
        <f t="shared" si="10"/>
        <v>Yes</v>
      </c>
    </row>
    <row r="49" spans="1:12" ht="25.5" x14ac:dyDescent="0.2">
      <c r="A49" s="3" t="s">
        <v>1436</v>
      </c>
      <c r="B49" s="47" t="s">
        <v>217</v>
      </c>
      <c r="C49" s="14" t="s">
        <v>1743</v>
      </c>
      <c r="D49" s="11" t="str">
        <f t="shared" si="7"/>
        <v>N/A</v>
      </c>
      <c r="E49" s="14" t="s">
        <v>1743</v>
      </c>
      <c r="F49" s="11" t="str">
        <f t="shared" si="8"/>
        <v>N/A</v>
      </c>
      <c r="G49" s="14" t="s">
        <v>1743</v>
      </c>
      <c r="H49" s="11" t="str">
        <f t="shared" si="9"/>
        <v>N/A</v>
      </c>
      <c r="I49" s="56" t="s">
        <v>1743</v>
      </c>
      <c r="J49" s="56" t="s">
        <v>1743</v>
      </c>
      <c r="K49" s="47" t="s">
        <v>732</v>
      </c>
      <c r="L49" s="9" t="str">
        <f t="shared" si="10"/>
        <v>N/A</v>
      </c>
    </row>
    <row r="50" spans="1:12" x14ac:dyDescent="0.2">
      <c r="A50" s="3" t="s">
        <v>1437</v>
      </c>
      <c r="B50" s="47" t="s">
        <v>217</v>
      </c>
      <c r="C50" s="14">
        <v>4369.2690775999999</v>
      </c>
      <c r="D50" s="11" t="str">
        <f t="shared" si="7"/>
        <v>N/A</v>
      </c>
      <c r="E50" s="14">
        <v>4372.1961425</v>
      </c>
      <c r="F50" s="11" t="str">
        <f t="shared" si="8"/>
        <v>N/A</v>
      </c>
      <c r="G50" s="14">
        <v>4952.7792103000002</v>
      </c>
      <c r="H50" s="11" t="str">
        <f t="shared" si="9"/>
        <v>N/A</v>
      </c>
      <c r="I50" s="56">
        <v>6.7000000000000004E-2</v>
      </c>
      <c r="J50" s="56">
        <v>13.28</v>
      </c>
      <c r="K50" s="47" t="s">
        <v>732</v>
      </c>
      <c r="L50" s="9" t="str">
        <f t="shared" si="10"/>
        <v>Yes</v>
      </c>
    </row>
    <row r="51" spans="1:12" x14ac:dyDescent="0.2">
      <c r="A51" s="3" t="s">
        <v>1438</v>
      </c>
      <c r="B51" s="47" t="s">
        <v>217</v>
      </c>
      <c r="C51" s="14">
        <v>32224.931541999998</v>
      </c>
      <c r="D51" s="11" t="str">
        <f t="shared" si="7"/>
        <v>N/A</v>
      </c>
      <c r="E51" s="14">
        <v>31594.221275</v>
      </c>
      <c r="F51" s="11" t="str">
        <f t="shared" si="8"/>
        <v>N/A</v>
      </c>
      <c r="G51" s="14">
        <v>31985.128048999999</v>
      </c>
      <c r="H51" s="11" t="str">
        <f t="shared" si="9"/>
        <v>N/A</v>
      </c>
      <c r="I51" s="56">
        <v>-1.96</v>
      </c>
      <c r="J51" s="56">
        <v>1.2370000000000001</v>
      </c>
      <c r="K51" s="47" t="s">
        <v>732</v>
      </c>
      <c r="L51" s="9" t="str">
        <f t="shared" si="10"/>
        <v>Yes</v>
      </c>
    </row>
    <row r="52" spans="1:12" x14ac:dyDescent="0.2">
      <c r="A52" s="3" t="s">
        <v>1439</v>
      </c>
      <c r="B52" s="47" t="s">
        <v>217</v>
      </c>
      <c r="C52" s="14">
        <v>8685.0752508000005</v>
      </c>
      <c r="D52" s="11" t="str">
        <f t="shared" si="7"/>
        <v>N/A</v>
      </c>
      <c r="E52" s="14">
        <v>9555.9751938000009</v>
      </c>
      <c r="F52" s="11" t="str">
        <f t="shared" si="8"/>
        <v>N/A</v>
      </c>
      <c r="G52" s="14">
        <v>9904.4507936999998</v>
      </c>
      <c r="H52" s="11" t="str">
        <f t="shared" si="9"/>
        <v>N/A</v>
      </c>
      <c r="I52" s="56">
        <v>10.029999999999999</v>
      </c>
      <c r="J52" s="56">
        <v>3.6469999999999998</v>
      </c>
      <c r="K52" s="47" t="s">
        <v>732</v>
      </c>
      <c r="L52" s="9" t="str">
        <f t="shared" si="10"/>
        <v>Yes</v>
      </c>
    </row>
    <row r="53" spans="1:12" x14ac:dyDescent="0.2">
      <c r="A53" s="45" t="s">
        <v>1613</v>
      </c>
      <c r="B53" s="34" t="s">
        <v>217</v>
      </c>
      <c r="C53" s="46">
        <v>37846492</v>
      </c>
      <c r="D53" s="43" t="str">
        <f t="shared" ref="D53:D122" si="11">IF($B53="N/A","N/A",IF(C53&gt;10,"No",IF(C53&lt;-10,"No","Yes")))</f>
        <v>N/A</v>
      </c>
      <c r="E53" s="46">
        <v>29471842</v>
      </c>
      <c r="F53" s="43" t="str">
        <f t="shared" ref="F53:F122" si="12">IF($B53="N/A","N/A",IF(E53&gt;10,"No",IF(E53&lt;-10,"No","Yes")))</f>
        <v>N/A</v>
      </c>
      <c r="G53" s="46">
        <v>45815391</v>
      </c>
      <c r="H53" s="43" t="str">
        <f t="shared" ref="H53:H122" si="13">IF($B53="N/A","N/A",IF(G53&gt;10,"No",IF(G53&lt;-10,"No","Yes")))</f>
        <v>N/A</v>
      </c>
      <c r="I53" s="12">
        <v>-22.1</v>
      </c>
      <c r="J53" s="12">
        <v>55.45</v>
      </c>
      <c r="K53" s="44" t="s">
        <v>732</v>
      </c>
      <c r="L53" s="9" t="str">
        <f t="shared" ref="L53:L113" si="14">IF(J53="Div by 0", "N/A", IF(K53="N/A","N/A", IF(J53&gt;VALUE(MID(K53,1,2)), "No", IF(J53&lt;-1*VALUE(MID(K53,1,2)), "No", "Yes"))))</f>
        <v>No</v>
      </c>
    </row>
    <row r="54" spans="1:12" x14ac:dyDescent="0.2">
      <c r="A54" s="45" t="s">
        <v>598</v>
      </c>
      <c r="B54" s="34" t="s">
        <v>217</v>
      </c>
      <c r="C54" s="35">
        <v>16296</v>
      </c>
      <c r="D54" s="43" t="str">
        <f t="shared" si="11"/>
        <v>N/A</v>
      </c>
      <c r="E54" s="35">
        <v>12941</v>
      </c>
      <c r="F54" s="43" t="str">
        <f t="shared" si="12"/>
        <v>N/A</v>
      </c>
      <c r="G54" s="35">
        <v>22007</v>
      </c>
      <c r="H54" s="43" t="str">
        <f t="shared" si="13"/>
        <v>N/A</v>
      </c>
      <c r="I54" s="12">
        <v>-20.6</v>
      </c>
      <c r="J54" s="12">
        <v>70.06</v>
      </c>
      <c r="K54" s="44" t="s">
        <v>732</v>
      </c>
      <c r="L54" s="9" t="str">
        <f t="shared" si="14"/>
        <v>No</v>
      </c>
    </row>
    <row r="55" spans="1:12" x14ac:dyDescent="0.2">
      <c r="A55" s="45" t="s">
        <v>1440</v>
      </c>
      <c r="B55" s="34" t="s">
        <v>217</v>
      </c>
      <c r="C55" s="46">
        <v>2322.4405989000002</v>
      </c>
      <c r="D55" s="43" t="str">
        <f t="shared" si="11"/>
        <v>N/A</v>
      </c>
      <c r="E55" s="46">
        <v>2277.4006645999998</v>
      </c>
      <c r="F55" s="43" t="str">
        <f t="shared" si="12"/>
        <v>N/A</v>
      </c>
      <c r="G55" s="46">
        <v>2081.8553642000002</v>
      </c>
      <c r="H55" s="43" t="str">
        <f t="shared" si="13"/>
        <v>N/A</v>
      </c>
      <c r="I55" s="12">
        <v>-1.94</v>
      </c>
      <c r="J55" s="12">
        <v>-8.59</v>
      </c>
      <c r="K55" s="44" t="s">
        <v>732</v>
      </c>
      <c r="L55" s="9" t="str">
        <f t="shared" si="14"/>
        <v>Yes</v>
      </c>
    </row>
    <row r="56" spans="1:12" x14ac:dyDescent="0.2">
      <c r="A56" s="45" t="s">
        <v>1441</v>
      </c>
      <c r="B56" s="34" t="s">
        <v>217</v>
      </c>
      <c r="C56" s="35">
        <v>0.9961340206</v>
      </c>
      <c r="D56" s="43" t="str">
        <f t="shared" si="11"/>
        <v>N/A</v>
      </c>
      <c r="E56" s="35">
        <v>0.92628081289999997</v>
      </c>
      <c r="F56" s="43" t="str">
        <f t="shared" si="12"/>
        <v>N/A</v>
      </c>
      <c r="G56" s="35">
        <v>0.47584859359999998</v>
      </c>
      <c r="H56" s="43" t="str">
        <f t="shared" si="13"/>
        <v>N/A</v>
      </c>
      <c r="I56" s="12">
        <v>-7.01</v>
      </c>
      <c r="J56" s="12">
        <v>-48.6</v>
      </c>
      <c r="K56" s="44" t="s">
        <v>732</v>
      </c>
      <c r="L56" s="9" t="str">
        <f t="shared" si="14"/>
        <v>No</v>
      </c>
    </row>
    <row r="57" spans="1:12" ht="25.5" x14ac:dyDescent="0.2">
      <c r="A57" s="45" t="s">
        <v>599</v>
      </c>
      <c r="B57" s="34" t="s">
        <v>217</v>
      </c>
      <c r="C57" s="46">
        <v>8883</v>
      </c>
      <c r="D57" s="43" t="str">
        <f t="shared" si="11"/>
        <v>N/A</v>
      </c>
      <c r="E57" s="46">
        <v>5855</v>
      </c>
      <c r="F57" s="43" t="str">
        <f t="shared" si="12"/>
        <v>N/A</v>
      </c>
      <c r="G57" s="46">
        <v>129445</v>
      </c>
      <c r="H57" s="43" t="str">
        <f t="shared" si="13"/>
        <v>N/A</v>
      </c>
      <c r="I57" s="12">
        <v>-34.1</v>
      </c>
      <c r="J57" s="12">
        <v>2111</v>
      </c>
      <c r="K57" s="44" t="s">
        <v>732</v>
      </c>
      <c r="L57" s="9" t="str">
        <f t="shared" si="14"/>
        <v>No</v>
      </c>
    </row>
    <row r="58" spans="1:12" x14ac:dyDescent="0.2">
      <c r="A58" s="45" t="s">
        <v>600</v>
      </c>
      <c r="B58" s="34" t="s">
        <v>217</v>
      </c>
      <c r="C58" s="35">
        <v>11</v>
      </c>
      <c r="D58" s="43" t="str">
        <f t="shared" si="11"/>
        <v>N/A</v>
      </c>
      <c r="E58" s="35">
        <v>12</v>
      </c>
      <c r="F58" s="43" t="str">
        <f t="shared" si="12"/>
        <v>N/A</v>
      </c>
      <c r="G58" s="35">
        <v>86</v>
      </c>
      <c r="H58" s="43" t="str">
        <f t="shared" si="13"/>
        <v>N/A</v>
      </c>
      <c r="I58" s="12">
        <v>33.33</v>
      </c>
      <c r="J58" s="12">
        <v>616.70000000000005</v>
      </c>
      <c r="K58" s="44" t="s">
        <v>732</v>
      </c>
      <c r="L58" s="9" t="str">
        <f t="shared" si="14"/>
        <v>No</v>
      </c>
    </row>
    <row r="59" spans="1:12" x14ac:dyDescent="0.2">
      <c r="A59" s="45" t="s">
        <v>1442</v>
      </c>
      <c r="B59" s="34" t="s">
        <v>217</v>
      </c>
      <c r="C59" s="46">
        <v>987</v>
      </c>
      <c r="D59" s="43" t="str">
        <f t="shared" si="11"/>
        <v>N/A</v>
      </c>
      <c r="E59" s="46">
        <v>487.91666666999998</v>
      </c>
      <c r="F59" s="43" t="str">
        <f t="shared" si="12"/>
        <v>N/A</v>
      </c>
      <c r="G59" s="46">
        <v>1505.1744186000001</v>
      </c>
      <c r="H59" s="43" t="str">
        <f t="shared" si="13"/>
        <v>N/A</v>
      </c>
      <c r="I59" s="12">
        <v>-50.6</v>
      </c>
      <c r="J59" s="12">
        <v>208.5</v>
      </c>
      <c r="K59" s="44" t="s">
        <v>732</v>
      </c>
      <c r="L59" s="9" t="str">
        <f t="shared" si="14"/>
        <v>No</v>
      </c>
    </row>
    <row r="60" spans="1:12" ht="25.5" x14ac:dyDescent="0.2">
      <c r="A60" s="45" t="s">
        <v>601</v>
      </c>
      <c r="B60" s="34" t="s">
        <v>217</v>
      </c>
      <c r="C60" s="46">
        <v>1392</v>
      </c>
      <c r="D60" s="43" t="str">
        <f t="shared" si="11"/>
        <v>N/A</v>
      </c>
      <c r="E60" s="46">
        <v>8832</v>
      </c>
      <c r="F60" s="43" t="str">
        <f t="shared" si="12"/>
        <v>N/A</v>
      </c>
      <c r="G60" s="46">
        <v>18175</v>
      </c>
      <c r="H60" s="43" t="str">
        <f t="shared" si="13"/>
        <v>N/A</v>
      </c>
      <c r="I60" s="12">
        <v>534.5</v>
      </c>
      <c r="J60" s="12">
        <v>105.8</v>
      </c>
      <c r="K60" s="44" t="s">
        <v>732</v>
      </c>
      <c r="L60" s="9" t="str">
        <f t="shared" si="14"/>
        <v>No</v>
      </c>
    </row>
    <row r="61" spans="1:12" x14ac:dyDescent="0.2">
      <c r="A61" s="4" t="s">
        <v>602</v>
      </c>
      <c r="B61" s="47" t="s">
        <v>217</v>
      </c>
      <c r="C61" s="1">
        <v>11</v>
      </c>
      <c r="D61" s="11" t="str">
        <f t="shared" si="11"/>
        <v>N/A</v>
      </c>
      <c r="E61" s="1">
        <v>11</v>
      </c>
      <c r="F61" s="11" t="str">
        <f t="shared" si="12"/>
        <v>N/A</v>
      </c>
      <c r="G61" s="1">
        <v>11</v>
      </c>
      <c r="H61" s="11" t="str">
        <f t="shared" si="13"/>
        <v>N/A</v>
      </c>
      <c r="I61" s="56">
        <v>300</v>
      </c>
      <c r="J61" s="56">
        <v>-25</v>
      </c>
      <c r="K61" s="47" t="s">
        <v>732</v>
      </c>
      <c r="L61" s="9" t="str">
        <f t="shared" si="14"/>
        <v>Yes</v>
      </c>
    </row>
    <row r="62" spans="1:12" ht="25.5" x14ac:dyDescent="0.2">
      <c r="A62" s="4" t="s">
        <v>1443</v>
      </c>
      <c r="B62" s="47" t="s">
        <v>217</v>
      </c>
      <c r="C62" s="14">
        <v>1392</v>
      </c>
      <c r="D62" s="11" t="str">
        <f t="shared" si="11"/>
        <v>N/A</v>
      </c>
      <c r="E62" s="14">
        <v>2208</v>
      </c>
      <c r="F62" s="11" t="str">
        <f t="shared" si="12"/>
        <v>N/A</v>
      </c>
      <c r="G62" s="14">
        <v>6058.3333333</v>
      </c>
      <c r="H62" s="11" t="str">
        <f t="shared" si="13"/>
        <v>N/A</v>
      </c>
      <c r="I62" s="56">
        <v>58.62</v>
      </c>
      <c r="J62" s="56">
        <v>174.4</v>
      </c>
      <c r="K62" s="47" t="s">
        <v>732</v>
      </c>
      <c r="L62" s="9" t="str">
        <f t="shared" si="14"/>
        <v>No</v>
      </c>
    </row>
    <row r="63" spans="1:12" x14ac:dyDescent="0.2">
      <c r="A63" s="4" t="s">
        <v>603</v>
      </c>
      <c r="B63" s="47" t="s">
        <v>217</v>
      </c>
      <c r="C63" s="14">
        <v>152199976</v>
      </c>
      <c r="D63" s="11" t="str">
        <f t="shared" si="11"/>
        <v>N/A</v>
      </c>
      <c r="E63" s="14">
        <v>150233216</v>
      </c>
      <c r="F63" s="11" t="str">
        <f t="shared" si="12"/>
        <v>N/A</v>
      </c>
      <c r="G63" s="14">
        <v>151632986</v>
      </c>
      <c r="H63" s="11" t="str">
        <f t="shared" si="13"/>
        <v>N/A</v>
      </c>
      <c r="I63" s="56">
        <v>-1.29</v>
      </c>
      <c r="J63" s="56">
        <v>0.93169999999999997</v>
      </c>
      <c r="K63" s="47" t="s">
        <v>732</v>
      </c>
      <c r="L63" s="9" t="str">
        <f t="shared" si="14"/>
        <v>Yes</v>
      </c>
    </row>
    <row r="64" spans="1:12" x14ac:dyDescent="0.2">
      <c r="A64" s="4" t="s">
        <v>604</v>
      </c>
      <c r="B64" s="47" t="s">
        <v>217</v>
      </c>
      <c r="C64" s="1">
        <v>1600</v>
      </c>
      <c r="D64" s="11" t="str">
        <f t="shared" si="11"/>
        <v>N/A</v>
      </c>
      <c r="E64" s="1">
        <v>1610</v>
      </c>
      <c r="F64" s="11" t="str">
        <f t="shared" si="12"/>
        <v>N/A</v>
      </c>
      <c r="G64" s="1">
        <v>1636</v>
      </c>
      <c r="H64" s="11" t="str">
        <f t="shared" si="13"/>
        <v>N/A</v>
      </c>
      <c r="I64" s="56">
        <v>0.625</v>
      </c>
      <c r="J64" s="56">
        <v>1.615</v>
      </c>
      <c r="K64" s="47" t="s">
        <v>732</v>
      </c>
      <c r="L64" s="9" t="str">
        <f t="shared" si="14"/>
        <v>Yes</v>
      </c>
    </row>
    <row r="65" spans="1:12" x14ac:dyDescent="0.2">
      <c r="A65" s="4" t="s">
        <v>1444</v>
      </c>
      <c r="B65" s="47" t="s">
        <v>217</v>
      </c>
      <c r="C65" s="14">
        <v>95124.985000000001</v>
      </c>
      <c r="D65" s="11" t="str">
        <f t="shared" si="11"/>
        <v>N/A</v>
      </c>
      <c r="E65" s="14">
        <v>93312.556521999999</v>
      </c>
      <c r="F65" s="11" t="str">
        <f t="shared" si="12"/>
        <v>N/A</v>
      </c>
      <c r="G65" s="14">
        <v>92685.199267000004</v>
      </c>
      <c r="H65" s="11" t="str">
        <f t="shared" si="13"/>
        <v>N/A</v>
      </c>
      <c r="I65" s="56">
        <v>-1.91</v>
      </c>
      <c r="J65" s="56">
        <v>-0.67200000000000004</v>
      </c>
      <c r="K65" s="47" t="s">
        <v>732</v>
      </c>
      <c r="L65" s="9" t="str">
        <f t="shared" si="14"/>
        <v>Yes</v>
      </c>
    </row>
    <row r="66" spans="1:12" x14ac:dyDescent="0.2">
      <c r="A66" s="4" t="s">
        <v>605</v>
      </c>
      <c r="B66" s="47" t="s">
        <v>217</v>
      </c>
      <c r="C66" s="14">
        <v>637419905</v>
      </c>
      <c r="D66" s="11" t="str">
        <f t="shared" si="11"/>
        <v>N/A</v>
      </c>
      <c r="E66" s="14">
        <v>646721074</v>
      </c>
      <c r="F66" s="11" t="str">
        <f t="shared" si="12"/>
        <v>N/A</v>
      </c>
      <c r="G66" s="14">
        <v>680015843</v>
      </c>
      <c r="H66" s="11" t="str">
        <f t="shared" si="13"/>
        <v>N/A</v>
      </c>
      <c r="I66" s="56">
        <v>1.4590000000000001</v>
      </c>
      <c r="J66" s="56">
        <v>5.1479999999999997</v>
      </c>
      <c r="K66" s="47" t="s">
        <v>732</v>
      </c>
      <c r="L66" s="9" t="str">
        <f t="shared" si="14"/>
        <v>Yes</v>
      </c>
    </row>
    <row r="67" spans="1:12" x14ac:dyDescent="0.2">
      <c r="A67" s="4" t="s">
        <v>606</v>
      </c>
      <c r="B67" s="47" t="s">
        <v>217</v>
      </c>
      <c r="C67" s="1">
        <v>17774</v>
      </c>
      <c r="D67" s="11" t="str">
        <f t="shared" si="11"/>
        <v>N/A</v>
      </c>
      <c r="E67" s="1">
        <v>17309</v>
      </c>
      <c r="F67" s="11" t="str">
        <f t="shared" si="12"/>
        <v>N/A</v>
      </c>
      <c r="G67" s="1">
        <v>16887</v>
      </c>
      <c r="H67" s="11" t="str">
        <f t="shared" si="13"/>
        <v>N/A</v>
      </c>
      <c r="I67" s="56">
        <v>-2.62</v>
      </c>
      <c r="J67" s="56">
        <v>-2.44</v>
      </c>
      <c r="K67" s="47" t="s">
        <v>732</v>
      </c>
      <c r="L67" s="9" t="str">
        <f t="shared" si="14"/>
        <v>Yes</v>
      </c>
    </row>
    <row r="68" spans="1:12" x14ac:dyDescent="0.2">
      <c r="A68" s="4" t="s">
        <v>1445</v>
      </c>
      <c r="B68" s="47" t="s">
        <v>217</v>
      </c>
      <c r="C68" s="14">
        <v>35862.490435</v>
      </c>
      <c r="D68" s="11" t="str">
        <f t="shared" si="11"/>
        <v>N/A</v>
      </c>
      <c r="E68" s="14">
        <v>37363.283494000003</v>
      </c>
      <c r="F68" s="11" t="str">
        <f t="shared" si="12"/>
        <v>N/A</v>
      </c>
      <c r="G68" s="14">
        <v>40268.599692000003</v>
      </c>
      <c r="H68" s="11" t="str">
        <f t="shared" si="13"/>
        <v>N/A</v>
      </c>
      <c r="I68" s="56">
        <v>4.1849999999999996</v>
      </c>
      <c r="J68" s="56">
        <v>7.7759999999999998</v>
      </c>
      <c r="K68" s="47" t="s">
        <v>732</v>
      </c>
      <c r="L68" s="9" t="str">
        <f t="shared" si="14"/>
        <v>Yes</v>
      </c>
    </row>
    <row r="69" spans="1:12" ht="25.5" x14ac:dyDescent="0.2">
      <c r="A69" s="4" t="s">
        <v>607</v>
      </c>
      <c r="B69" s="47" t="s">
        <v>217</v>
      </c>
      <c r="C69" s="14">
        <v>18749289</v>
      </c>
      <c r="D69" s="11" t="str">
        <f t="shared" si="11"/>
        <v>N/A</v>
      </c>
      <c r="E69" s="14">
        <v>19878318</v>
      </c>
      <c r="F69" s="11" t="str">
        <f t="shared" si="12"/>
        <v>N/A</v>
      </c>
      <c r="G69" s="14">
        <v>20994450</v>
      </c>
      <c r="H69" s="11" t="str">
        <f t="shared" si="13"/>
        <v>N/A</v>
      </c>
      <c r="I69" s="56">
        <v>6.0220000000000002</v>
      </c>
      <c r="J69" s="56">
        <v>5.6150000000000002</v>
      </c>
      <c r="K69" s="47" t="s">
        <v>732</v>
      </c>
      <c r="L69" s="9" t="str">
        <f t="shared" si="14"/>
        <v>Yes</v>
      </c>
    </row>
    <row r="70" spans="1:12" x14ac:dyDescent="0.2">
      <c r="A70" s="4" t="s">
        <v>608</v>
      </c>
      <c r="B70" s="47" t="s">
        <v>217</v>
      </c>
      <c r="C70" s="1">
        <v>70255</v>
      </c>
      <c r="D70" s="11" t="str">
        <f t="shared" si="11"/>
        <v>N/A</v>
      </c>
      <c r="E70" s="1">
        <v>70844</v>
      </c>
      <c r="F70" s="11" t="str">
        <f t="shared" si="12"/>
        <v>N/A</v>
      </c>
      <c r="G70" s="1">
        <v>72679</v>
      </c>
      <c r="H70" s="11" t="str">
        <f t="shared" si="13"/>
        <v>N/A</v>
      </c>
      <c r="I70" s="56">
        <v>0.83840000000000003</v>
      </c>
      <c r="J70" s="56">
        <v>2.59</v>
      </c>
      <c r="K70" s="47" t="s">
        <v>732</v>
      </c>
      <c r="L70" s="9" t="str">
        <f t="shared" si="14"/>
        <v>Yes</v>
      </c>
    </row>
    <row r="71" spans="1:12" x14ac:dyDescent="0.2">
      <c r="A71" s="4" t="s">
        <v>1446</v>
      </c>
      <c r="B71" s="47" t="s">
        <v>217</v>
      </c>
      <c r="C71" s="14">
        <v>266.87479895000001</v>
      </c>
      <c r="D71" s="11" t="str">
        <f t="shared" si="11"/>
        <v>N/A</v>
      </c>
      <c r="E71" s="14">
        <v>280.59282366999997</v>
      </c>
      <c r="F71" s="11" t="str">
        <f t="shared" si="12"/>
        <v>N/A</v>
      </c>
      <c r="G71" s="14">
        <v>288.86542192000002</v>
      </c>
      <c r="H71" s="11" t="str">
        <f t="shared" si="13"/>
        <v>N/A</v>
      </c>
      <c r="I71" s="56">
        <v>5.14</v>
      </c>
      <c r="J71" s="56">
        <v>2.948</v>
      </c>
      <c r="K71" s="47" t="s">
        <v>732</v>
      </c>
      <c r="L71" s="9" t="str">
        <f t="shared" si="14"/>
        <v>Yes</v>
      </c>
    </row>
    <row r="72" spans="1:12" x14ac:dyDescent="0.2">
      <c r="A72" s="4" t="s">
        <v>609</v>
      </c>
      <c r="B72" s="47" t="s">
        <v>217</v>
      </c>
      <c r="C72" s="14">
        <v>2080803</v>
      </c>
      <c r="D72" s="11" t="str">
        <f t="shared" si="11"/>
        <v>N/A</v>
      </c>
      <c r="E72" s="14">
        <v>2610997</v>
      </c>
      <c r="F72" s="11" t="str">
        <f t="shared" si="12"/>
        <v>N/A</v>
      </c>
      <c r="G72" s="14">
        <v>2758765</v>
      </c>
      <c r="H72" s="11" t="str">
        <f t="shared" si="13"/>
        <v>N/A</v>
      </c>
      <c r="I72" s="56">
        <v>25.48</v>
      </c>
      <c r="J72" s="56">
        <v>5.6589999999999998</v>
      </c>
      <c r="K72" s="47" t="s">
        <v>732</v>
      </c>
      <c r="L72" s="9" t="str">
        <f t="shared" si="14"/>
        <v>Yes</v>
      </c>
    </row>
    <row r="73" spans="1:12" x14ac:dyDescent="0.2">
      <c r="A73" s="4" t="s">
        <v>610</v>
      </c>
      <c r="B73" s="47" t="s">
        <v>217</v>
      </c>
      <c r="C73" s="1">
        <v>8252</v>
      </c>
      <c r="D73" s="11" t="str">
        <f t="shared" si="11"/>
        <v>N/A</v>
      </c>
      <c r="E73" s="1">
        <v>8714</v>
      </c>
      <c r="F73" s="11" t="str">
        <f t="shared" si="12"/>
        <v>N/A</v>
      </c>
      <c r="G73" s="1">
        <v>8984</v>
      </c>
      <c r="H73" s="11" t="str">
        <f t="shared" si="13"/>
        <v>N/A</v>
      </c>
      <c r="I73" s="56">
        <v>5.5990000000000002</v>
      </c>
      <c r="J73" s="56">
        <v>3.0979999999999999</v>
      </c>
      <c r="K73" s="47" t="s">
        <v>732</v>
      </c>
      <c r="L73" s="9" t="str">
        <f t="shared" si="14"/>
        <v>Yes</v>
      </c>
    </row>
    <row r="74" spans="1:12" x14ac:dyDescent="0.2">
      <c r="A74" s="4" t="s">
        <v>1447</v>
      </c>
      <c r="B74" s="47" t="s">
        <v>217</v>
      </c>
      <c r="C74" s="14">
        <v>252.15741638</v>
      </c>
      <c r="D74" s="11" t="str">
        <f t="shared" si="11"/>
        <v>N/A</v>
      </c>
      <c r="E74" s="14">
        <v>299.63243057</v>
      </c>
      <c r="F74" s="11" t="str">
        <f t="shared" si="12"/>
        <v>N/A</v>
      </c>
      <c r="G74" s="14">
        <v>307.07535618999998</v>
      </c>
      <c r="H74" s="11" t="str">
        <f t="shared" si="13"/>
        <v>N/A</v>
      </c>
      <c r="I74" s="56">
        <v>18.829999999999998</v>
      </c>
      <c r="J74" s="56">
        <v>2.484</v>
      </c>
      <c r="K74" s="47" t="s">
        <v>732</v>
      </c>
      <c r="L74" s="9" t="str">
        <f t="shared" si="14"/>
        <v>Yes</v>
      </c>
    </row>
    <row r="75" spans="1:12" ht="25.5" x14ac:dyDescent="0.2">
      <c r="A75" s="4" t="s">
        <v>611</v>
      </c>
      <c r="B75" s="47" t="s">
        <v>217</v>
      </c>
      <c r="C75" s="14">
        <v>648715</v>
      </c>
      <c r="D75" s="11" t="str">
        <f t="shared" si="11"/>
        <v>N/A</v>
      </c>
      <c r="E75" s="14">
        <v>788927</v>
      </c>
      <c r="F75" s="11" t="str">
        <f t="shared" si="12"/>
        <v>N/A</v>
      </c>
      <c r="G75" s="14">
        <v>794805</v>
      </c>
      <c r="H75" s="11" t="str">
        <f t="shared" si="13"/>
        <v>N/A</v>
      </c>
      <c r="I75" s="56">
        <v>21.61</v>
      </c>
      <c r="J75" s="56">
        <v>0.74509999999999998</v>
      </c>
      <c r="K75" s="47" t="s">
        <v>732</v>
      </c>
      <c r="L75" s="9" t="str">
        <f t="shared" si="14"/>
        <v>Yes</v>
      </c>
    </row>
    <row r="76" spans="1:12" x14ac:dyDescent="0.2">
      <c r="A76" s="45" t="s">
        <v>612</v>
      </c>
      <c r="B76" s="34" t="s">
        <v>217</v>
      </c>
      <c r="C76" s="35">
        <v>12288</v>
      </c>
      <c r="D76" s="43" t="str">
        <f t="shared" si="11"/>
        <v>N/A</v>
      </c>
      <c r="E76" s="35">
        <v>13324</v>
      </c>
      <c r="F76" s="43" t="str">
        <f t="shared" si="12"/>
        <v>N/A</v>
      </c>
      <c r="G76" s="35">
        <v>14773</v>
      </c>
      <c r="H76" s="43" t="str">
        <f t="shared" si="13"/>
        <v>N/A</v>
      </c>
      <c r="I76" s="12">
        <v>8.4309999999999992</v>
      </c>
      <c r="J76" s="12">
        <v>10.88</v>
      </c>
      <c r="K76" s="44" t="s">
        <v>732</v>
      </c>
      <c r="L76" s="9" t="str">
        <f t="shared" si="14"/>
        <v>Yes</v>
      </c>
    </row>
    <row r="77" spans="1:12" ht="25.5" x14ac:dyDescent="0.2">
      <c r="A77" s="45" t="s">
        <v>1448</v>
      </c>
      <c r="B77" s="34" t="s">
        <v>217</v>
      </c>
      <c r="C77" s="46">
        <v>52.792561849000002</v>
      </c>
      <c r="D77" s="43" t="str">
        <f t="shared" si="11"/>
        <v>N/A</v>
      </c>
      <c r="E77" s="46">
        <v>59.210972681000001</v>
      </c>
      <c r="F77" s="43" t="str">
        <f t="shared" si="12"/>
        <v>N/A</v>
      </c>
      <c r="G77" s="46">
        <v>53.801191363000001</v>
      </c>
      <c r="H77" s="43" t="str">
        <f t="shared" si="13"/>
        <v>N/A</v>
      </c>
      <c r="I77" s="12">
        <v>12.16</v>
      </c>
      <c r="J77" s="12">
        <v>-9.14</v>
      </c>
      <c r="K77" s="44" t="s">
        <v>732</v>
      </c>
      <c r="L77" s="9" t="str">
        <f t="shared" si="14"/>
        <v>Yes</v>
      </c>
    </row>
    <row r="78" spans="1:12" ht="25.5" x14ac:dyDescent="0.2">
      <c r="A78" s="45" t="s">
        <v>613</v>
      </c>
      <c r="B78" s="34" t="s">
        <v>217</v>
      </c>
      <c r="C78" s="46">
        <v>27067681</v>
      </c>
      <c r="D78" s="43" t="str">
        <f t="shared" si="11"/>
        <v>N/A</v>
      </c>
      <c r="E78" s="46">
        <v>27264577</v>
      </c>
      <c r="F78" s="43" t="str">
        <f t="shared" si="12"/>
        <v>N/A</v>
      </c>
      <c r="G78" s="46">
        <v>29965350</v>
      </c>
      <c r="H78" s="43" t="str">
        <f t="shared" si="13"/>
        <v>N/A</v>
      </c>
      <c r="I78" s="12">
        <v>0.72740000000000005</v>
      </c>
      <c r="J78" s="12">
        <v>9.9060000000000006</v>
      </c>
      <c r="K78" s="44" t="s">
        <v>732</v>
      </c>
      <c r="L78" s="9" t="str">
        <f t="shared" si="14"/>
        <v>Yes</v>
      </c>
    </row>
    <row r="79" spans="1:12" x14ac:dyDescent="0.2">
      <c r="A79" s="45" t="s">
        <v>614</v>
      </c>
      <c r="B79" s="34" t="s">
        <v>217</v>
      </c>
      <c r="C79" s="35">
        <v>51402</v>
      </c>
      <c r="D79" s="43" t="str">
        <f t="shared" si="11"/>
        <v>N/A</v>
      </c>
      <c r="E79" s="35">
        <v>51946</v>
      </c>
      <c r="F79" s="43" t="str">
        <f t="shared" si="12"/>
        <v>N/A</v>
      </c>
      <c r="G79" s="35">
        <v>53750</v>
      </c>
      <c r="H79" s="43" t="str">
        <f t="shared" si="13"/>
        <v>N/A</v>
      </c>
      <c r="I79" s="12">
        <v>1.0580000000000001</v>
      </c>
      <c r="J79" s="12">
        <v>3.4729999999999999</v>
      </c>
      <c r="K79" s="44" t="s">
        <v>732</v>
      </c>
      <c r="L79" s="9" t="str">
        <f t="shared" si="14"/>
        <v>Yes</v>
      </c>
    </row>
    <row r="80" spans="1:12" x14ac:dyDescent="0.2">
      <c r="A80" s="45" t="s">
        <v>1449</v>
      </c>
      <c r="B80" s="34" t="s">
        <v>217</v>
      </c>
      <c r="C80" s="46">
        <v>526.58808996000005</v>
      </c>
      <c r="D80" s="43" t="str">
        <f t="shared" si="11"/>
        <v>N/A</v>
      </c>
      <c r="E80" s="46">
        <v>524.86383937000005</v>
      </c>
      <c r="F80" s="43" t="str">
        <f t="shared" si="12"/>
        <v>N/A</v>
      </c>
      <c r="G80" s="46">
        <v>557.49488371999996</v>
      </c>
      <c r="H80" s="43" t="str">
        <f t="shared" si="13"/>
        <v>N/A</v>
      </c>
      <c r="I80" s="12">
        <v>-0.32700000000000001</v>
      </c>
      <c r="J80" s="12">
        <v>6.2169999999999996</v>
      </c>
      <c r="K80" s="44" t="s">
        <v>732</v>
      </c>
      <c r="L80" s="9" t="str">
        <f t="shared" si="14"/>
        <v>Yes</v>
      </c>
    </row>
    <row r="81" spans="1:12" x14ac:dyDescent="0.2">
      <c r="A81" s="45" t="s">
        <v>615</v>
      </c>
      <c r="B81" s="34" t="s">
        <v>217</v>
      </c>
      <c r="C81" s="46">
        <v>6251629</v>
      </c>
      <c r="D81" s="43" t="str">
        <f t="shared" si="11"/>
        <v>N/A</v>
      </c>
      <c r="E81" s="46">
        <v>5670235</v>
      </c>
      <c r="F81" s="43" t="str">
        <f t="shared" si="12"/>
        <v>N/A</v>
      </c>
      <c r="G81" s="46">
        <v>5281712</v>
      </c>
      <c r="H81" s="43" t="str">
        <f t="shared" si="13"/>
        <v>N/A</v>
      </c>
      <c r="I81" s="12">
        <v>-9.3000000000000007</v>
      </c>
      <c r="J81" s="12">
        <v>-6.85</v>
      </c>
      <c r="K81" s="44" t="s">
        <v>732</v>
      </c>
      <c r="L81" s="9" t="str">
        <f t="shared" si="14"/>
        <v>Yes</v>
      </c>
    </row>
    <row r="82" spans="1:12" x14ac:dyDescent="0.2">
      <c r="A82" s="45" t="s">
        <v>616</v>
      </c>
      <c r="B82" s="34" t="s">
        <v>217</v>
      </c>
      <c r="C82" s="35">
        <v>19776</v>
      </c>
      <c r="D82" s="43" t="str">
        <f t="shared" si="11"/>
        <v>N/A</v>
      </c>
      <c r="E82" s="35">
        <v>20164</v>
      </c>
      <c r="F82" s="43" t="str">
        <f t="shared" si="12"/>
        <v>N/A</v>
      </c>
      <c r="G82" s="35">
        <v>21637</v>
      </c>
      <c r="H82" s="43" t="str">
        <f t="shared" si="13"/>
        <v>N/A</v>
      </c>
      <c r="I82" s="12">
        <v>1.962</v>
      </c>
      <c r="J82" s="12">
        <v>7.3049999999999997</v>
      </c>
      <c r="K82" s="44" t="s">
        <v>732</v>
      </c>
      <c r="L82" s="9" t="str">
        <f t="shared" si="14"/>
        <v>Yes</v>
      </c>
    </row>
    <row r="83" spans="1:12" x14ac:dyDescent="0.2">
      <c r="A83" s="45" t="s">
        <v>1450</v>
      </c>
      <c r="B83" s="34" t="s">
        <v>217</v>
      </c>
      <c r="C83" s="46">
        <v>316.12201658999999</v>
      </c>
      <c r="D83" s="43" t="str">
        <f t="shared" si="11"/>
        <v>N/A</v>
      </c>
      <c r="E83" s="46">
        <v>281.20586193000003</v>
      </c>
      <c r="F83" s="43" t="str">
        <f t="shared" si="12"/>
        <v>N/A</v>
      </c>
      <c r="G83" s="46">
        <v>244.10555991999999</v>
      </c>
      <c r="H83" s="43" t="str">
        <f t="shared" si="13"/>
        <v>N/A</v>
      </c>
      <c r="I83" s="12">
        <v>-11</v>
      </c>
      <c r="J83" s="12">
        <v>-13.2</v>
      </c>
      <c r="K83" s="44" t="s">
        <v>732</v>
      </c>
      <c r="L83" s="9" t="str">
        <f t="shared" si="14"/>
        <v>Yes</v>
      </c>
    </row>
    <row r="84" spans="1:12" ht="25.5" x14ac:dyDescent="0.2">
      <c r="A84" s="45" t="s">
        <v>617</v>
      </c>
      <c r="B84" s="34" t="s">
        <v>217</v>
      </c>
      <c r="C84" s="46">
        <v>3349422</v>
      </c>
      <c r="D84" s="43" t="str">
        <f t="shared" si="11"/>
        <v>N/A</v>
      </c>
      <c r="E84" s="46">
        <v>3278759</v>
      </c>
      <c r="F84" s="43" t="str">
        <f t="shared" si="12"/>
        <v>N/A</v>
      </c>
      <c r="G84" s="46">
        <v>3315691</v>
      </c>
      <c r="H84" s="43" t="str">
        <f t="shared" si="13"/>
        <v>N/A</v>
      </c>
      <c r="I84" s="12">
        <v>-2.11</v>
      </c>
      <c r="J84" s="12">
        <v>1.1259999999999999</v>
      </c>
      <c r="K84" s="44" t="s">
        <v>732</v>
      </c>
      <c r="L84" s="9" t="str">
        <f t="shared" si="14"/>
        <v>Yes</v>
      </c>
    </row>
    <row r="85" spans="1:12" x14ac:dyDescent="0.2">
      <c r="A85" s="45" t="s">
        <v>618</v>
      </c>
      <c r="B85" s="34" t="s">
        <v>217</v>
      </c>
      <c r="C85" s="35">
        <v>3782</v>
      </c>
      <c r="D85" s="43" t="str">
        <f t="shared" si="11"/>
        <v>N/A</v>
      </c>
      <c r="E85" s="35">
        <v>3710</v>
      </c>
      <c r="F85" s="43" t="str">
        <f t="shared" si="12"/>
        <v>N/A</v>
      </c>
      <c r="G85" s="35">
        <v>3656</v>
      </c>
      <c r="H85" s="43" t="str">
        <f t="shared" si="13"/>
        <v>N/A</v>
      </c>
      <c r="I85" s="12">
        <v>-1.9</v>
      </c>
      <c r="J85" s="12">
        <v>-1.46</v>
      </c>
      <c r="K85" s="44" t="s">
        <v>732</v>
      </c>
      <c r="L85" s="9" t="str">
        <f t="shared" si="14"/>
        <v>Yes</v>
      </c>
    </row>
    <row r="86" spans="1:12" ht="25.5" x14ac:dyDescent="0.2">
      <c r="A86" s="45" t="s">
        <v>1451</v>
      </c>
      <c r="B86" s="34" t="s">
        <v>217</v>
      </c>
      <c r="C86" s="46">
        <v>885.62189318000003</v>
      </c>
      <c r="D86" s="43" t="str">
        <f t="shared" si="11"/>
        <v>N/A</v>
      </c>
      <c r="E86" s="46">
        <v>883.76253369000005</v>
      </c>
      <c r="F86" s="43" t="str">
        <f t="shared" si="12"/>
        <v>N/A</v>
      </c>
      <c r="G86" s="46">
        <v>906.91766958000005</v>
      </c>
      <c r="H86" s="43" t="str">
        <f t="shared" si="13"/>
        <v>N/A</v>
      </c>
      <c r="I86" s="12">
        <v>-0.21</v>
      </c>
      <c r="J86" s="12">
        <v>2.62</v>
      </c>
      <c r="K86" s="44" t="s">
        <v>732</v>
      </c>
      <c r="L86" s="9" t="str">
        <f t="shared" si="14"/>
        <v>Yes</v>
      </c>
    </row>
    <row r="87" spans="1:12" ht="25.5" x14ac:dyDescent="0.2">
      <c r="A87" s="45" t="s">
        <v>619</v>
      </c>
      <c r="B87" s="34" t="s">
        <v>217</v>
      </c>
      <c r="C87" s="46">
        <v>9600913</v>
      </c>
      <c r="D87" s="43" t="str">
        <f t="shared" si="11"/>
        <v>N/A</v>
      </c>
      <c r="E87" s="46">
        <v>9894976</v>
      </c>
      <c r="F87" s="43" t="str">
        <f t="shared" si="12"/>
        <v>N/A</v>
      </c>
      <c r="G87" s="46">
        <v>10062492</v>
      </c>
      <c r="H87" s="43" t="str">
        <f t="shared" si="13"/>
        <v>N/A</v>
      </c>
      <c r="I87" s="12">
        <v>3.0630000000000002</v>
      </c>
      <c r="J87" s="12">
        <v>1.6930000000000001</v>
      </c>
      <c r="K87" s="44" t="s">
        <v>732</v>
      </c>
      <c r="L87" s="9" t="str">
        <f t="shared" si="14"/>
        <v>Yes</v>
      </c>
    </row>
    <row r="88" spans="1:12" x14ac:dyDescent="0.2">
      <c r="A88" s="45" t="s">
        <v>620</v>
      </c>
      <c r="B88" s="34" t="s">
        <v>217</v>
      </c>
      <c r="C88" s="35">
        <v>57245</v>
      </c>
      <c r="D88" s="43" t="str">
        <f t="shared" si="11"/>
        <v>N/A</v>
      </c>
      <c r="E88" s="35">
        <v>57617</v>
      </c>
      <c r="F88" s="43" t="str">
        <f t="shared" si="12"/>
        <v>N/A</v>
      </c>
      <c r="G88" s="35">
        <v>59461</v>
      </c>
      <c r="H88" s="43" t="str">
        <f t="shared" si="13"/>
        <v>N/A</v>
      </c>
      <c r="I88" s="12">
        <v>0.64980000000000004</v>
      </c>
      <c r="J88" s="12">
        <v>3.2</v>
      </c>
      <c r="K88" s="44" t="s">
        <v>732</v>
      </c>
      <c r="L88" s="9" t="str">
        <f t="shared" si="14"/>
        <v>Yes</v>
      </c>
    </row>
    <row r="89" spans="1:12" x14ac:dyDescent="0.2">
      <c r="A89" s="45" t="s">
        <v>1452</v>
      </c>
      <c r="B89" s="34" t="s">
        <v>217</v>
      </c>
      <c r="C89" s="46">
        <v>167.71618482</v>
      </c>
      <c r="D89" s="43" t="str">
        <f t="shared" si="11"/>
        <v>N/A</v>
      </c>
      <c r="E89" s="46">
        <v>171.73709148</v>
      </c>
      <c r="F89" s="43" t="str">
        <f t="shared" si="12"/>
        <v>N/A</v>
      </c>
      <c r="G89" s="46">
        <v>169.22843545000001</v>
      </c>
      <c r="H89" s="43" t="str">
        <f t="shared" si="13"/>
        <v>N/A</v>
      </c>
      <c r="I89" s="12">
        <v>2.3969999999999998</v>
      </c>
      <c r="J89" s="12">
        <v>-1.46</v>
      </c>
      <c r="K89" s="44" t="s">
        <v>732</v>
      </c>
      <c r="L89" s="9" t="str">
        <f t="shared" si="14"/>
        <v>Yes</v>
      </c>
    </row>
    <row r="90" spans="1:12" x14ac:dyDescent="0.2">
      <c r="A90" s="45" t="s">
        <v>621</v>
      </c>
      <c r="B90" s="34" t="s">
        <v>217</v>
      </c>
      <c r="C90" s="46">
        <v>16897305</v>
      </c>
      <c r="D90" s="43" t="str">
        <f t="shared" si="11"/>
        <v>N/A</v>
      </c>
      <c r="E90" s="46">
        <v>13950076</v>
      </c>
      <c r="F90" s="43" t="str">
        <f t="shared" si="12"/>
        <v>N/A</v>
      </c>
      <c r="G90" s="46">
        <v>13109409</v>
      </c>
      <c r="H90" s="43" t="str">
        <f t="shared" si="13"/>
        <v>N/A</v>
      </c>
      <c r="I90" s="12">
        <v>-17.399999999999999</v>
      </c>
      <c r="J90" s="12">
        <v>-6.03</v>
      </c>
      <c r="K90" s="44" t="s">
        <v>732</v>
      </c>
      <c r="L90" s="9" t="str">
        <f t="shared" si="14"/>
        <v>Yes</v>
      </c>
    </row>
    <row r="91" spans="1:12" x14ac:dyDescent="0.2">
      <c r="A91" s="45" t="s">
        <v>622</v>
      </c>
      <c r="B91" s="34" t="s">
        <v>217</v>
      </c>
      <c r="C91" s="35">
        <v>31192</v>
      </c>
      <c r="D91" s="43" t="str">
        <f t="shared" si="11"/>
        <v>N/A</v>
      </c>
      <c r="E91" s="35">
        <v>31096</v>
      </c>
      <c r="F91" s="43" t="str">
        <f t="shared" si="12"/>
        <v>N/A</v>
      </c>
      <c r="G91" s="35">
        <v>30030</v>
      </c>
      <c r="H91" s="43" t="str">
        <f t="shared" si="13"/>
        <v>N/A</v>
      </c>
      <c r="I91" s="12">
        <v>-0.308</v>
      </c>
      <c r="J91" s="12">
        <v>-3.43</v>
      </c>
      <c r="K91" s="44" t="s">
        <v>732</v>
      </c>
      <c r="L91" s="9" t="str">
        <f t="shared" si="14"/>
        <v>Yes</v>
      </c>
    </row>
    <row r="92" spans="1:12" x14ac:dyDescent="0.2">
      <c r="A92" s="45" t="s">
        <v>1453</v>
      </c>
      <c r="B92" s="34" t="s">
        <v>217</v>
      </c>
      <c r="C92" s="46">
        <v>541.71919081999999</v>
      </c>
      <c r="D92" s="43" t="str">
        <f t="shared" si="11"/>
        <v>N/A</v>
      </c>
      <c r="E92" s="46">
        <v>448.61319784</v>
      </c>
      <c r="F92" s="43" t="str">
        <f t="shared" si="12"/>
        <v>N/A</v>
      </c>
      <c r="G92" s="46">
        <v>436.54375623999999</v>
      </c>
      <c r="H92" s="43" t="str">
        <f t="shared" si="13"/>
        <v>N/A</v>
      </c>
      <c r="I92" s="12">
        <v>-17.2</v>
      </c>
      <c r="J92" s="12">
        <v>-2.69</v>
      </c>
      <c r="K92" s="44" t="s">
        <v>732</v>
      </c>
      <c r="L92" s="9" t="str">
        <f t="shared" si="14"/>
        <v>Yes</v>
      </c>
    </row>
    <row r="93" spans="1:12" ht="25.5" x14ac:dyDescent="0.2">
      <c r="A93" s="45" t="s">
        <v>623</v>
      </c>
      <c r="B93" s="34" t="s">
        <v>217</v>
      </c>
      <c r="C93" s="46">
        <v>115034333</v>
      </c>
      <c r="D93" s="43" t="str">
        <f t="shared" si="11"/>
        <v>N/A</v>
      </c>
      <c r="E93" s="46">
        <v>130632534</v>
      </c>
      <c r="F93" s="43" t="str">
        <f t="shared" si="12"/>
        <v>N/A</v>
      </c>
      <c r="G93" s="46">
        <v>142563298</v>
      </c>
      <c r="H93" s="43" t="str">
        <f t="shared" si="13"/>
        <v>N/A</v>
      </c>
      <c r="I93" s="12">
        <v>13.56</v>
      </c>
      <c r="J93" s="12">
        <v>9.1329999999999991</v>
      </c>
      <c r="K93" s="44" t="s">
        <v>732</v>
      </c>
      <c r="L93" s="9" t="str">
        <f t="shared" si="14"/>
        <v>Yes</v>
      </c>
    </row>
    <row r="94" spans="1:12" x14ac:dyDescent="0.2">
      <c r="A94" s="48" t="s">
        <v>624</v>
      </c>
      <c r="B94" s="35" t="s">
        <v>217</v>
      </c>
      <c r="C94" s="35">
        <v>26156</v>
      </c>
      <c r="D94" s="43" t="str">
        <f t="shared" si="11"/>
        <v>N/A</v>
      </c>
      <c r="E94" s="35">
        <v>27454</v>
      </c>
      <c r="F94" s="43" t="str">
        <f t="shared" si="12"/>
        <v>N/A</v>
      </c>
      <c r="G94" s="35">
        <v>28254</v>
      </c>
      <c r="H94" s="43" t="str">
        <f t="shared" si="13"/>
        <v>N/A</v>
      </c>
      <c r="I94" s="12">
        <v>4.9630000000000001</v>
      </c>
      <c r="J94" s="12">
        <v>2.9140000000000001</v>
      </c>
      <c r="K94" s="49" t="s">
        <v>732</v>
      </c>
      <c r="L94" s="9" t="str">
        <f t="shared" si="14"/>
        <v>Yes</v>
      </c>
    </row>
    <row r="95" spans="1:12" ht="25.5" x14ac:dyDescent="0.2">
      <c r="A95" s="45" t="s">
        <v>1454</v>
      </c>
      <c r="B95" s="34" t="s">
        <v>217</v>
      </c>
      <c r="C95" s="46">
        <v>4398.0093668999998</v>
      </c>
      <c r="D95" s="43" t="str">
        <f t="shared" si="11"/>
        <v>N/A</v>
      </c>
      <c r="E95" s="46">
        <v>4758.2331900999998</v>
      </c>
      <c r="F95" s="43" t="str">
        <f t="shared" si="12"/>
        <v>N/A</v>
      </c>
      <c r="G95" s="46">
        <v>5045.7739788999997</v>
      </c>
      <c r="H95" s="43" t="str">
        <f t="shared" si="13"/>
        <v>N/A</v>
      </c>
      <c r="I95" s="12">
        <v>8.1910000000000007</v>
      </c>
      <c r="J95" s="12">
        <v>6.0430000000000001</v>
      </c>
      <c r="K95" s="44" t="s">
        <v>732</v>
      </c>
      <c r="L95" s="9" t="str">
        <f t="shared" si="14"/>
        <v>Yes</v>
      </c>
    </row>
    <row r="96" spans="1:12" ht="25.5" x14ac:dyDescent="0.2">
      <c r="A96" s="45" t="s">
        <v>625</v>
      </c>
      <c r="B96" s="34" t="s">
        <v>217</v>
      </c>
      <c r="C96" s="46">
        <v>4719781</v>
      </c>
      <c r="D96" s="43" t="str">
        <f t="shared" si="11"/>
        <v>N/A</v>
      </c>
      <c r="E96" s="46">
        <v>5447934</v>
      </c>
      <c r="F96" s="43" t="str">
        <f t="shared" si="12"/>
        <v>N/A</v>
      </c>
      <c r="G96" s="46">
        <v>5866292</v>
      </c>
      <c r="H96" s="43" t="str">
        <f t="shared" si="13"/>
        <v>N/A</v>
      </c>
      <c r="I96" s="12">
        <v>15.43</v>
      </c>
      <c r="J96" s="12">
        <v>7.6790000000000003</v>
      </c>
      <c r="K96" s="44" t="s">
        <v>732</v>
      </c>
      <c r="L96" s="9" t="str">
        <f t="shared" si="14"/>
        <v>Yes</v>
      </c>
    </row>
    <row r="97" spans="1:12" x14ac:dyDescent="0.2">
      <c r="A97" s="45" t="s">
        <v>626</v>
      </c>
      <c r="B97" s="34" t="s">
        <v>217</v>
      </c>
      <c r="C97" s="35">
        <v>15762</v>
      </c>
      <c r="D97" s="43" t="str">
        <f t="shared" si="11"/>
        <v>N/A</v>
      </c>
      <c r="E97" s="35">
        <v>16230</v>
      </c>
      <c r="F97" s="43" t="str">
        <f t="shared" si="12"/>
        <v>N/A</v>
      </c>
      <c r="G97" s="35">
        <v>16687</v>
      </c>
      <c r="H97" s="43" t="str">
        <f t="shared" si="13"/>
        <v>N/A</v>
      </c>
      <c r="I97" s="12">
        <v>2.9689999999999999</v>
      </c>
      <c r="J97" s="12">
        <v>2.8159999999999998</v>
      </c>
      <c r="K97" s="44" t="s">
        <v>732</v>
      </c>
      <c r="L97" s="9" t="str">
        <f t="shared" si="14"/>
        <v>Yes</v>
      </c>
    </row>
    <row r="98" spans="1:12" ht="25.5" x14ac:dyDescent="0.2">
      <c r="A98" s="45" t="s">
        <v>1455</v>
      </c>
      <c r="B98" s="34" t="s">
        <v>217</v>
      </c>
      <c r="C98" s="46">
        <v>299.44048979000002</v>
      </c>
      <c r="D98" s="43" t="str">
        <f t="shared" si="11"/>
        <v>N/A</v>
      </c>
      <c r="E98" s="46">
        <v>335.67060997999999</v>
      </c>
      <c r="F98" s="43" t="str">
        <f t="shared" si="12"/>
        <v>N/A</v>
      </c>
      <c r="G98" s="46">
        <v>351.54863067000002</v>
      </c>
      <c r="H98" s="43" t="str">
        <f t="shared" si="13"/>
        <v>N/A</v>
      </c>
      <c r="I98" s="12">
        <v>12.1</v>
      </c>
      <c r="J98" s="12">
        <v>4.7300000000000004</v>
      </c>
      <c r="K98" s="44" t="s">
        <v>732</v>
      </c>
      <c r="L98" s="9" t="str">
        <f t="shared" si="14"/>
        <v>Yes</v>
      </c>
    </row>
    <row r="99" spans="1:12" ht="25.5" x14ac:dyDescent="0.2">
      <c r="A99" s="45" t="s">
        <v>627</v>
      </c>
      <c r="B99" s="34" t="s">
        <v>217</v>
      </c>
      <c r="C99" s="46">
        <v>1584108</v>
      </c>
      <c r="D99" s="43" t="str">
        <f t="shared" si="11"/>
        <v>N/A</v>
      </c>
      <c r="E99" s="46">
        <v>2286576</v>
      </c>
      <c r="F99" s="43" t="str">
        <f t="shared" si="12"/>
        <v>N/A</v>
      </c>
      <c r="G99" s="46">
        <v>2986567</v>
      </c>
      <c r="H99" s="43" t="str">
        <f t="shared" si="13"/>
        <v>N/A</v>
      </c>
      <c r="I99" s="12">
        <v>44.34</v>
      </c>
      <c r="J99" s="12">
        <v>30.61</v>
      </c>
      <c r="K99" s="44" t="s">
        <v>732</v>
      </c>
      <c r="L99" s="9" t="str">
        <f t="shared" si="14"/>
        <v>No</v>
      </c>
    </row>
    <row r="100" spans="1:12" x14ac:dyDescent="0.2">
      <c r="A100" s="45" t="s">
        <v>628</v>
      </c>
      <c r="B100" s="34" t="s">
        <v>217</v>
      </c>
      <c r="C100" s="35">
        <v>172</v>
      </c>
      <c r="D100" s="43" t="str">
        <f t="shared" si="11"/>
        <v>N/A</v>
      </c>
      <c r="E100" s="35">
        <v>204</v>
      </c>
      <c r="F100" s="43" t="str">
        <f t="shared" si="12"/>
        <v>N/A</v>
      </c>
      <c r="G100" s="35">
        <v>223</v>
      </c>
      <c r="H100" s="43" t="str">
        <f t="shared" si="13"/>
        <v>N/A</v>
      </c>
      <c r="I100" s="12">
        <v>18.600000000000001</v>
      </c>
      <c r="J100" s="12">
        <v>9.3140000000000001</v>
      </c>
      <c r="K100" s="44" t="s">
        <v>732</v>
      </c>
      <c r="L100" s="9" t="str">
        <f t="shared" si="14"/>
        <v>Yes</v>
      </c>
    </row>
    <row r="101" spans="1:12" ht="25.5" x14ac:dyDescent="0.2">
      <c r="A101" s="45" t="s">
        <v>1456</v>
      </c>
      <c r="B101" s="34" t="s">
        <v>217</v>
      </c>
      <c r="C101" s="46">
        <v>9209.9302325999997</v>
      </c>
      <c r="D101" s="43" t="str">
        <f t="shared" si="11"/>
        <v>N/A</v>
      </c>
      <c r="E101" s="46">
        <v>11208.705882</v>
      </c>
      <c r="F101" s="43" t="str">
        <f t="shared" si="12"/>
        <v>N/A</v>
      </c>
      <c r="G101" s="46">
        <v>13392.67713</v>
      </c>
      <c r="H101" s="43" t="str">
        <f t="shared" si="13"/>
        <v>N/A</v>
      </c>
      <c r="I101" s="12">
        <v>21.7</v>
      </c>
      <c r="J101" s="12">
        <v>19.48</v>
      </c>
      <c r="K101" s="44" t="s">
        <v>732</v>
      </c>
      <c r="L101" s="9" t="str">
        <f t="shared" si="14"/>
        <v>Yes</v>
      </c>
    </row>
    <row r="102" spans="1:12" ht="25.5" x14ac:dyDescent="0.2">
      <c r="A102" s="45" t="s">
        <v>629</v>
      </c>
      <c r="B102" s="34" t="s">
        <v>217</v>
      </c>
      <c r="C102" s="46">
        <v>7859043</v>
      </c>
      <c r="D102" s="43" t="str">
        <f t="shared" si="11"/>
        <v>N/A</v>
      </c>
      <c r="E102" s="46">
        <v>7922672</v>
      </c>
      <c r="F102" s="43" t="str">
        <f t="shared" si="12"/>
        <v>N/A</v>
      </c>
      <c r="G102" s="46">
        <v>7562088</v>
      </c>
      <c r="H102" s="43" t="str">
        <f t="shared" si="13"/>
        <v>N/A</v>
      </c>
      <c r="I102" s="12">
        <v>0.80959999999999999</v>
      </c>
      <c r="J102" s="12">
        <v>-4.55</v>
      </c>
      <c r="K102" s="44" t="s">
        <v>732</v>
      </c>
      <c r="L102" s="9" t="str">
        <f t="shared" si="14"/>
        <v>Yes</v>
      </c>
    </row>
    <row r="103" spans="1:12" ht="25.5" x14ac:dyDescent="0.2">
      <c r="A103" s="45" t="s">
        <v>630</v>
      </c>
      <c r="B103" s="34" t="s">
        <v>217</v>
      </c>
      <c r="C103" s="35">
        <v>4233</v>
      </c>
      <c r="D103" s="43" t="str">
        <f t="shared" si="11"/>
        <v>N/A</v>
      </c>
      <c r="E103" s="35">
        <v>4255</v>
      </c>
      <c r="F103" s="43" t="str">
        <f t="shared" si="12"/>
        <v>N/A</v>
      </c>
      <c r="G103" s="35">
        <v>4333</v>
      </c>
      <c r="H103" s="43" t="str">
        <f t="shared" si="13"/>
        <v>N/A</v>
      </c>
      <c r="I103" s="12">
        <v>0.51970000000000005</v>
      </c>
      <c r="J103" s="12">
        <v>1.833</v>
      </c>
      <c r="K103" s="44" t="s">
        <v>732</v>
      </c>
      <c r="L103" s="9" t="str">
        <f t="shared" si="14"/>
        <v>Yes</v>
      </c>
    </row>
    <row r="104" spans="1:12" ht="25.5" x14ac:dyDescent="0.2">
      <c r="A104" s="45" t="s">
        <v>1457</v>
      </c>
      <c r="B104" s="34" t="s">
        <v>217</v>
      </c>
      <c r="C104" s="46">
        <v>1856.6130404</v>
      </c>
      <c r="D104" s="43" t="str">
        <f t="shared" si="11"/>
        <v>N/A</v>
      </c>
      <c r="E104" s="46">
        <v>1861.9675675999999</v>
      </c>
      <c r="F104" s="43" t="str">
        <f t="shared" si="12"/>
        <v>N/A</v>
      </c>
      <c r="G104" s="46">
        <v>1745.2314793</v>
      </c>
      <c r="H104" s="43" t="str">
        <f t="shared" si="13"/>
        <v>N/A</v>
      </c>
      <c r="I104" s="12">
        <v>0.28839999999999999</v>
      </c>
      <c r="J104" s="12">
        <v>-6.27</v>
      </c>
      <c r="K104" s="44" t="s">
        <v>732</v>
      </c>
      <c r="L104" s="9" t="str">
        <f t="shared" si="14"/>
        <v>Yes</v>
      </c>
    </row>
    <row r="105" spans="1:12" ht="25.5" x14ac:dyDescent="0.2">
      <c r="A105" s="45" t="s">
        <v>631</v>
      </c>
      <c r="B105" s="34" t="s">
        <v>217</v>
      </c>
      <c r="C105" s="46">
        <v>0</v>
      </c>
      <c r="D105" s="43" t="str">
        <f t="shared" si="11"/>
        <v>N/A</v>
      </c>
      <c r="E105" s="46">
        <v>0</v>
      </c>
      <c r="F105" s="43" t="str">
        <f t="shared" si="12"/>
        <v>N/A</v>
      </c>
      <c r="G105" s="46">
        <v>0</v>
      </c>
      <c r="H105" s="43" t="str">
        <f t="shared" si="13"/>
        <v>N/A</v>
      </c>
      <c r="I105" s="12" t="s">
        <v>1743</v>
      </c>
      <c r="J105" s="12" t="s">
        <v>1743</v>
      </c>
      <c r="K105" s="44" t="s">
        <v>732</v>
      </c>
      <c r="L105" s="9" t="str">
        <f t="shared" si="14"/>
        <v>N/A</v>
      </c>
    </row>
    <row r="106" spans="1:12" x14ac:dyDescent="0.2">
      <c r="A106" s="45" t="s">
        <v>632</v>
      </c>
      <c r="B106" s="34" t="s">
        <v>217</v>
      </c>
      <c r="C106" s="35">
        <v>0</v>
      </c>
      <c r="D106" s="43" t="str">
        <f t="shared" si="11"/>
        <v>N/A</v>
      </c>
      <c r="E106" s="35">
        <v>0</v>
      </c>
      <c r="F106" s="43" t="str">
        <f t="shared" si="12"/>
        <v>N/A</v>
      </c>
      <c r="G106" s="35">
        <v>0</v>
      </c>
      <c r="H106" s="43" t="str">
        <f t="shared" si="13"/>
        <v>N/A</v>
      </c>
      <c r="I106" s="12" t="s">
        <v>1743</v>
      </c>
      <c r="J106" s="12" t="s">
        <v>1743</v>
      </c>
      <c r="K106" s="44" t="s">
        <v>732</v>
      </c>
      <c r="L106" s="9" t="str">
        <f t="shared" si="14"/>
        <v>N/A</v>
      </c>
    </row>
    <row r="107" spans="1:12" ht="25.5" x14ac:dyDescent="0.2">
      <c r="A107" s="45" t="s">
        <v>1458</v>
      </c>
      <c r="B107" s="34" t="s">
        <v>217</v>
      </c>
      <c r="C107" s="46" t="s">
        <v>1743</v>
      </c>
      <c r="D107" s="43" t="str">
        <f t="shared" si="11"/>
        <v>N/A</v>
      </c>
      <c r="E107" s="46" t="s">
        <v>1743</v>
      </c>
      <c r="F107" s="43" t="str">
        <f t="shared" si="12"/>
        <v>N/A</v>
      </c>
      <c r="G107" s="46" t="s">
        <v>1743</v>
      </c>
      <c r="H107" s="43" t="str">
        <f t="shared" si="13"/>
        <v>N/A</v>
      </c>
      <c r="I107" s="12" t="s">
        <v>1743</v>
      </c>
      <c r="J107" s="12" t="s">
        <v>1743</v>
      </c>
      <c r="K107" s="44" t="s">
        <v>732</v>
      </c>
      <c r="L107" s="9" t="str">
        <f t="shared" si="14"/>
        <v>N/A</v>
      </c>
    </row>
    <row r="108" spans="1:12" ht="25.5" x14ac:dyDescent="0.2">
      <c r="A108" s="45" t="s">
        <v>633</v>
      </c>
      <c r="B108" s="34" t="s">
        <v>217</v>
      </c>
      <c r="C108" s="46">
        <v>120310</v>
      </c>
      <c r="D108" s="43" t="str">
        <f t="shared" si="11"/>
        <v>N/A</v>
      </c>
      <c r="E108" s="46">
        <v>82565</v>
      </c>
      <c r="F108" s="43" t="str">
        <f t="shared" si="12"/>
        <v>N/A</v>
      </c>
      <c r="G108" s="46">
        <v>76705</v>
      </c>
      <c r="H108" s="43" t="str">
        <f t="shared" si="13"/>
        <v>N/A</v>
      </c>
      <c r="I108" s="12">
        <v>-31.4</v>
      </c>
      <c r="J108" s="12">
        <v>-7.1</v>
      </c>
      <c r="K108" s="44" t="s">
        <v>732</v>
      </c>
      <c r="L108" s="9" t="str">
        <f t="shared" si="14"/>
        <v>Yes</v>
      </c>
    </row>
    <row r="109" spans="1:12" x14ac:dyDescent="0.2">
      <c r="A109" s="45" t="s">
        <v>634</v>
      </c>
      <c r="B109" s="34" t="s">
        <v>217</v>
      </c>
      <c r="C109" s="35">
        <v>1041</v>
      </c>
      <c r="D109" s="43" t="str">
        <f t="shared" si="11"/>
        <v>N/A</v>
      </c>
      <c r="E109" s="35">
        <v>706</v>
      </c>
      <c r="F109" s="43" t="str">
        <f t="shared" si="12"/>
        <v>N/A</v>
      </c>
      <c r="G109" s="35">
        <v>732</v>
      </c>
      <c r="H109" s="43" t="str">
        <f t="shared" si="13"/>
        <v>N/A</v>
      </c>
      <c r="I109" s="12">
        <v>-32.200000000000003</v>
      </c>
      <c r="J109" s="12">
        <v>3.6829999999999998</v>
      </c>
      <c r="K109" s="44" t="s">
        <v>732</v>
      </c>
      <c r="L109" s="9" t="str">
        <f t="shared" si="14"/>
        <v>Yes</v>
      </c>
    </row>
    <row r="110" spans="1:12" ht="25.5" x14ac:dyDescent="0.2">
      <c r="A110" s="45" t="s">
        <v>1459</v>
      </c>
      <c r="B110" s="34" t="s">
        <v>217</v>
      </c>
      <c r="C110" s="46">
        <v>115.5715658</v>
      </c>
      <c r="D110" s="43" t="str">
        <f t="shared" si="11"/>
        <v>N/A</v>
      </c>
      <c r="E110" s="46">
        <v>116.94759207</v>
      </c>
      <c r="F110" s="43" t="str">
        <f t="shared" si="12"/>
        <v>N/A</v>
      </c>
      <c r="G110" s="46">
        <v>104.78825137</v>
      </c>
      <c r="H110" s="43" t="str">
        <f t="shared" si="13"/>
        <v>N/A</v>
      </c>
      <c r="I110" s="12">
        <v>1.1910000000000001</v>
      </c>
      <c r="J110" s="12">
        <v>-10.4</v>
      </c>
      <c r="K110" s="44" t="s">
        <v>732</v>
      </c>
      <c r="L110" s="9" t="str">
        <f t="shared" si="14"/>
        <v>Yes</v>
      </c>
    </row>
    <row r="111" spans="1:12" ht="25.5" x14ac:dyDescent="0.2">
      <c r="A111" s="45" t="s">
        <v>635</v>
      </c>
      <c r="B111" s="34" t="s">
        <v>217</v>
      </c>
      <c r="C111" s="46">
        <v>20358814</v>
      </c>
      <c r="D111" s="43" t="str">
        <f t="shared" si="11"/>
        <v>N/A</v>
      </c>
      <c r="E111" s="46">
        <v>21452908</v>
      </c>
      <c r="F111" s="43" t="str">
        <f t="shared" si="12"/>
        <v>N/A</v>
      </c>
      <c r="G111" s="46">
        <v>20776703</v>
      </c>
      <c r="H111" s="43" t="str">
        <f t="shared" si="13"/>
        <v>N/A</v>
      </c>
      <c r="I111" s="12">
        <v>5.3739999999999997</v>
      </c>
      <c r="J111" s="12">
        <v>-3.15</v>
      </c>
      <c r="K111" s="44" t="s">
        <v>732</v>
      </c>
      <c r="L111" s="9" t="str">
        <f t="shared" si="14"/>
        <v>Yes</v>
      </c>
    </row>
    <row r="112" spans="1:12" x14ac:dyDescent="0.2">
      <c r="A112" s="45" t="s">
        <v>636</v>
      </c>
      <c r="B112" s="34" t="s">
        <v>217</v>
      </c>
      <c r="C112" s="35">
        <v>1499</v>
      </c>
      <c r="D112" s="43" t="str">
        <f t="shared" si="11"/>
        <v>N/A</v>
      </c>
      <c r="E112" s="35">
        <v>1479</v>
      </c>
      <c r="F112" s="43" t="str">
        <f t="shared" si="12"/>
        <v>N/A</v>
      </c>
      <c r="G112" s="35">
        <v>1539</v>
      </c>
      <c r="H112" s="43" t="str">
        <f t="shared" si="13"/>
        <v>N/A</v>
      </c>
      <c r="I112" s="12">
        <v>-1.33</v>
      </c>
      <c r="J112" s="12">
        <v>4.0570000000000004</v>
      </c>
      <c r="K112" s="44" t="s">
        <v>732</v>
      </c>
      <c r="L112" s="9" t="str">
        <f t="shared" si="14"/>
        <v>Yes</v>
      </c>
    </row>
    <row r="113" spans="1:12" x14ac:dyDescent="0.2">
      <c r="A113" s="45" t="s">
        <v>1460</v>
      </c>
      <c r="B113" s="34" t="s">
        <v>217</v>
      </c>
      <c r="C113" s="46">
        <v>13581.597065</v>
      </c>
      <c r="D113" s="43" t="str">
        <f t="shared" si="11"/>
        <v>N/A</v>
      </c>
      <c r="E113" s="46">
        <v>14505.00879</v>
      </c>
      <c r="F113" s="43" t="str">
        <f t="shared" si="12"/>
        <v>N/A</v>
      </c>
      <c r="G113" s="46">
        <v>13500.131904</v>
      </c>
      <c r="H113" s="43" t="str">
        <f t="shared" si="13"/>
        <v>N/A</v>
      </c>
      <c r="I113" s="12">
        <v>6.7990000000000004</v>
      </c>
      <c r="J113" s="12">
        <v>-6.93</v>
      </c>
      <c r="K113" s="44" t="s">
        <v>732</v>
      </c>
      <c r="L113" s="9" t="str">
        <f t="shared" si="14"/>
        <v>Yes</v>
      </c>
    </row>
    <row r="114" spans="1:12" ht="25.5" x14ac:dyDescent="0.2">
      <c r="A114" s="45" t="s">
        <v>637</v>
      </c>
      <c r="B114" s="34" t="s">
        <v>217</v>
      </c>
      <c r="C114" s="46">
        <v>279167</v>
      </c>
      <c r="D114" s="43" t="str">
        <f t="shared" si="11"/>
        <v>N/A</v>
      </c>
      <c r="E114" s="46">
        <v>284045</v>
      </c>
      <c r="F114" s="43" t="str">
        <f t="shared" si="12"/>
        <v>N/A</v>
      </c>
      <c r="G114" s="46">
        <v>372143</v>
      </c>
      <c r="H114" s="43" t="str">
        <f t="shared" si="13"/>
        <v>N/A</v>
      </c>
      <c r="I114" s="12">
        <v>1.7470000000000001</v>
      </c>
      <c r="J114" s="12">
        <v>31.02</v>
      </c>
      <c r="K114" s="44" t="s">
        <v>732</v>
      </c>
      <c r="L114" s="9" t="str">
        <f>IF(J114="Div by 0", "N/A", IF(OR(J114="N/A",K114="N/A"),"N/A", IF(J114&gt;VALUE(MID(K114,1,2)), "No", IF(J114&lt;-1*VALUE(MID(K114,1,2)), "No", "Yes"))))</f>
        <v>No</v>
      </c>
    </row>
    <row r="115" spans="1:12" x14ac:dyDescent="0.2">
      <c r="A115" s="45" t="s">
        <v>638</v>
      </c>
      <c r="B115" s="34" t="s">
        <v>217</v>
      </c>
      <c r="C115" s="35">
        <v>4881</v>
      </c>
      <c r="D115" s="43" t="str">
        <f t="shared" si="11"/>
        <v>N/A</v>
      </c>
      <c r="E115" s="35">
        <v>4712</v>
      </c>
      <c r="F115" s="43" t="str">
        <f t="shared" si="12"/>
        <v>N/A</v>
      </c>
      <c r="G115" s="35">
        <v>5611</v>
      </c>
      <c r="H115" s="43" t="str">
        <f t="shared" si="13"/>
        <v>N/A</v>
      </c>
      <c r="I115" s="12">
        <v>-3.46</v>
      </c>
      <c r="J115" s="12">
        <v>19.079999999999998</v>
      </c>
      <c r="K115" s="44" t="s">
        <v>732</v>
      </c>
      <c r="L115" s="9" t="str">
        <f t="shared" ref="L115:L119" si="15">IF(J115="Div by 0", "N/A", IF(OR(J115="N/A",K115="N/A"),"N/A", IF(J115&gt;VALUE(MID(K115,1,2)), "No", IF(J115&lt;-1*VALUE(MID(K115,1,2)), "No", "Yes"))))</f>
        <v>Yes</v>
      </c>
    </row>
    <row r="116" spans="1:12" ht="25.5" x14ac:dyDescent="0.2">
      <c r="A116" s="45" t="s">
        <v>1461</v>
      </c>
      <c r="B116" s="34" t="s">
        <v>217</v>
      </c>
      <c r="C116" s="46">
        <v>57.194632247000001</v>
      </c>
      <c r="D116" s="43" t="str">
        <f t="shared" si="11"/>
        <v>N/A</v>
      </c>
      <c r="E116" s="46">
        <v>60.281196944000001</v>
      </c>
      <c r="F116" s="43" t="str">
        <f t="shared" si="12"/>
        <v>N/A</v>
      </c>
      <c r="G116" s="46">
        <v>66.323828195000004</v>
      </c>
      <c r="H116" s="43" t="str">
        <f t="shared" si="13"/>
        <v>N/A</v>
      </c>
      <c r="I116" s="12">
        <v>5.3970000000000002</v>
      </c>
      <c r="J116" s="12">
        <v>10.02</v>
      </c>
      <c r="K116" s="44" t="s">
        <v>732</v>
      </c>
      <c r="L116" s="9" t="str">
        <f t="shared" si="15"/>
        <v>Yes</v>
      </c>
    </row>
    <row r="117" spans="1:12" ht="25.5" x14ac:dyDescent="0.2">
      <c r="A117" s="45" t="s">
        <v>639</v>
      </c>
      <c r="B117" s="34" t="s">
        <v>217</v>
      </c>
      <c r="C117" s="46">
        <v>0</v>
      </c>
      <c r="D117" s="43" t="str">
        <f t="shared" si="11"/>
        <v>N/A</v>
      </c>
      <c r="E117" s="46">
        <v>127991</v>
      </c>
      <c r="F117" s="43" t="str">
        <f t="shared" si="12"/>
        <v>N/A</v>
      </c>
      <c r="G117" s="46">
        <v>140308</v>
      </c>
      <c r="H117" s="43" t="str">
        <f t="shared" si="13"/>
        <v>N/A</v>
      </c>
      <c r="I117" s="12" t="s">
        <v>1743</v>
      </c>
      <c r="J117" s="12">
        <v>9.6229999999999993</v>
      </c>
      <c r="K117" s="44" t="s">
        <v>732</v>
      </c>
      <c r="L117" s="9" t="str">
        <f t="shared" si="15"/>
        <v>Yes</v>
      </c>
    </row>
    <row r="118" spans="1:12" x14ac:dyDescent="0.2">
      <c r="A118" s="45" t="s">
        <v>640</v>
      </c>
      <c r="B118" s="34" t="s">
        <v>217</v>
      </c>
      <c r="C118" s="35">
        <v>0</v>
      </c>
      <c r="D118" s="43" t="str">
        <f t="shared" si="11"/>
        <v>N/A</v>
      </c>
      <c r="E118" s="35">
        <v>11</v>
      </c>
      <c r="F118" s="43" t="str">
        <f t="shared" si="12"/>
        <v>N/A</v>
      </c>
      <c r="G118" s="35">
        <v>11</v>
      </c>
      <c r="H118" s="43" t="str">
        <f t="shared" si="13"/>
        <v>N/A</v>
      </c>
      <c r="I118" s="12" t="s">
        <v>1743</v>
      </c>
      <c r="J118" s="12">
        <v>0</v>
      </c>
      <c r="K118" s="44" t="s">
        <v>732</v>
      </c>
      <c r="L118" s="9" t="str">
        <f t="shared" si="15"/>
        <v>Yes</v>
      </c>
    </row>
    <row r="119" spans="1:12" ht="25.5" x14ac:dyDescent="0.2">
      <c r="A119" s="45" t="s">
        <v>1462</v>
      </c>
      <c r="B119" s="34" t="s">
        <v>217</v>
      </c>
      <c r="C119" s="46" t="s">
        <v>1743</v>
      </c>
      <c r="D119" s="43" t="str">
        <f t="shared" si="11"/>
        <v>N/A</v>
      </c>
      <c r="E119" s="46">
        <v>127991</v>
      </c>
      <c r="F119" s="43" t="str">
        <f t="shared" si="12"/>
        <v>N/A</v>
      </c>
      <c r="G119" s="46">
        <v>140308</v>
      </c>
      <c r="H119" s="43" t="str">
        <f t="shared" si="13"/>
        <v>N/A</v>
      </c>
      <c r="I119" s="12" t="s">
        <v>1743</v>
      </c>
      <c r="J119" s="12">
        <v>9.6229999999999993</v>
      </c>
      <c r="K119" s="44" t="s">
        <v>732</v>
      </c>
      <c r="L119" s="9" t="str">
        <f t="shared" si="15"/>
        <v>Yes</v>
      </c>
    </row>
    <row r="120" spans="1:12" ht="25.5" x14ac:dyDescent="0.2">
      <c r="A120" s="45" t="s">
        <v>641</v>
      </c>
      <c r="B120" s="34" t="s">
        <v>217</v>
      </c>
      <c r="C120" s="46">
        <v>24122019</v>
      </c>
      <c r="D120" s="43" t="str">
        <f t="shared" si="11"/>
        <v>N/A</v>
      </c>
      <c r="E120" s="46">
        <v>26235319</v>
      </c>
      <c r="F120" s="43" t="str">
        <f t="shared" si="12"/>
        <v>N/A</v>
      </c>
      <c r="G120" s="46">
        <v>25567075</v>
      </c>
      <c r="H120" s="43" t="str">
        <f t="shared" si="13"/>
        <v>N/A</v>
      </c>
      <c r="I120" s="12">
        <v>8.7609999999999992</v>
      </c>
      <c r="J120" s="12">
        <v>-2.5499999999999998</v>
      </c>
      <c r="K120" s="44" t="s">
        <v>732</v>
      </c>
      <c r="L120" s="9" t="str">
        <f t="shared" ref="L120:L131" si="16">IF(J120="Div by 0", "N/A", IF(K120="N/A","N/A", IF(J120&gt;VALUE(MID(K120,1,2)), "No", IF(J120&lt;-1*VALUE(MID(K120,1,2)), "No", "Yes"))))</f>
        <v>Yes</v>
      </c>
    </row>
    <row r="121" spans="1:12" ht="25.5" x14ac:dyDescent="0.2">
      <c r="A121" s="45" t="s">
        <v>642</v>
      </c>
      <c r="B121" s="34" t="s">
        <v>217</v>
      </c>
      <c r="C121" s="35">
        <v>40332</v>
      </c>
      <c r="D121" s="43" t="str">
        <f t="shared" si="11"/>
        <v>N/A</v>
      </c>
      <c r="E121" s="35">
        <v>41390</v>
      </c>
      <c r="F121" s="43" t="str">
        <f t="shared" si="12"/>
        <v>N/A</v>
      </c>
      <c r="G121" s="35">
        <v>41378</v>
      </c>
      <c r="H121" s="43" t="str">
        <f t="shared" si="13"/>
        <v>N/A</v>
      </c>
      <c r="I121" s="12">
        <v>2.6230000000000002</v>
      </c>
      <c r="J121" s="12">
        <v>-2.9000000000000001E-2</v>
      </c>
      <c r="K121" s="44" t="s">
        <v>732</v>
      </c>
      <c r="L121" s="9" t="str">
        <f t="shared" si="16"/>
        <v>Yes</v>
      </c>
    </row>
    <row r="122" spans="1:12" ht="25.5" x14ac:dyDescent="0.2">
      <c r="A122" s="45" t="s">
        <v>1463</v>
      </c>
      <c r="B122" s="34" t="s">
        <v>217</v>
      </c>
      <c r="C122" s="46">
        <v>598.08635822999997</v>
      </c>
      <c r="D122" s="43" t="str">
        <f t="shared" si="11"/>
        <v>N/A</v>
      </c>
      <c r="E122" s="46">
        <v>633.85646291</v>
      </c>
      <c r="F122" s="43" t="str">
        <f t="shared" si="12"/>
        <v>N/A</v>
      </c>
      <c r="G122" s="46">
        <v>617.89054569999996</v>
      </c>
      <c r="H122" s="43" t="str">
        <f t="shared" si="13"/>
        <v>N/A</v>
      </c>
      <c r="I122" s="12">
        <v>5.9809999999999999</v>
      </c>
      <c r="J122" s="12">
        <v>-2.52</v>
      </c>
      <c r="K122" s="44" t="s">
        <v>732</v>
      </c>
      <c r="L122" s="9" t="str">
        <f t="shared" si="16"/>
        <v>Yes</v>
      </c>
    </row>
    <row r="123" spans="1:12" ht="25.5" x14ac:dyDescent="0.2">
      <c r="A123" s="45" t="s">
        <v>643</v>
      </c>
      <c r="B123" s="34" t="s">
        <v>217</v>
      </c>
      <c r="C123" s="46">
        <v>320686</v>
      </c>
      <c r="D123" s="43" t="str">
        <f t="shared" ref="D123:D131" si="17">IF($B123="N/A","N/A",IF(C123&gt;10,"No",IF(C123&lt;-10,"No","Yes")))</f>
        <v>N/A</v>
      </c>
      <c r="E123" s="46">
        <v>304937</v>
      </c>
      <c r="F123" s="43" t="str">
        <f t="shared" ref="F123:F131" si="18">IF($B123="N/A","N/A",IF(E123&gt;10,"No",IF(E123&lt;-10,"No","Yes")))</f>
        <v>N/A</v>
      </c>
      <c r="G123" s="46">
        <v>277611</v>
      </c>
      <c r="H123" s="43" t="str">
        <f t="shared" ref="H123:H131" si="19">IF($B123="N/A","N/A",IF(G123&gt;10,"No",IF(G123&lt;-10,"No","Yes")))</f>
        <v>N/A</v>
      </c>
      <c r="I123" s="12">
        <v>-4.91</v>
      </c>
      <c r="J123" s="12">
        <v>-8.9600000000000009</v>
      </c>
      <c r="K123" s="44" t="s">
        <v>732</v>
      </c>
      <c r="L123" s="9" t="str">
        <f t="shared" si="16"/>
        <v>Yes</v>
      </c>
    </row>
    <row r="124" spans="1:12" x14ac:dyDescent="0.2">
      <c r="A124" s="45" t="s">
        <v>644</v>
      </c>
      <c r="B124" s="34" t="s">
        <v>217</v>
      </c>
      <c r="C124" s="35">
        <v>71</v>
      </c>
      <c r="D124" s="43" t="str">
        <f t="shared" si="17"/>
        <v>N/A</v>
      </c>
      <c r="E124" s="35">
        <v>65</v>
      </c>
      <c r="F124" s="43" t="str">
        <f t="shared" si="18"/>
        <v>N/A</v>
      </c>
      <c r="G124" s="35">
        <v>59</v>
      </c>
      <c r="H124" s="43" t="str">
        <f t="shared" si="19"/>
        <v>N/A</v>
      </c>
      <c r="I124" s="12">
        <v>-8.4499999999999993</v>
      </c>
      <c r="J124" s="12">
        <v>-9.23</v>
      </c>
      <c r="K124" s="44" t="s">
        <v>732</v>
      </c>
      <c r="L124" s="9" t="str">
        <f t="shared" si="16"/>
        <v>Yes</v>
      </c>
    </row>
    <row r="125" spans="1:12" ht="25.5" x14ac:dyDescent="0.2">
      <c r="A125" s="45" t="s">
        <v>1464</v>
      </c>
      <c r="B125" s="34" t="s">
        <v>217</v>
      </c>
      <c r="C125" s="46">
        <v>4516.7042253999998</v>
      </c>
      <c r="D125" s="43" t="str">
        <f t="shared" si="17"/>
        <v>N/A</v>
      </c>
      <c r="E125" s="46">
        <v>4691.3384615000004</v>
      </c>
      <c r="F125" s="43" t="str">
        <f t="shared" si="18"/>
        <v>N/A</v>
      </c>
      <c r="G125" s="46">
        <v>4705.2711864000003</v>
      </c>
      <c r="H125" s="43" t="str">
        <f t="shared" si="19"/>
        <v>N/A</v>
      </c>
      <c r="I125" s="12">
        <v>3.8660000000000001</v>
      </c>
      <c r="J125" s="12">
        <v>0.29699999999999999</v>
      </c>
      <c r="K125" s="44" t="s">
        <v>732</v>
      </c>
      <c r="L125" s="9" t="str">
        <f t="shared" si="16"/>
        <v>Yes</v>
      </c>
    </row>
    <row r="126" spans="1:12" ht="25.5" x14ac:dyDescent="0.2">
      <c r="A126" s="45" t="s">
        <v>645</v>
      </c>
      <c r="B126" s="34" t="s">
        <v>217</v>
      </c>
      <c r="C126" s="46">
        <v>23387428</v>
      </c>
      <c r="D126" s="43" t="str">
        <f t="shared" si="17"/>
        <v>N/A</v>
      </c>
      <c r="E126" s="46">
        <v>27199923</v>
      </c>
      <c r="F126" s="43" t="str">
        <f t="shared" si="18"/>
        <v>N/A</v>
      </c>
      <c r="G126" s="46">
        <v>30701484</v>
      </c>
      <c r="H126" s="43" t="str">
        <f t="shared" si="19"/>
        <v>N/A</v>
      </c>
      <c r="I126" s="12">
        <v>16.3</v>
      </c>
      <c r="J126" s="12">
        <v>12.87</v>
      </c>
      <c r="K126" s="44" t="s">
        <v>732</v>
      </c>
      <c r="L126" s="9" t="str">
        <f t="shared" si="16"/>
        <v>Yes</v>
      </c>
    </row>
    <row r="127" spans="1:12" x14ac:dyDescent="0.2">
      <c r="A127" s="45" t="s">
        <v>646</v>
      </c>
      <c r="B127" s="34" t="s">
        <v>217</v>
      </c>
      <c r="C127" s="35">
        <v>20506</v>
      </c>
      <c r="D127" s="43" t="str">
        <f t="shared" si="17"/>
        <v>N/A</v>
      </c>
      <c r="E127" s="35">
        <v>22425</v>
      </c>
      <c r="F127" s="43" t="str">
        <f t="shared" si="18"/>
        <v>N/A</v>
      </c>
      <c r="G127" s="35">
        <v>15533</v>
      </c>
      <c r="H127" s="43" t="str">
        <f t="shared" si="19"/>
        <v>N/A</v>
      </c>
      <c r="I127" s="12">
        <v>9.3580000000000005</v>
      </c>
      <c r="J127" s="12">
        <v>-30.7</v>
      </c>
      <c r="K127" s="44" t="s">
        <v>732</v>
      </c>
      <c r="L127" s="9" t="str">
        <f t="shared" si="16"/>
        <v>No</v>
      </c>
    </row>
    <row r="128" spans="1:12" ht="25.5" x14ac:dyDescent="0.2">
      <c r="A128" s="45" t="s">
        <v>1465</v>
      </c>
      <c r="B128" s="34" t="s">
        <v>217</v>
      </c>
      <c r="C128" s="46">
        <v>1140.5163367</v>
      </c>
      <c r="D128" s="43" t="str">
        <f t="shared" si="17"/>
        <v>N/A</v>
      </c>
      <c r="E128" s="46">
        <v>1212.9285619</v>
      </c>
      <c r="F128" s="43" t="str">
        <f t="shared" si="18"/>
        <v>N/A</v>
      </c>
      <c r="G128" s="46">
        <v>1976.5328010999999</v>
      </c>
      <c r="H128" s="43" t="str">
        <f t="shared" si="19"/>
        <v>N/A</v>
      </c>
      <c r="I128" s="12">
        <v>6.3490000000000002</v>
      </c>
      <c r="J128" s="12">
        <v>62.96</v>
      </c>
      <c r="K128" s="44" t="s">
        <v>732</v>
      </c>
      <c r="L128" s="9" t="str">
        <f t="shared" si="16"/>
        <v>No</v>
      </c>
    </row>
    <row r="129" spans="1:12" ht="25.5" x14ac:dyDescent="0.2">
      <c r="A129" s="45" t="s">
        <v>647</v>
      </c>
      <c r="B129" s="34" t="s">
        <v>217</v>
      </c>
      <c r="C129" s="46">
        <v>4906261</v>
      </c>
      <c r="D129" s="43" t="str">
        <f t="shared" si="17"/>
        <v>N/A</v>
      </c>
      <c r="E129" s="46">
        <v>5996414</v>
      </c>
      <c r="F129" s="43" t="str">
        <f t="shared" si="18"/>
        <v>N/A</v>
      </c>
      <c r="G129" s="46">
        <v>6704001</v>
      </c>
      <c r="H129" s="43" t="str">
        <f t="shared" si="19"/>
        <v>N/A</v>
      </c>
      <c r="I129" s="12">
        <v>22.22</v>
      </c>
      <c r="J129" s="12">
        <v>11.8</v>
      </c>
      <c r="K129" s="44" t="s">
        <v>732</v>
      </c>
      <c r="L129" s="9" t="str">
        <f t="shared" si="16"/>
        <v>Yes</v>
      </c>
    </row>
    <row r="130" spans="1:12" x14ac:dyDescent="0.2">
      <c r="A130" s="45" t="s">
        <v>648</v>
      </c>
      <c r="B130" s="34" t="s">
        <v>217</v>
      </c>
      <c r="C130" s="35">
        <v>655</v>
      </c>
      <c r="D130" s="43" t="str">
        <f t="shared" si="17"/>
        <v>N/A</v>
      </c>
      <c r="E130" s="35">
        <v>740</v>
      </c>
      <c r="F130" s="43" t="str">
        <f t="shared" si="18"/>
        <v>N/A</v>
      </c>
      <c r="G130" s="35">
        <v>863</v>
      </c>
      <c r="H130" s="43" t="str">
        <f t="shared" si="19"/>
        <v>N/A</v>
      </c>
      <c r="I130" s="12">
        <v>12.98</v>
      </c>
      <c r="J130" s="12">
        <v>16.62</v>
      </c>
      <c r="K130" s="44" t="s">
        <v>732</v>
      </c>
      <c r="L130" s="9" t="str">
        <f t="shared" si="16"/>
        <v>Yes</v>
      </c>
    </row>
    <row r="131" spans="1:12" ht="25.5" x14ac:dyDescent="0.2">
      <c r="A131" s="45" t="s">
        <v>1466</v>
      </c>
      <c r="B131" s="34" t="s">
        <v>217</v>
      </c>
      <c r="C131" s="46">
        <v>7490.4748092</v>
      </c>
      <c r="D131" s="43" t="str">
        <f t="shared" si="17"/>
        <v>N/A</v>
      </c>
      <c r="E131" s="46">
        <v>8103.2621621999997</v>
      </c>
      <c r="F131" s="43" t="str">
        <f t="shared" si="18"/>
        <v>N/A</v>
      </c>
      <c r="G131" s="46">
        <v>7768.2514484000003</v>
      </c>
      <c r="H131" s="43" t="str">
        <f t="shared" si="19"/>
        <v>N/A</v>
      </c>
      <c r="I131" s="12">
        <v>8.1809999999999992</v>
      </c>
      <c r="J131" s="12">
        <v>-4.13</v>
      </c>
      <c r="K131" s="44" t="s">
        <v>732</v>
      </c>
      <c r="L131" s="9" t="str">
        <f t="shared" si="16"/>
        <v>Yes</v>
      </c>
    </row>
    <row r="132" spans="1:12" x14ac:dyDescent="0.2">
      <c r="A132" s="45" t="s">
        <v>1467</v>
      </c>
      <c r="B132" s="34" t="s">
        <v>217</v>
      </c>
      <c r="C132" s="46">
        <v>429.36629417</v>
      </c>
      <c r="D132" s="43" t="str">
        <f t="shared" ref="D132:D143" si="20">IF($B132="N/A","N/A",IF(C132&gt;10,"No",IF(C132&lt;-10,"No","Yes")))</f>
        <v>N/A</v>
      </c>
      <c r="E132" s="46">
        <v>335.74283729000001</v>
      </c>
      <c r="F132" s="43" t="str">
        <f t="shared" ref="F132:F143" si="21">IF($B132="N/A","N/A",IF(E132&gt;10,"No",IF(E132&lt;-10,"No","Yes")))</f>
        <v>N/A</v>
      </c>
      <c r="G132" s="46">
        <v>524.70785422999995</v>
      </c>
      <c r="H132" s="43" t="str">
        <f t="shared" ref="H132:H143" si="22">IF($B132="N/A","N/A",IF(G132&gt;10,"No",IF(G132&lt;-10,"No","Yes")))</f>
        <v>N/A</v>
      </c>
      <c r="I132" s="12">
        <v>-21.8</v>
      </c>
      <c r="J132" s="12">
        <v>56.28</v>
      </c>
      <c r="K132" s="44" t="s">
        <v>732</v>
      </c>
      <c r="L132" s="9" t="str">
        <f t="shared" ref="L132:L143" si="23">IF(J132="Div by 0", "N/A", IF(K132="N/A","N/A", IF(J132&gt;VALUE(MID(K132,1,2)), "No", IF(J132&lt;-1*VALUE(MID(K132,1,2)), "No", "Yes"))))</f>
        <v>No</v>
      </c>
    </row>
    <row r="133" spans="1:12" x14ac:dyDescent="0.2">
      <c r="A133" s="45" t="s">
        <v>1468</v>
      </c>
      <c r="B133" s="34" t="s">
        <v>217</v>
      </c>
      <c r="C133" s="46">
        <v>297.12316593999998</v>
      </c>
      <c r="D133" s="43" t="str">
        <f t="shared" si="20"/>
        <v>N/A</v>
      </c>
      <c r="E133" s="46">
        <v>222.28448</v>
      </c>
      <c r="F133" s="43" t="str">
        <f t="shared" si="21"/>
        <v>N/A</v>
      </c>
      <c r="G133" s="46">
        <v>451.45259127000003</v>
      </c>
      <c r="H133" s="43" t="str">
        <f t="shared" si="22"/>
        <v>N/A</v>
      </c>
      <c r="I133" s="12">
        <v>-25.2</v>
      </c>
      <c r="J133" s="12">
        <v>103.1</v>
      </c>
      <c r="K133" s="44" t="s">
        <v>732</v>
      </c>
      <c r="L133" s="9" t="str">
        <f t="shared" si="23"/>
        <v>No</v>
      </c>
    </row>
    <row r="134" spans="1:12" x14ac:dyDescent="0.2">
      <c r="A134" s="45" t="s">
        <v>1469</v>
      </c>
      <c r="B134" s="34" t="s">
        <v>217</v>
      </c>
      <c r="C134" s="46">
        <v>522.84364334999998</v>
      </c>
      <c r="D134" s="43" t="str">
        <f t="shared" si="20"/>
        <v>N/A</v>
      </c>
      <c r="E134" s="46">
        <v>411.99066434000002</v>
      </c>
      <c r="F134" s="43" t="str">
        <f t="shared" si="21"/>
        <v>N/A</v>
      </c>
      <c r="G134" s="46">
        <v>566.12263413000005</v>
      </c>
      <c r="H134" s="43" t="str">
        <f t="shared" si="22"/>
        <v>N/A</v>
      </c>
      <c r="I134" s="12">
        <v>-21.2</v>
      </c>
      <c r="J134" s="12">
        <v>37.409999999999997</v>
      </c>
      <c r="K134" s="44" t="s">
        <v>732</v>
      </c>
      <c r="L134" s="9" t="str">
        <f t="shared" si="23"/>
        <v>No</v>
      </c>
    </row>
    <row r="135" spans="1:12" x14ac:dyDescent="0.2">
      <c r="A135" s="45" t="s">
        <v>1470</v>
      </c>
      <c r="B135" s="34" t="s">
        <v>217</v>
      </c>
      <c r="C135" s="46">
        <v>8958.3091043000004</v>
      </c>
      <c r="D135" s="43" t="str">
        <f t="shared" si="20"/>
        <v>N/A</v>
      </c>
      <c r="E135" s="46">
        <v>9079.0601268999999</v>
      </c>
      <c r="F135" s="43" t="str">
        <f t="shared" si="21"/>
        <v>N/A</v>
      </c>
      <c r="G135" s="46">
        <v>9526.2775321999998</v>
      </c>
      <c r="H135" s="43" t="str">
        <f t="shared" si="22"/>
        <v>N/A</v>
      </c>
      <c r="I135" s="12">
        <v>1.3480000000000001</v>
      </c>
      <c r="J135" s="12">
        <v>4.9260000000000002</v>
      </c>
      <c r="K135" s="44" t="s">
        <v>732</v>
      </c>
      <c r="L135" s="9" t="str">
        <f t="shared" si="23"/>
        <v>Yes</v>
      </c>
    </row>
    <row r="136" spans="1:12" x14ac:dyDescent="0.2">
      <c r="A136" s="45" t="s">
        <v>1471</v>
      </c>
      <c r="B136" s="34" t="s">
        <v>217</v>
      </c>
      <c r="C136" s="46">
        <v>14943.316672000001</v>
      </c>
      <c r="D136" s="43" t="str">
        <f t="shared" si="20"/>
        <v>N/A</v>
      </c>
      <c r="E136" s="46">
        <v>15581.133973</v>
      </c>
      <c r="F136" s="43" t="str">
        <f t="shared" si="21"/>
        <v>N/A</v>
      </c>
      <c r="G136" s="46">
        <v>17004.295801</v>
      </c>
      <c r="H136" s="43" t="str">
        <f t="shared" si="22"/>
        <v>N/A</v>
      </c>
      <c r="I136" s="12">
        <v>4.2679999999999998</v>
      </c>
      <c r="J136" s="12">
        <v>9.1340000000000003</v>
      </c>
      <c r="K136" s="44" t="s">
        <v>732</v>
      </c>
      <c r="L136" s="9" t="str">
        <f t="shared" si="23"/>
        <v>Yes</v>
      </c>
    </row>
    <row r="137" spans="1:12" x14ac:dyDescent="0.2">
      <c r="A137" s="45" t="s">
        <v>1472</v>
      </c>
      <c r="B137" s="34" t="s">
        <v>217</v>
      </c>
      <c r="C137" s="46">
        <v>4314.9711033000003</v>
      </c>
      <c r="D137" s="43" t="str">
        <f t="shared" si="20"/>
        <v>N/A</v>
      </c>
      <c r="E137" s="46">
        <v>4269.8398482000002</v>
      </c>
      <c r="F137" s="43" t="str">
        <f t="shared" si="21"/>
        <v>N/A</v>
      </c>
      <c r="G137" s="46">
        <v>4369.7163108000004</v>
      </c>
      <c r="H137" s="43" t="str">
        <f t="shared" si="22"/>
        <v>N/A</v>
      </c>
      <c r="I137" s="12">
        <v>-1.05</v>
      </c>
      <c r="J137" s="12">
        <v>2.339</v>
      </c>
      <c r="K137" s="44" t="s">
        <v>732</v>
      </c>
      <c r="L137" s="9" t="str">
        <f t="shared" si="23"/>
        <v>Yes</v>
      </c>
    </row>
    <row r="138" spans="1:12" x14ac:dyDescent="0.2">
      <c r="A138" s="45" t="s">
        <v>1473</v>
      </c>
      <c r="B138" s="34" t="s">
        <v>217</v>
      </c>
      <c r="C138" s="46">
        <v>191.69896194</v>
      </c>
      <c r="D138" s="43" t="str">
        <f t="shared" si="20"/>
        <v>N/A</v>
      </c>
      <c r="E138" s="46">
        <v>158.91908272000001</v>
      </c>
      <c r="F138" s="43" t="str">
        <f t="shared" si="21"/>
        <v>N/A</v>
      </c>
      <c r="G138" s="46">
        <v>150.13753492999999</v>
      </c>
      <c r="H138" s="43" t="str">
        <f t="shared" si="22"/>
        <v>N/A</v>
      </c>
      <c r="I138" s="12">
        <v>-17.100000000000001</v>
      </c>
      <c r="J138" s="12">
        <v>-5.53</v>
      </c>
      <c r="K138" s="44" t="s">
        <v>732</v>
      </c>
      <c r="L138" s="9" t="str">
        <f t="shared" si="23"/>
        <v>Yes</v>
      </c>
    </row>
    <row r="139" spans="1:12" x14ac:dyDescent="0.2">
      <c r="A139" s="45" t="s">
        <v>1474</v>
      </c>
      <c r="B139" s="34" t="s">
        <v>217</v>
      </c>
      <c r="C139" s="46">
        <v>46.671238891999998</v>
      </c>
      <c r="D139" s="43" t="str">
        <f t="shared" si="20"/>
        <v>N/A</v>
      </c>
      <c r="E139" s="46">
        <v>36.565280000000001</v>
      </c>
      <c r="F139" s="43" t="str">
        <f t="shared" si="21"/>
        <v>N/A</v>
      </c>
      <c r="G139" s="46">
        <v>39.635126069000002</v>
      </c>
      <c r="H139" s="43" t="str">
        <f t="shared" si="22"/>
        <v>N/A</v>
      </c>
      <c r="I139" s="12">
        <v>-21.7</v>
      </c>
      <c r="J139" s="12">
        <v>8.3960000000000008</v>
      </c>
      <c r="K139" s="44" t="s">
        <v>732</v>
      </c>
      <c r="L139" s="9" t="str">
        <f t="shared" si="23"/>
        <v>Yes</v>
      </c>
    </row>
    <row r="140" spans="1:12" x14ac:dyDescent="0.2">
      <c r="A140" s="45" t="s">
        <v>1475</v>
      </c>
      <c r="B140" s="34" t="s">
        <v>217</v>
      </c>
      <c r="C140" s="46">
        <v>293.88647743000001</v>
      </c>
      <c r="D140" s="43" t="str">
        <f t="shared" si="20"/>
        <v>N/A</v>
      </c>
      <c r="E140" s="46">
        <v>238.20761307999999</v>
      </c>
      <c r="F140" s="43" t="str">
        <f t="shared" si="21"/>
        <v>N/A</v>
      </c>
      <c r="G140" s="46">
        <v>220.49730174000001</v>
      </c>
      <c r="H140" s="43" t="str">
        <f t="shared" si="22"/>
        <v>N/A</v>
      </c>
      <c r="I140" s="12">
        <v>-18.899999999999999</v>
      </c>
      <c r="J140" s="12">
        <v>-7.43</v>
      </c>
      <c r="K140" s="44" t="s">
        <v>732</v>
      </c>
      <c r="L140" s="9" t="str">
        <f t="shared" si="23"/>
        <v>Yes</v>
      </c>
    </row>
    <row r="141" spans="1:12" x14ac:dyDescent="0.2">
      <c r="A141" s="45" t="s">
        <v>1476</v>
      </c>
      <c r="B141" s="34" t="s">
        <v>217</v>
      </c>
      <c r="C141" s="46">
        <v>3069.4868569</v>
      </c>
      <c r="D141" s="43" t="str">
        <f t="shared" si="20"/>
        <v>N/A</v>
      </c>
      <c r="E141" s="46">
        <v>3395.0982331</v>
      </c>
      <c r="F141" s="43" t="str">
        <f t="shared" si="21"/>
        <v>N/A</v>
      </c>
      <c r="G141" s="46">
        <v>3627.8292637999998</v>
      </c>
      <c r="H141" s="43" t="str">
        <f t="shared" si="22"/>
        <v>N/A</v>
      </c>
      <c r="I141" s="12">
        <v>10.61</v>
      </c>
      <c r="J141" s="12">
        <v>6.8550000000000004</v>
      </c>
      <c r="K141" s="44" t="s">
        <v>732</v>
      </c>
      <c r="L141" s="9" t="str">
        <f t="shared" si="23"/>
        <v>Yes</v>
      </c>
    </row>
    <row r="142" spans="1:12" x14ac:dyDescent="0.2">
      <c r="A142" s="45" t="s">
        <v>1477</v>
      </c>
      <c r="B142" s="34" t="s">
        <v>217</v>
      </c>
      <c r="C142" s="46">
        <v>2950.8796238999998</v>
      </c>
      <c r="D142" s="43" t="str">
        <f t="shared" si="20"/>
        <v>N/A</v>
      </c>
      <c r="E142" s="46">
        <v>3404.9653867000002</v>
      </c>
      <c r="F142" s="43" t="str">
        <f t="shared" si="21"/>
        <v>N/A</v>
      </c>
      <c r="G142" s="46">
        <v>3725.9391178000001</v>
      </c>
      <c r="H142" s="43" t="str">
        <f t="shared" si="22"/>
        <v>N/A</v>
      </c>
      <c r="I142" s="12">
        <v>15.39</v>
      </c>
      <c r="J142" s="12">
        <v>9.4269999999999996</v>
      </c>
      <c r="K142" s="44" t="s">
        <v>732</v>
      </c>
      <c r="L142" s="9" t="str">
        <f t="shared" si="23"/>
        <v>Yes</v>
      </c>
    </row>
    <row r="143" spans="1:12" x14ac:dyDescent="0.2">
      <c r="A143" s="45" t="s">
        <v>1478</v>
      </c>
      <c r="B143" s="34" t="s">
        <v>217</v>
      </c>
      <c r="C143" s="46">
        <v>3164.2733942</v>
      </c>
      <c r="D143" s="43" t="str">
        <f t="shared" si="20"/>
        <v>N/A</v>
      </c>
      <c r="E143" s="46">
        <v>3387.8486819999998</v>
      </c>
      <c r="F143" s="43" t="str">
        <f t="shared" si="21"/>
        <v>N/A</v>
      </c>
      <c r="G143" s="46">
        <v>3564.7328327999999</v>
      </c>
      <c r="H143" s="43" t="str">
        <f t="shared" si="22"/>
        <v>N/A</v>
      </c>
      <c r="I143" s="12">
        <v>7.0659999999999998</v>
      </c>
      <c r="J143" s="12">
        <v>5.2210000000000001</v>
      </c>
      <c r="K143" s="44" t="s">
        <v>732</v>
      </c>
      <c r="L143" s="9" t="str">
        <f t="shared" si="23"/>
        <v>Yes</v>
      </c>
    </row>
    <row r="144" spans="1:12" x14ac:dyDescent="0.2">
      <c r="A144" s="45" t="s">
        <v>89</v>
      </c>
      <c r="B144" s="34" t="s">
        <v>217</v>
      </c>
      <c r="C144" s="8">
        <v>18.487719099</v>
      </c>
      <c r="D144" s="43" t="str">
        <f t="shared" ref="D144:D161" si="24">IF($B144="N/A","N/A",IF(C144&gt;10,"No",IF(C144&lt;-10,"No","Yes")))</f>
        <v>N/A</v>
      </c>
      <c r="E144" s="8">
        <v>14.742370216999999</v>
      </c>
      <c r="F144" s="43" t="str">
        <f t="shared" ref="F144:F161" si="25">IF($B144="N/A","N/A",IF(E144&gt;10,"No",IF(E144&lt;-10,"No","Yes")))</f>
        <v>N/A</v>
      </c>
      <c r="G144" s="8">
        <v>25.203857253999999</v>
      </c>
      <c r="H144" s="43" t="str">
        <f t="shared" ref="H144:H161" si="26">IF($B144="N/A","N/A",IF(G144&gt;10,"No",IF(G144&lt;-10,"No","Yes")))</f>
        <v>N/A</v>
      </c>
      <c r="I144" s="12">
        <v>-20.3</v>
      </c>
      <c r="J144" s="12">
        <v>70.959999999999994</v>
      </c>
      <c r="K144" s="44" t="s">
        <v>732</v>
      </c>
      <c r="L144" s="9" t="str">
        <f t="shared" ref="L144:L161" si="27">IF(J144="Div by 0", "N/A", IF(K144="N/A","N/A", IF(J144&gt;VALUE(MID(K144,1,2)), "No", IF(J144&lt;-1*VALUE(MID(K144,1,2)), "No", "Yes"))))</f>
        <v>No</v>
      </c>
    </row>
    <row r="145" spans="1:12" x14ac:dyDescent="0.2">
      <c r="A145" s="45" t="s">
        <v>477</v>
      </c>
      <c r="B145" s="34" t="s">
        <v>217</v>
      </c>
      <c r="C145" s="8">
        <v>21.631535441</v>
      </c>
      <c r="D145" s="43" t="str">
        <f t="shared" si="24"/>
        <v>N/A</v>
      </c>
      <c r="E145" s="8">
        <v>17.338666666999998</v>
      </c>
      <c r="F145" s="43" t="str">
        <f t="shared" si="25"/>
        <v>N/A</v>
      </c>
      <c r="G145" s="8">
        <v>29.795382120999999</v>
      </c>
      <c r="H145" s="43" t="str">
        <f t="shared" si="26"/>
        <v>N/A</v>
      </c>
      <c r="I145" s="12">
        <v>-19.8</v>
      </c>
      <c r="J145" s="12">
        <v>71.84</v>
      </c>
      <c r="K145" s="44" t="s">
        <v>732</v>
      </c>
      <c r="L145" s="9" t="str">
        <f t="shared" si="27"/>
        <v>No</v>
      </c>
    </row>
    <row r="146" spans="1:12" x14ac:dyDescent="0.2">
      <c r="A146" s="45" t="s">
        <v>478</v>
      </c>
      <c r="B146" s="34" t="s">
        <v>217</v>
      </c>
      <c r="C146" s="8">
        <v>15.921770584000001</v>
      </c>
      <c r="D146" s="43" t="str">
        <f t="shared" si="24"/>
        <v>N/A</v>
      </c>
      <c r="E146" s="8">
        <v>12.686462285999999</v>
      </c>
      <c r="F146" s="43" t="str">
        <f t="shared" si="25"/>
        <v>N/A</v>
      </c>
      <c r="G146" s="8">
        <v>21.947833568</v>
      </c>
      <c r="H146" s="43" t="str">
        <f t="shared" si="26"/>
        <v>N/A</v>
      </c>
      <c r="I146" s="12">
        <v>-20.3</v>
      </c>
      <c r="J146" s="12">
        <v>73</v>
      </c>
      <c r="K146" s="44" t="s">
        <v>732</v>
      </c>
      <c r="L146" s="9" t="str">
        <f t="shared" si="27"/>
        <v>No</v>
      </c>
    </row>
    <row r="147" spans="1:12" x14ac:dyDescent="0.2">
      <c r="A147" s="45" t="s">
        <v>1479</v>
      </c>
      <c r="B147" s="34" t="s">
        <v>217</v>
      </c>
      <c r="C147" s="8">
        <v>21.949061206</v>
      </c>
      <c r="D147" s="43" t="str">
        <f t="shared" si="24"/>
        <v>N/A</v>
      </c>
      <c r="E147" s="8">
        <v>21.529715998</v>
      </c>
      <c r="F147" s="43" t="str">
        <f t="shared" si="25"/>
        <v>N/A</v>
      </c>
      <c r="G147" s="8">
        <v>21.205735488999998</v>
      </c>
      <c r="H147" s="43" t="str">
        <f t="shared" si="26"/>
        <v>N/A</v>
      </c>
      <c r="I147" s="12">
        <v>-1.91</v>
      </c>
      <c r="J147" s="12">
        <v>-1.5</v>
      </c>
      <c r="K147" s="44" t="s">
        <v>732</v>
      </c>
      <c r="L147" s="9" t="str">
        <f t="shared" si="27"/>
        <v>Yes</v>
      </c>
    </row>
    <row r="148" spans="1:12" x14ac:dyDescent="0.2">
      <c r="A148" s="45" t="s">
        <v>1480</v>
      </c>
      <c r="B148" s="34" t="s">
        <v>217</v>
      </c>
      <c r="C148" s="8">
        <v>40.651477577999998</v>
      </c>
      <c r="D148" s="43" t="str">
        <f t="shared" si="24"/>
        <v>N/A</v>
      </c>
      <c r="E148" s="8">
        <v>40.810666667</v>
      </c>
      <c r="F148" s="43" t="str">
        <f t="shared" si="25"/>
        <v>N/A</v>
      </c>
      <c r="G148" s="8">
        <v>41.398781237999998</v>
      </c>
      <c r="H148" s="43" t="str">
        <f t="shared" si="26"/>
        <v>N/A</v>
      </c>
      <c r="I148" s="12">
        <v>0.3916</v>
      </c>
      <c r="J148" s="12">
        <v>1.4410000000000001</v>
      </c>
      <c r="K148" s="44" t="s">
        <v>732</v>
      </c>
      <c r="L148" s="9" t="str">
        <f t="shared" si="27"/>
        <v>Yes</v>
      </c>
    </row>
    <row r="149" spans="1:12" x14ac:dyDescent="0.2">
      <c r="A149" s="45" t="s">
        <v>1481</v>
      </c>
      <c r="B149" s="34" t="s">
        <v>217</v>
      </c>
      <c r="C149" s="8">
        <v>7.3774344512000001</v>
      </c>
      <c r="D149" s="43" t="str">
        <f t="shared" si="24"/>
        <v>N/A</v>
      </c>
      <c r="E149" s="8">
        <v>7.2175711216999998</v>
      </c>
      <c r="F149" s="43" t="str">
        <f t="shared" si="25"/>
        <v>N/A</v>
      </c>
      <c r="G149" s="8">
        <v>7.2462067887000003</v>
      </c>
      <c r="H149" s="43" t="str">
        <f t="shared" si="26"/>
        <v>N/A</v>
      </c>
      <c r="I149" s="12">
        <v>-2.17</v>
      </c>
      <c r="J149" s="12">
        <v>0.3967</v>
      </c>
      <c r="K149" s="44" t="s">
        <v>732</v>
      </c>
      <c r="L149" s="9" t="str">
        <f t="shared" si="27"/>
        <v>Yes</v>
      </c>
    </row>
    <row r="150" spans="1:12" x14ac:dyDescent="0.2">
      <c r="A150" s="45" t="s">
        <v>90</v>
      </c>
      <c r="B150" s="34" t="s">
        <v>217</v>
      </c>
      <c r="C150" s="8">
        <v>35.387146180000002</v>
      </c>
      <c r="D150" s="43" t="str">
        <f t="shared" si="24"/>
        <v>N/A</v>
      </c>
      <c r="E150" s="8">
        <v>35.424522390999996</v>
      </c>
      <c r="F150" s="43" t="str">
        <f t="shared" si="25"/>
        <v>N/A</v>
      </c>
      <c r="G150" s="8">
        <v>34.392322139999997</v>
      </c>
      <c r="H150" s="43" t="str">
        <f t="shared" si="26"/>
        <v>N/A</v>
      </c>
      <c r="I150" s="12">
        <v>0.1056</v>
      </c>
      <c r="J150" s="12">
        <v>-2.91</v>
      </c>
      <c r="K150" s="44" t="s">
        <v>732</v>
      </c>
      <c r="L150" s="9" t="str">
        <f t="shared" si="27"/>
        <v>Yes</v>
      </c>
    </row>
    <row r="151" spans="1:12" x14ac:dyDescent="0.2">
      <c r="A151" s="45" t="s">
        <v>479</v>
      </c>
      <c r="B151" s="34" t="s">
        <v>217</v>
      </c>
      <c r="C151" s="8">
        <v>30.734655921000002</v>
      </c>
      <c r="D151" s="43" t="str">
        <f t="shared" si="24"/>
        <v>N/A</v>
      </c>
      <c r="E151" s="8">
        <v>30.458666666999999</v>
      </c>
      <c r="F151" s="43" t="str">
        <f t="shared" si="25"/>
        <v>N/A</v>
      </c>
      <c r="G151" s="8">
        <v>30.768155644</v>
      </c>
      <c r="H151" s="43" t="str">
        <f t="shared" si="26"/>
        <v>N/A</v>
      </c>
      <c r="I151" s="12">
        <v>-0.89800000000000002</v>
      </c>
      <c r="J151" s="12">
        <v>1.016</v>
      </c>
      <c r="K151" s="44" t="s">
        <v>732</v>
      </c>
      <c r="L151" s="9" t="str">
        <f t="shared" si="27"/>
        <v>Yes</v>
      </c>
    </row>
    <row r="152" spans="1:12" x14ac:dyDescent="0.2">
      <c r="A152" s="45" t="s">
        <v>480</v>
      </c>
      <c r="B152" s="34" t="s">
        <v>217</v>
      </c>
      <c r="C152" s="8">
        <v>38.626284920000003</v>
      </c>
      <c r="D152" s="43" t="str">
        <f t="shared" si="24"/>
        <v>N/A</v>
      </c>
      <c r="E152" s="8">
        <v>38.703848702000002</v>
      </c>
      <c r="F152" s="43" t="str">
        <f t="shared" si="25"/>
        <v>N/A</v>
      </c>
      <c r="G152" s="8">
        <v>36.577115595000002</v>
      </c>
      <c r="H152" s="43" t="str">
        <f t="shared" si="26"/>
        <v>N/A</v>
      </c>
      <c r="I152" s="12">
        <v>0.20080000000000001</v>
      </c>
      <c r="J152" s="12">
        <v>-5.49</v>
      </c>
      <c r="K152" s="44" t="s">
        <v>732</v>
      </c>
      <c r="L152" s="9" t="str">
        <f t="shared" si="27"/>
        <v>Yes</v>
      </c>
    </row>
    <row r="153" spans="1:12" x14ac:dyDescent="0.2">
      <c r="A153" s="45" t="s">
        <v>117</v>
      </c>
      <c r="B153" s="34" t="s">
        <v>217</v>
      </c>
      <c r="C153" s="8">
        <v>91.963242385000001</v>
      </c>
      <c r="D153" s="43" t="str">
        <f t="shared" si="24"/>
        <v>N/A</v>
      </c>
      <c r="E153" s="8">
        <v>92.379899977999997</v>
      </c>
      <c r="F153" s="43" t="str">
        <f t="shared" si="25"/>
        <v>N/A</v>
      </c>
      <c r="G153" s="8">
        <v>93.827019102999998</v>
      </c>
      <c r="H153" s="43" t="str">
        <f t="shared" si="26"/>
        <v>N/A</v>
      </c>
      <c r="I153" s="12">
        <v>0.4531</v>
      </c>
      <c r="J153" s="12">
        <v>1.5660000000000001</v>
      </c>
      <c r="K153" s="44" t="s">
        <v>732</v>
      </c>
      <c r="L153" s="9" t="str">
        <f t="shared" si="27"/>
        <v>Yes</v>
      </c>
    </row>
    <row r="154" spans="1:12" x14ac:dyDescent="0.2">
      <c r="A154" s="45" t="s">
        <v>481</v>
      </c>
      <c r="B154" s="34" t="s">
        <v>217</v>
      </c>
      <c r="C154" s="8">
        <v>93.441310188000003</v>
      </c>
      <c r="D154" s="43" t="str">
        <f t="shared" si="24"/>
        <v>N/A</v>
      </c>
      <c r="E154" s="8">
        <v>93.605333333000004</v>
      </c>
      <c r="F154" s="43" t="str">
        <f t="shared" si="25"/>
        <v>N/A</v>
      </c>
      <c r="G154" s="8">
        <v>95.161290323000003</v>
      </c>
      <c r="H154" s="43" t="str">
        <f t="shared" si="26"/>
        <v>N/A</v>
      </c>
      <c r="I154" s="12">
        <v>0.17549999999999999</v>
      </c>
      <c r="J154" s="12">
        <v>1.6619999999999999</v>
      </c>
      <c r="K154" s="44" t="s">
        <v>732</v>
      </c>
      <c r="L154" s="9" t="str">
        <f t="shared" si="27"/>
        <v>Yes</v>
      </c>
    </row>
    <row r="155" spans="1:12" x14ac:dyDescent="0.2">
      <c r="A155" s="45" t="s">
        <v>482</v>
      </c>
      <c r="B155" s="34" t="s">
        <v>217</v>
      </c>
      <c r="C155" s="8">
        <v>90.766967077000004</v>
      </c>
      <c r="D155" s="43" t="str">
        <f t="shared" si="24"/>
        <v>N/A</v>
      </c>
      <c r="E155" s="8">
        <v>91.429259771999995</v>
      </c>
      <c r="F155" s="43" t="str">
        <f t="shared" si="25"/>
        <v>N/A</v>
      </c>
      <c r="G155" s="8">
        <v>92.896527452000001</v>
      </c>
      <c r="H155" s="43" t="str">
        <f t="shared" si="26"/>
        <v>N/A</v>
      </c>
      <c r="I155" s="12">
        <v>0.72970000000000002</v>
      </c>
      <c r="J155" s="12">
        <v>1.605</v>
      </c>
      <c r="K155" s="44" t="s">
        <v>732</v>
      </c>
      <c r="L155" s="9" t="str">
        <f t="shared" si="27"/>
        <v>Yes</v>
      </c>
    </row>
    <row r="156" spans="1:12" x14ac:dyDescent="0.2">
      <c r="A156" s="45" t="s">
        <v>1482</v>
      </c>
      <c r="B156" s="34" t="s">
        <v>217</v>
      </c>
      <c r="C156" s="35">
        <v>0.9961340206</v>
      </c>
      <c r="D156" s="43" t="str">
        <f t="shared" si="24"/>
        <v>N/A</v>
      </c>
      <c r="E156" s="35">
        <v>0.92628081289999997</v>
      </c>
      <c r="F156" s="43" t="str">
        <f t="shared" si="25"/>
        <v>N/A</v>
      </c>
      <c r="G156" s="35">
        <v>0.47584859359999998</v>
      </c>
      <c r="H156" s="43" t="str">
        <f t="shared" si="26"/>
        <v>N/A</v>
      </c>
      <c r="I156" s="12">
        <v>-7.01</v>
      </c>
      <c r="J156" s="12">
        <v>-48.6</v>
      </c>
      <c r="K156" s="44" t="s">
        <v>732</v>
      </c>
      <c r="L156" s="9" t="str">
        <f t="shared" si="27"/>
        <v>No</v>
      </c>
    </row>
    <row r="157" spans="1:12" x14ac:dyDescent="0.2">
      <c r="A157" s="45" t="s">
        <v>1483</v>
      </c>
      <c r="B157" s="34" t="s">
        <v>217</v>
      </c>
      <c r="C157" s="35">
        <v>0.18867924529999999</v>
      </c>
      <c r="D157" s="43" t="str">
        <f t="shared" si="24"/>
        <v>N/A</v>
      </c>
      <c r="E157" s="35">
        <v>0.1227314672</v>
      </c>
      <c r="F157" s="43" t="str">
        <f t="shared" si="25"/>
        <v>N/A</v>
      </c>
      <c r="G157" s="35">
        <v>5.9574068899999999E-2</v>
      </c>
      <c r="H157" s="43" t="str">
        <f t="shared" si="26"/>
        <v>N/A</v>
      </c>
      <c r="I157" s="12">
        <v>-35</v>
      </c>
      <c r="J157" s="12">
        <v>-51.5</v>
      </c>
      <c r="K157" s="44" t="s">
        <v>732</v>
      </c>
      <c r="L157" s="9" t="str">
        <f t="shared" si="27"/>
        <v>No</v>
      </c>
    </row>
    <row r="158" spans="1:12" x14ac:dyDescent="0.2">
      <c r="A158" s="45" t="s">
        <v>1484</v>
      </c>
      <c r="B158" s="34" t="s">
        <v>217</v>
      </c>
      <c r="C158" s="35">
        <v>1.8004107303000001</v>
      </c>
      <c r="D158" s="43" t="str">
        <f t="shared" si="24"/>
        <v>N/A</v>
      </c>
      <c r="E158" s="35">
        <v>1.6983699953</v>
      </c>
      <c r="F158" s="43" t="str">
        <f t="shared" si="25"/>
        <v>N/A</v>
      </c>
      <c r="G158" s="35">
        <v>0.83848552340000004</v>
      </c>
      <c r="H158" s="43" t="str">
        <f t="shared" si="26"/>
        <v>N/A</v>
      </c>
      <c r="I158" s="12">
        <v>-5.67</v>
      </c>
      <c r="J158" s="12">
        <v>-50.6</v>
      </c>
      <c r="K158" s="44" t="s">
        <v>732</v>
      </c>
      <c r="L158" s="9" t="str">
        <f t="shared" si="27"/>
        <v>No</v>
      </c>
    </row>
    <row r="159" spans="1:12" x14ac:dyDescent="0.2">
      <c r="A159" s="45" t="s">
        <v>1485</v>
      </c>
      <c r="B159" s="34" t="s">
        <v>217</v>
      </c>
      <c r="C159" s="35">
        <v>248.91983253000001</v>
      </c>
      <c r="D159" s="43" t="str">
        <f t="shared" si="24"/>
        <v>N/A</v>
      </c>
      <c r="E159" s="35">
        <v>252.76681306</v>
      </c>
      <c r="F159" s="43" t="str">
        <f t="shared" si="25"/>
        <v>N/A</v>
      </c>
      <c r="G159" s="35">
        <v>261.27522142999999</v>
      </c>
      <c r="H159" s="43" t="str">
        <f t="shared" si="26"/>
        <v>N/A</v>
      </c>
      <c r="I159" s="12">
        <v>1.5449999999999999</v>
      </c>
      <c r="J159" s="12">
        <v>3.3660000000000001</v>
      </c>
      <c r="K159" s="44" t="s">
        <v>732</v>
      </c>
      <c r="L159" s="9" t="str">
        <f t="shared" si="27"/>
        <v>Yes</v>
      </c>
    </row>
    <row r="160" spans="1:12" x14ac:dyDescent="0.2">
      <c r="A160" s="45" t="s">
        <v>1486</v>
      </c>
      <c r="B160" s="34" t="s">
        <v>217</v>
      </c>
      <c r="C160" s="35">
        <v>242.54572028000001</v>
      </c>
      <c r="D160" s="43" t="str">
        <f t="shared" si="24"/>
        <v>N/A</v>
      </c>
      <c r="E160" s="35">
        <v>246.28293257000001</v>
      </c>
      <c r="F160" s="43" t="str">
        <f t="shared" si="25"/>
        <v>N/A</v>
      </c>
      <c r="G160" s="35">
        <v>254.23700203000001</v>
      </c>
      <c r="H160" s="43" t="str">
        <f t="shared" si="26"/>
        <v>N/A</v>
      </c>
      <c r="I160" s="12">
        <v>1.5409999999999999</v>
      </c>
      <c r="J160" s="12">
        <v>3.23</v>
      </c>
      <c r="K160" s="44" t="s">
        <v>732</v>
      </c>
      <c r="L160" s="9" t="str">
        <f t="shared" si="27"/>
        <v>Yes</v>
      </c>
    </row>
    <row r="161" spans="1:12" x14ac:dyDescent="0.2">
      <c r="A161" s="45" t="s">
        <v>1487</v>
      </c>
      <c r="B161" s="34" t="s">
        <v>217</v>
      </c>
      <c r="C161" s="35">
        <v>276.70637119000003</v>
      </c>
      <c r="D161" s="43" t="str">
        <f t="shared" si="24"/>
        <v>N/A</v>
      </c>
      <c r="E161" s="35">
        <v>280.36884562</v>
      </c>
      <c r="F161" s="43" t="str">
        <f t="shared" si="25"/>
        <v>N/A</v>
      </c>
      <c r="G161" s="35">
        <v>289.40151106000002</v>
      </c>
      <c r="H161" s="43" t="str">
        <f t="shared" si="26"/>
        <v>N/A</v>
      </c>
      <c r="I161" s="12">
        <v>1.3240000000000001</v>
      </c>
      <c r="J161" s="12">
        <v>3.222</v>
      </c>
      <c r="K161" s="44" t="s">
        <v>732</v>
      </c>
      <c r="L161" s="9" t="str">
        <f t="shared" si="27"/>
        <v>Yes</v>
      </c>
    </row>
    <row r="162" spans="1:12" x14ac:dyDescent="0.2">
      <c r="A162" s="45" t="s">
        <v>1620</v>
      </c>
      <c r="B162" s="34" t="s">
        <v>217</v>
      </c>
      <c r="C162" s="35">
        <v>0</v>
      </c>
      <c r="D162" s="43" t="str">
        <f t="shared" ref="D162:D172" si="28">IF($B162="N/A","N/A",IF(C162&gt;10,"No",IF(C162&lt;-10,"No","Yes")))</f>
        <v>N/A</v>
      </c>
      <c r="E162" s="35">
        <v>0</v>
      </c>
      <c r="F162" s="43" t="str">
        <f t="shared" ref="F162:F172" si="29">IF($B162="N/A","N/A",IF(E162&gt;10,"No",IF(E162&lt;-10,"No","Yes")))</f>
        <v>N/A</v>
      </c>
      <c r="G162" s="35">
        <v>11</v>
      </c>
      <c r="H162" s="43" t="str">
        <f t="shared" ref="H162:H172" si="30">IF($B162="N/A","N/A",IF(G162&gt;10,"No",IF(G162&lt;-10,"No","Yes")))</f>
        <v>N/A</v>
      </c>
      <c r="I162" s="12" t="s">
        <v>1743</v>
      </c>
      <c r="J162" s="12" t="s">
        <v>1743</v>
      </c>
      <c r="K162" s="14" t="s">
        <v>217</v>
      </c>
      <c r="L162" s="9" t="str">
        <f t="shared" ref="L162:L172" si="31">IF(J162="Div by 0", "N/A", IF(K162="N/A","N/A", IF(J162&gt;VALUE(MID(K162,1,2)), "No", IF(J162&lt;-1*VALUE(MID(K162,1,2)), "No", "Yes"))))</f>
        <v>N/A</v>
      </c>
    </row>
    <row r="163" spans="1:12" x14ac:dyDescent="0.2">
      <c r="A163" s="45" t="s">
        <v>126</v>
      </c>
      <c r="B163" s="34" t="s">
        <v>217</v>
      </c>
      <c r="C163" s="35">
        <v>0</v>
      </c>
      <c r="D163" s="43" t="str">
        <f t="shared" si="28"/>
        <v>N/A</v>
      </c>
      <c r="E163" s="35">
        <v>0</v>
      </c>
      <c r="F163" s="43" t="str">
        <f t="shared" si="29"/>
        <v>N/A</v>
      </c>
      <c r="G163" s="35">
        <v>11</v>
      </c>
      <c r="H163" s="43" t="str">
        <f t="shared" si="30"/>
        <v>N/A</v>
      </c>
      <c r="I163" s="12" t="s">
        <v>1743</v>
      </c>
      <c r="J163" s="12" t="s">
        <v>1743</v>
      </c>
      <c r="K163" s="14" t="s">
        <v>217</v>
      </c>
      <c r="L163" s="9" t="str">
        <f t="shared" si="31"/>
        <v>N/A</v>
      </c>
    </row>
    <row r="164" spans="1:12" ht="25.5" x14ac:dyDescent="0.2">
      <c r="A164" s="45" t="s">
        <v>1621</v>
      </c>
      <c r="B164" s="34" t="s">
        <v>217</v>
      </c>
      <c r="C164" s="35">
        <v>0</v>
      </c>
      <c r="D164" s="43" t="str">
        <f t="shared" si="28"/>
        <v>N/A</v>
      </c>
      <c r="E164" s="35">
        <v>0</v>
      </c>
      <c r="F164" s="43" t="str">
        <f t="shared" si="29"/>
        <v>N/A</v>
      </c>
      <c r="G164" s="35">
        <v>0</v>
      </c>
      <c r="H164" s="43" t="str">
        <f t="shared" si="30"/>
        <v>N/A</v>
      </c>
      <c r="I164" s="12" t="s">
        <v>1743</v>
      </c>
      <c r="J164" s="12" t="s">
        <v>1743</v>
      </c>
      <c r="K164" s="14" t="s">
        <v>217</v>
      </c>
      <c r="L164" s="9" t="str">
        <f t="shared" si="31"/>
        <v>N/A</v>
      </c>
    </row>
    <row r="165" spans="1:12" ht="25.5" x14ac:dyDescent="0.2">
      <c r="A165" s="45" t="s">
        <v>1488</v>
      </c>
      <c r="B165" s="34" t="s">
        <v>217</v>
      </c>
      <c r="C165" s="35">
        <v>0</v>
      </c>
      <c r="D165" s="43" t="str">
        <f t="shared" si="28"/>
        <v>N/A</v>
      </c>
      <c r="E165" s="35">
        <v>20</v>
      </c>
      <c r="F165" s="43" t="str">
        <f t="shared" si="29"/>
        <v>N/A</v>
      </c>
      <c r="G165" s="35">
        <v>20</v>
      </c>
      <c r="H165" s="43" t="str">
        <f t="shared" si="30"/>
        <v>N/A</v>
      </c>
      <c r="I165" s="12" t="s">
        <v>1743</v>
      </c>
      <c r="J165" s="12">
        <v>0</v>
      </c>
      <c r="K165" s="14" t="s">
        <v>217</v>
      </c>
      <c r="L165" s="9" t="str">
        <f t="shared" si="31"/>
        <v>N/A</v>
      </c>
    </row>
    <row r="166" spans="1:12" x14ac:dyDescent="0.2">
      <c r="A166" s="45" t="s">
        <v>1622</v>
      </c>
      <c r="B166" s="34" t="s">
        <v>217</v>
      </c>
      <c r="C166" s="35">
        <v>0</v>
      </c>
      <c r="D166" s="43" t="str">
        <f t="shared" si="28"/>
        <v>N/A</v>
      </c>
      <c r="E166" s="35">
        <v>0</v>
      </c>
      <c r="F166" s="43" t="str">
        <f t="shared" si="29"/>
        <v>N/A</v>
      </c>
      <c r="G166" s="35">
        <v>11</v>
      </c>
      <c r="H166" s="43" t="str">
        <f t="shared" si="30"/>
        <v>N/A</v>
      </c>
      <c r="I166" s="12" t="s">
        <v>1743</v>
      </c>
      <c r="J166" s="12" t="s">
        <v>1743</v>
      </c>
      <c r="K166" s="14" t="s">
        <v>217</v>
      </c>
      <c r="L166" s="9" t="str">
        <f t="shared" si="31"/>
        <v>N/A</v>
      </c>
    </row>
    <row r="167" spans="1:12" x14ac:dyDescent="0.2">
      <c r="A167" s="45" t="s">
        <v>1623</v>
      </c>
      <c r="B167" s="34" t="s">
        <v>217</v>
      </c>
      <c r="C167" s="35">
        <v>0</v>
      </c>
      <c r="D167" s="43" t="str">
        <f t="shared" si="28"/>
        <v>N/A</v>
      </c>
      <c r="E167" s="35">
        <v>0</v>
      </c>
      <c r="F167" s="43" t="str">
        <f t="shared" si="29"/>
        <v>N/A</v>
      </c>
      <c r="G167" s="35">
        <v>0</v>
      </c>
      <c r="H167" s="43" t="str">
        <f t="shared" si="30"/>
        <v>N/A</v>
      </c>
      <c r="I167" s="12" t="s">
        <v>1743</v>
      </c>
      <c r="J167" s="12" t="s">
        <v>1743</v>
      </c>
      <c r="K167" s="14" t="s">
        <v>217</v>
      </c>
      <c r="L167" s="9" t="str">
        <f t="shared" si="31"/>
        <v>N/A</v>
      </c>
    </row>
    <row r="168" spans="1:12" x14ac:dyDescent="0.2">
      <c r="A168" s="45" t="s">
        <v>125</v>
      </c>
      <c r="B168" s="34" t="s">
        <v>217</v>
      </c>
      <c r="C168" s="46">
        <v>238488</v>
      </c>
      <c r="D168" s="43" t="str">
        <f t="shared" si="28"/>
        <v>N/A</v>
      </c>
      <c r="E168" s="46">
        <v>239495</v>
      </c>
      <c r="F168" s="43" t="str">
        <f t="shared" si="29"/>
        <v>N/A</v>
      </c>
      <c r="G168" s="46">
        <v>1000574</v>
      </c>
      <c r="H168" s="43" t="str">
        <f t="shared" si="30"/>
        <v>N/A</v>
      </c>
      <c r="I168" s="12">
        <v>0.42220000000000002</v>
      </c>
      <c r="J168" s="12">
        <v>317.8</v>
      </c>
      <c r="K168" s="14" t="s">
        <v>217</v>
      </c>
      <c r="L168" s="9" t="str">
        <f t="shared" si="31"/>
        <v>N/A</v>
      </c>
    </row>
    <row r="169" spans="1:12" x14ac:dyDescent="0.2">
      <c r="A169" s="45" t="s">
        <v>1624</v>
      </c>
      <c r="B169" s="34" t="s">
        <v>217</v>
      </c>
      <c r="C169" s="46">
        <v>82607</v>
      </c>
      <c r="D169" s="43" t="str">
        <f t="shared" si="28"/>
        <v>N/A</v>
      </c>
      <c r="E169" s="46">
        <v>203807</v>
      </c>
      <c r="F169" s="43" t="str">
        <f t="shared" si="29"/>
        <v>N/A</v>
      </c>
      <c r="G169" s="46">
        <v>160961</v>
      </c>
      <c r="H169" s="43" t="str">
        <f t="shared" si="30"/>
        <v>N/A</v>
      </c>
      <c r="I169" s="12">
        <v>146.69999999999999</v>
      </c>
      <c r="J169" s="12">
        <v>-21</v>
      </c>
      <c r="K169" s="14" t="s">
        <v>217</v>
      </c>
      <c r="L169" s="9" t="str">
        <f t="shared" si="31"/>
        <v>N/A</v>
      </c>
    </row>
    <row r="170" spans="1:12" x14ac:dyDescent="0.2">
      <c r="A170" s="45" t="s">
        <v>1381</v>
      </c>
      <c r="B170" s="34" t="s">
        <v>217</v>
      </c>
      <c r="C170" s="46">
        <v>175235</v>
      </c>
      <c r="D170" s="43" t="str">
        <f t="shared" si="28"/>
        <v>N/A</v>
      </c>
      <c r="E170" s="46">
        <v>213954</v>
      </c>
      <c r="F170" s="43" t="str">
        <f t="shared" si="29"/>
        <v>N/A</v>
      </c>
      <c r="G170" s="46">
        <v>218867</v>
      </c>
      <c r="H170" s="43" t="str">
        <f t="shared" si="30"/>
        <v>N/A</v>
      </c>
      <c r="I170" s="12">
        <v>22.1</v>
      </c>
      <c r="J170" s="12">
        <v>2.2959999999999998</v>
      </c>
      <c r="K170" s="14" t="s">
        <v>217</v>
      </c>
      <c r="L170" s="9" t="str">
        <f t="shared" si="31"/>
        <v>N/A</v>
      </c>
    </row>
    <row r="171" spans="1:12" x14ac:dyDescent="0.2">
      <c r="A171" s="45" t="s">
        <v>1618</v>
      </c>
      <c r="B171" s="34" t="s">
        <v>217</v>
      </c>
      <c r="C171" s="46">
        <v>77046</v>
      </c>
      <c r="D171" s="43" t="str">
        <f t="shared" si="28"/>
        <v>N/A</v>
      </c>
      <c r="E171" s="46">
        <v>64125</v>
      </c>
      <c r="F171" s="43" t="str">
        <f t="shared" si="29"/>
        <v>N/A</v>
      </c>
      <c r="G171" s="46">
        <v>1000459</v>
      </c>
      <c r="H171" s="43" t="str">
        <f t="shared" si="30"/>
        <v>N/A</v>
      </c>
      <c r="I171" s="12">
        <v>-16.8</v>
      </c>
      <c r="J171" s="12">
        <v>1460</v>
      </c>
      <c r="K171" s="14" t="s">
        <v>217</v>
      </c>
      <c r="L171" s="9" t="str">
        <f t="shared" si="31"/>
        <v>N/A</v>
      </c>
    </row>
    <row r="172" spans="1:12" x14ac:dyDescent="0.2">
      <c r="A172" s="45" t="s">
        <v>1619</v>
      </c>
      <c r="B172" s="34" t="s">
        <v>217</v>
      </c>
      <c r="C172" s="46">
        <v>154086</v>
      </c>
      <c r="D172" s="43" t="str">
        <f t="shared" si="28"/>
        <v>N/A</v>
      </c>
      <c r="E172" s="46">
        <v>172947</v>
      </c>
      <c r="F172" s="43" t="str">
        <f t="shared" si="29"/>
        <v>N/A</v>
      </c>
      <c r="G172" s="46">
        <v>183588</v>
      </c>
      <c r="H172" s="43" t="str">
        <f t="shared" si="30"/>
        <v>N/A</v>
      </c>
      <c r="I172" s="12">
        <v>12.24</v>
      </c>
      <c r="J172" s="12">
        <v>6.1529999999999996</v>
      </c>
      <c r="K172" s="14" t="s">
        <v>217</v>
      </c>
      <c r="L172" s="9" t="str">
        <f t="shared" si="31"/>
        <v>N/A</v>
      </c>
    </row>
    <row r="173" spans="1:12" ht="25.5" x14ac:dyDescent="0.2">
      <c r="A173" s="45" t="s">
        <v>1382</v>
      </c>
      <c r="B173" s="34" t="s">
        <v>217</v>
      </c>
      <c r="C173" s="46">
        <v>53400</v>
      </c>
      <c r="D173" s="43" t="str">
        <f t="shared" ref="D173:D187" si="32">IF($B173="N/A","N/A",IF(C173&gt;10,"No",IF(C173&lt;-10,"No","Yes")))</f>
        <v>N/A</v>
      </c>
      <c r="E173" s="46">
        <v>41819</v>
      </c>
      <c r="F173" s="43" t="str">
        <f t="shared" ref="F173:F187" si="33">IF($B173="N/A","N/A",IF(E173&gt;10,"No",IF(E173&lt;-10,"No","Yes")))</f>
        <v>N/A</v>
      </c>
      <c r="G173" s="46">
        <v>16836</v>
      </c>
      <c r="H173" s="43" t="str">
        <f t="shared" ref="H173:H187" si="34">IF($B173="N/A","N/A",IF(G173&gt;10,"No",IF(G173&lt;-10,"No","Yes")))</f>
        <v>N/A</v>
      </c>
      <c r="I173" s="12">
        <v>-21.7</v>
      </c>
      <c r="J173" s="12">
        <v>-59.7</v>
      </c>
      <c r="K173" s="44" t="s">
        <v>732</v>
      </c>
      <c r="L173" s="9" t="str">
        <f t="shared" ref="L173:L187" si="35">IF(J173="Div by 0", "N/A", IF(K173="N/A","N/A", IF(J173&gt;VALUE(MID(K173,1,2)), "No", IF(J173&lt;-1*VALUE(MID(K173,1,2)), "No", "Yes"))))</f>
        <v>No</v>
      </c>
    </row>
    <row r="174" spans="1:12" x14ac:dyDescent="0.2">
      <c r="A174" s="45" t="s">
        <v>649</v>
      </c>
      <c r="B174" s="34" t="s">
        <v>217</v>
      </c>
      <c r="C174" s="35">
        <v>60</v>
      </c>
      <c r="D174" s="43" t="str">
        <f t="shared" si="32"/>
        <v>N/A</v>
      </c>
      <c r="E174" s="35">
        <v>26</v>
      </c>
      <c r="F174" s="43" t="str">
        <f t="shared" si="33"/>
        <v>N/A</v>
      </c>
      <c r="G174" s="35">
        <v>11</v>
      </c>
      <c r="H174" s="43" t="str">
        <f t="shared" si="34"/>
        <v>N/A</v>
      </c>
      <c r="I174" s="12">
        <v>-56.7</v>
      </c>
      <c r="J174" s="12">
        <v>-69.2</v>
      </c>
      <c r="K174" s="44" t="s">
        <v>732</v>
      </c>
      <c r="L174" s="9" t="str">
        <f t="shared" si="35"/>
        <v>No</v>
      </c>
    </row>
    <row r="175" spans="1:12" ht="25.5" x14ac:dyDescent="0.2">
      <c r="A175" s="45" t="s">
        <v>1383</v>
      </c>
      <c r="B175" s="34" t="s">
        <v>217</v>
      </c>
      <c r="C175" s="46">
        <v>890</v>
      </c>
      <c r="D175" s="43" t="str">
        <f t="shared" si="32"/>
        <v>N/A</v>
      </c>
      <c r="E175" s="46">
        <v>1608.4230769000001</v>
      </c>
      <c r="F175" s="43" t="str">
        <f t="shared" si="33"/>
        <v>N/A</v>
      </c>
      <c r="G175" s="46">
        <v>2104.5</v>
      </c>
      <c r="H175" s="43" t="str">
        <f t="shared" si="34"/>
        <v>N/A</v>
      </c>
      <c r="I175" s="12">
        <v>80.72</v>
      </c>
      <c r="J175" s="12">
        <v>30.84</v>
      </c>
      <c r="K175" s="44" t="s">
        <v>732</v>
      </c>
      <c r="L175" s="9" t="str">
        <f t="shared" si="35"/>
        <v>No</v>
      </c>
    </row>
    <row r="176" spans="1:12" ht="25.5" x14ac:dyDescent="0.2">
      <c r="A176" s="45" t="s">
        <v>1384</v>
      </c>
      <c r="B176" s="34" t="s">
        <v>217</v>
      </c>
      <c r="C176" s="46">
        <v>712872</v>
      </c>
      <c r="D176" s="43" t="str">
        <f t="shared" si="32"/>
        <v>N/A</v>
      </c>
      <c r="E176" s="46">
        <v>727037</v>
      </c>
      <c r="F176" s="43" t="str">
        <f t="shared" si="33"/>
        <v>N/A</v>
      </c>
      <c r="G176" s="46">
        <v>659663</v>
      </c>
      <c r="H176" s="43" t="str">
        <f t="shared" si="34"/>
        <v>N/A</v>
      </c>
      <c r="I176" s="12">
        <v>1.9870000000000001</v>
      </c>
      <c r="J176" s="12">
        <v>-9.27</v>
      </c>
      <c r="K176" s="44" t="s">
        <v>732</v>
      </c>
      <c r="L176" s="9" t="str">
        <f t="shared" si="35"/>
        <v>Yes</v>
      </c>
    </row>
    <row r="177" spans="1:12" x14ac:dyDescent="0.2">
      <c r="A177" s="45" t="s">
        <v>516</v>
      </c>
      <c r="B177" s="34" t="s">
        <v>217</v>
      </c>
      <c r="C177" s="35">
        <v>2561</v>
      </c>
      <c r="D177" s="43" t="str">
        <f t="shared" si="32"/>
        <v>N/A</v>
      </c>
      <c r="E177" s="35">
        <v>2561</v>
      </c>
      <c r="F177" s="43" t="str">
        <f t="shared" si="33"/>
        <v>N/A</v>
      </c>
      <c r="G177" s="35">
        <v>2338</v>
      </c>
      <c r="H177" s="43" t="str">
        <f t="shared" si="34"/>
        <v>N/A</v>
      </c>
      <c r="I177" s="12">
        <v>0</v>
      </c>
      <c r="J177" s="12">
        <v>-8.7100000000000009</v>
      </c>
      <c r="K177" s="44" t="s">
        <v>732</v>
      </c>
      <c r="L177" s="9" t="str">
        <f t="shared" si="35"/>
        <v>Yes</v>
      </c>
    </row>
    <row r="178" spans="1:12" ht="25.5" x14ac:dyDescent="0.2">
      <c r="A178" s="45" t="s">
        <v>1385</v>
      </c>
      <c r="B178" s="34" t="s">
        <v>217</v>
      </c>
      <c r="C178" s="46">
        <v>278.35689184</v>
      </c>
      <c r="D178" s="43" t="str">
        <f t="shared" si="32"/>
        <v>N/A</v>
      </c>
      <c r="E178" s="46">
        <v>283.88793440000001</v>
      </c>
      <c r="F178" s="43" t="str">
        <f t="shared" si="33"/>
        <v>N/A</v>
      </c>
      <c r="G178" s="46">
        <v>282.14841745000001</v>
      </c>
      <c r="H178" s="43" t="str">
        <f t="shared" si="34"/>
        <v>N/A</v>
      </c>
      <c r="I178" s="12">
        <v>1.9870000000000001</v>
      </c>
      <c r="J178" s="12">
        <v>-0.61299999999999999</v>
      </c>
      <c r="K178" s="44" t="s">
        <v>732</v>
      </c>
      <c r="L178" s="9" t="str">
        <f t="shared" si="35"/>
        <v>Yes</v>
      </c>
    </row>
    <row r="179" spans="1:12" ht="25.5" x14ac:dyDescent="0.2">
      <c r="A179" s="45" t="s">
        <v>1386</v>
      </c>
      <c r="B179" s="34" t="s">
        <v>217</v>
      </c>
      <c r="C179" s="46">
        <v>461267</v>
      </c>
      <c r="D179" s="43" t="str">
        <f t="shared" si="32"/>
        <v>N/A</v>
      </c>
      <c r="E179" s="46">
        <v>460995</v>
      </c>
      <c r="F179" s="43" t="str">
        <f t="shared" si="33"/>
        <v>N/A</v>
      </c>
      <c r="G179" s="46">
        <v>436831</v>
      </c>
      <c r="H179" s="43" t="str">
        <f t="shared" si="34"/>
        <v>N/A</v>
      </c>
      <c r="I179" s="12">
        <v>-5.8999999999999997E-2</v>
      </c>
      <c r="J179" s="12">
        <v>-5.24</v>
      </c>
      <c r="K179" s="44" t="s">
        <v>732</v>
      </c>
      <c r="L179" s="9" t="str">
        <f t="shared" si="35"/>
        <v>Yes</v>
      </c>
    </row>
    <row r="180" spans="1:12" x14ac:dyDescent="0.2">
      <c r="A180" s="45" t="s">
        <v>517</v>
      </c>
      <c r="B180" s="34" t="s">
        <v>217</v>
      </c>
      <c r="C180" s="35">
        <v>1596</v>
      </c>
      <c r="D180" s="43" t="str">
        <f t="shared" si="32"/>
        <v>N/A</v>
      </c>
      <c r="E180" s="35">
        <v>1587</v>
      </c>
      <c r="F180" s="43" t="str">
        <f t="shared" si="33"/>
        <v>N/A</v>
      </c>
      <c r="G180" s="35">
        <v>1541</v>
      </c>
      <c r="H180" s="43" t="str">
        <f t="shared" si="34"/>
        <v>N/A</v>
      </c>
      <c r="I180" s="12">
        <v>-0.56399999999999995</v>
      </c>
      <c r="J180" s="12">
        <v>-2.9</v>
      </c>
      <c r="K180" s="44" t="s">
        <v>732</v>
      </c>
      <c r="L180" s="9" t="str">
        <f t="shared" si="35"/>
        <v>Yes</v>
      </c>
    </row>
    <row r="181" spans="1:12" ht="25.5" x14ac:dyDescent="0.2">
      <c r="A181" s="45" t="s">
        <v>1387</v>
      </c>
      <c r="B181" s="34" t="s">
        <v>217</v>
      </c>
      <c r="C181" s="46">
        <v>289.01441103000002</v>
      </c>
      <c r="D181" s="43" t="str">
        <f t="shared" si="32"/>
        <v>N/A</v>
      </c>
      <c r="E181" s="46">
        <v>290.48204158999999</v>
      </c>
      <c r="F181" s="43" t="str">
        <f t="shared" si="33"/>
        <v>N/A</v>
      </c>
      <c r="G181" s="46">
        <v>283.47242051000001</v>
      </c>
      <c r="H181" s="43" t="str">
        <f t="shared" si="34"/>
        <v>N/A</v>
      </c>
      <c r="I181" s="12">
        <v>0.50780000000000003</v>
      </c>
      <c r="J181" s="12">
        <v>-2.41</v>
      </c>
      <c r="K181" s="44" t="s">
        <v>732</v>
      </c>
      <c r="L181" s="9" t="str">
        <f t="shared" si="35"/>
        <v>Yes</v>
      </c>
    </row>
    <row r="182" spans="1:12" ht="25.5" x14ac:dyDescent="0.2">
      <c r="A182" s="45" t="s">
        <v>1388</v>
      </c>
      <c r="B182" s="34" t="s">
        <v>217</v>
      </c>
      <c r="C182" s="46">
        <v>4916413</v>
      </c>
      <c r="D182" s="43" t="str">
        <f t="shared" si="32"/>
        <v>N/A</v>
      </c>
      <c r="E182" s="46">
        <v>4867269</v>
      </c>
      <c r="F182" s="43" t="str">
        <f t="shared" si="33"/>
        <v>N/A</v>
      </c>
      <c r="G182" s="46">
        <v>4609150</v>
      </c>
      <c r="H182" s="43" t="str">
        <f t="shared" si="34"/>
        <v>N/A</v>
      </c>
      <c r="I182" s="12">
        <v>-1</v>
      </c>
      <c r="J182" s="12">
        <v>-5.3</v>
      </c>
      <c r="K182" s="44" t="s">
        <v>732</v>
      </c>
      <c r="L182" s="9" t="str">
        <f t="shared" si="35"/>
        <v>Yes</v>
      </c>
    </row>
    <row r="183" spans="1:12" x14ac:dyDescent="0.2">
      <c r="A183" s="45" t="s">
        <v>518</v>
      </c>
      <c r="B183" s="34" t="s">
        <v>217</v>
      </c>
      <c r="C183" s="35">
        <v>266</v>
      </c>
      <c r="D183" s="43" t="str">
        <f t="shared" si="32"/>
        <v>N/A</v>
      </c>
      <c r="E183" s="35">
        <v>281</v>
      </c>
      <c r="F183" s="43" t="str">
        <f t="shared" si="33"/>
        <v>N/A</v>
      </c>
      <c r="G183" s="35">
        <v>262</v>
      </c>
      <c r="H183" s="43" t="str">
        <f t="shared" si="34"/>
        <v>N/A</v>
      </c>
      <c r="I183" s="12">
        <v>5.6390000000000002</v>
      </c>
      <c r="J183" s="12">
        <v>-6.76</v>
      </c>
      <c r="K183" s="44" t="s">
        <v>732</v>
      </c>
      <c r="L183" s="9" t="str">
        <f t="shared" si="35"/>
        <v>Yes</v>
      </c>
    </row>
    <row r="184" spans="1:12" ht="25.5" x14ac:dyDescent="0.2">
      <c r="A184" s="45" t="s">
        <v>1389</v>
      </c>
      <c r="B184" s="34" t="s">
        <v>217</v>
      </c>
      <c r="C184" s="46">
        <v>18482.755638999999</v>
      </c>
      <c r="D184" s="43" t="str">
        <f t="shared" si="32"/>
        <v>N/A</v>
      </c>
      <c r="E184" s="46">
        <v>17321.241993</v>
      </c>
      <c r="F184" s="43" t="str">
        <f t="shared" si="33"/>
        <v>N/A</v>
      </c>
      <c r="G184" s="46">
        <v>17592.175573</v>
      </c>
      <c r="H184" s="43" t="str">
        <f t="shared" si="34"/>
        <v>N/A</v>
      </c>
      <c r="I184" s="12">
        <v>-6.28</v>
      </c>
      <c r="J184" s="12">
        <v>1.5640000000000001</v>
      </c>
      <c r="K184" s="44" t="s">
        <v>732</v>
      </c>
      <c r="L184" s="9" t="str">
        <f t="shared" si="35"/>
        <v>Yes</v>
      </c>
    </row>
    <row r="185" spans="1:12" ht="25.5" x14ac:dyDescent="0.2">
      <c r="A185" s="45" t="s">
        <v>1390</v>
      </c>
      <c r="B185" s="34" t="s">
        <v>217</v>
      </c>
      <c r="C185" s="46">
        <v>100335650</v>
      </c>
      <c r="D185" s="43" t="str">
        <f t="shared" si="32"/>
        <v>N/A</v>
      </c>
      <c r="E185" s="46">
        <v>119196230</v>
      </c>
      <c r="F185" s="43" t="str">
        <f t="shared" si="33"/>
        <v>N/A</v>
      </c>
      <c r="G185" s="46">
        <v>131592253</v>
      </c>
      <c r="H185" s="43" t="str">
        <f t="shared" si="34"/>
        <v>N/A</v>
      </c>
      <c r="I185" s="12">
        <v>18.8</v>
      </c>
      <c r="J185" s="12">
        <v>10.4</v>
      </c>
      <c r="K185" s="44" t="s">
        <v>732</v>
      </c>
      <c r="L185" s="9" t="str">
        <f t="shared" si="35"/>
        <v>Yes</v>
      </c>
    </row>
    <row r="186" spans="1:12" ht="25.5" x14ac:dyDescent="0.2">
      <c r="A186" s="45" t="s">
        <v>519</v>
      </c>
      <c r="B186" s="34" t="s">
        <v>217</v>
      </c>
      <c r="C186" s="35">
        <v>12327</v>
      </c>
      <c r="D186" s="43" t="str">
        <f t="shared" si="32"/>
        <v>N/A</v>
      </c>
      <c r="E186" s="35">
        <v>13302</v>
      </c>
      <c r="F186" s="43" t="str">
        <f t="shared" si="33"/>
        <v>N/A</v>
      </c>
      <c r="G186" s="35">
        <v>13909</v>
      </c>
      <c r="H186" s="43" t="str">
        <f t="shared" si="34"/>
        <v>N/A</v>
      </c>
      <c r="I186" s="12">
        <v>7.9089999999999998</v>
      </c>
      <c r="J186" s="12">
        <v>4.5629999999999997</v>
      </c>
      <c r="K186" s="44" t="s">
        <v>732</v>
      </c>
      <c r="L186" s="9" t="str">
        <f t="shared" si="35"/>
        <v>Yes</v>
      </c>
    </row>
    <row r="187" spans="1:12" ht="25.5" x14ac:dyDescent="0.2">
      <c r="A187" s="45" t="s">
        <v>1391</v>
      </c>
      <c r="B187" s="34" t="s">
        <v>217</v>
      </c>
      <c r="C187" s="46">
        <v>8139.5027176000003</v>
      </c>
      <c r="D187" s="43" t="str">
        <f t="shared" si="32"/>
        <v>N/A</v>
      </c>
      <c r="E187" s="46">
        <v>8960.7750713999994</v>
      </c>
      <c r="F187" s="43" t="str">
        <f t="shared" si="33"/>
        <v>N/A</v>
      </c>
      <c r="G187" s="46">
        <v>9460.9427708999992</v>
      </c>
      <c r="H187" s="43" t="str">
        <f t="shared" si="34"/>
        <v>N/A</v>
      </c>
      <c r="I187" s="12">
        <v>10.09</v>
      </c>
      <c r="J187" s="12">
        <v>5.5819999999999999</v>
      </c>
      <c r="K187" s="44" t="s">
        <v>732</v>
      </c>
      <c r="L187" s="9" t="str">
        <f t="shared" si="35"/>
        <v>Yes</v>
      </c>
    </row>
    <row r="188" spans="1:12" x14ac:dyDescent="0.2">
      <c r="A188" s="4" t="s">
        <v>1392</v>
      </c>
      <c r="B188" s="34" t="s">
        <v>217</v>
      </c>
      <c r="C188" s="46">
        <v>105298716</v>
      </c>
      <c r="D188" s="43" t="str">
        <f t="shared" ref="D188:D203" si="36">IF($B188="N/A","N/A",IF(C188&gt;10,"No",IF(C188&lt;-10,"No","Yes")))</f>
        <v>N/A</v>
      </c>
      <c r="E188" s="46">
        <v>124891797</v>
      </c>
      <c r="F188" s="43" t="str">
        <f t="shared" ref="F188:F203" si="37">IF($B188="N/A","N/A",IF(E188&gt;10,"No",IF(E188&lt;-10,"No","Yes")))</f>
        <v>N/A</v>
      </c>
      <c r="G188" s="46">
        <v>138034819</v>
      </c>
      <c r="H188" s="43" t="str">
        <f t="shared" ref="H188:H203" si="38">IF($B188="N/A","N/A",IF(G188&gt;10,"No",IF(G188&lt;-10,"No","Yes")))</f>
        <v>N/A</v>
      </c>
      <c r="I188" s="12">
        <v>18.61</v>
      </c>
      <c r="J188" s="12">
        <v>10.52</v>
      </c>
      <c r="K188" s="44" t="s">
        <v>732</v>
      </c>
      <c r="L188" s="9" t="str">
        <f t="shared" ref="L188:L203" si="39">IF(J188="Div by 0", "N/A", IF(K188="N/A","N/A", IF(J188&gt;VALUE(MID(K188,1,2)), "No", IF(J188&lt;-1*VALUE(MID(K188,1,2)), "No", "Yes"))))</f>
        <v>Yes</v>
      </c>
    </row>
    <row r="189" spans="1:12" x14ac:dyDescent="0.2">
      <c r="A189" s="4" t="s">
        <v>1489</v>
      </c>
      <c r="B189" s="34" t="s">
        <v>217</v>
      </c>
      <c r="C189" s="35">
        <v>12501</v>
      </c>
      <c r="D189" s="43" t="str">
        <f t="shared" si="36"/>
        <v>N/A</v>
      </c>
      <c r="E189" s="35">
        <v>13523</v>
      </c>
      <c r="F189" s="43" t="str">
        <f t="shared" si="37"/>
        <v>N/A</v>
      </c>
      <c r="G189" s="35">
        <v>14165</v>
      </c>
      <c r="H189" s="43" t="str">
        <f t="shared" si="38"/>
        <v>N/A</v>
      </c>
      <c r="I189" s="12">
        <v>8.1750000000000007</v>
      </c>
      <c r="J189" s="12">
        <v>4.7469999999999999</v>
      </c>
      <c r="K189" s="44" t="s">
        <v>732</v>
      </c>
      <c r="L189" s="9" t="str">
        <f t="shared" si="39"/>
        <v>Yes</v>
      </c>
    </row>
    <row r="190" spans="1:12" x14ac:dyDescent="0.2">
      <c r="A190" s="4" t="s">
        <v>1490</v>
      </c>
      <c r="B190" s="34" t="s">
        <v>217</v>
      </c>
      <c r="C190" s="46">
        <v>8423.2234220999999</v>
      </c>
      <c r="D190" s="43" t="str">
        <f t="shared" si="36"/>
        <v>N/A</v>
      </c>
      <c r="E190" s="46">
        <v>9235.5096501999997</v>
      </c>
      <c r="F190" s="43" t="str">
        <f t="shared" si="37"/>
        <v>N/A</v>
      </c>
      <c r="G190" s="46">
        <v>9744.7807271000001</v>
      </c>
      <c r="H190" s="43" t="str">
        <f t="shared" si="38"/>
        <v>N/A</v>
      </c>
      <c r="I190" s="12">
        <v>9.6430000000000007</v>
      </c>
      <c r="J190" s="12">
        <v>5.5140000000000002</v>
      </c>
      <c r="K190" s="44" t="s">
        <v>732</v>
      </c>
      <c r="L190" s="9" t="str">
        <f t="shared" si="39"/>
        <v>Yes</v>
      </c>
    </row>
    <row r="191" spans="1:12" x14ac:dyDescent="0.2">
      <c r="A191" s="4" t="s">
        <v>1491</v>
      </c>
      <c r="B191" s="34" t="s">
        <v>217</v>
      </c>
      <c r="C191" s="46">
        <v>6497.1826951000003</v>
      </c>
      <c r="D191" s="43" t="str">
        <f t="shared" si="36"/>
        <v>N/A</v>
      </c>
      <c r="E191" s="46">
        <v>7421.5323060000001</v>
      </c>
      <c r="F191" s="43" t="str">
        <f t="shared" si="37"/>
        <v>N/A</v>
      </c>
      <c r="G191" s="46">
        <v>8095.6642780000002</v>
      </c>
      <c r="H191" s="43" t="str">
        <f t="shared" si="38"/>
        <v>N/A</v>
      </c>
      <c r="I191" s="12">
        <v>14.23</v>
      </c>
      <c r="J191" s="12">
        <v>9.0830000000000002</v>
      </c>
      <c r="K191" s="44" t="s">
        <v>732</v>
      </c>
      <c r="L191" s="9" t="str">
        <f t="shared" si="39"/>
        <v>Yes</v>
      </c>
    </row>
    <row r="192" spans="1:12" x14ac:dyDescent="0.2">
      <c r="A192" s="4" t="s">
        <v>1492</v>
      </c>
      <c r="B192" s="34" t="s">
        <v>217</v>
      </c>
      <c r="C192" s="46">
        <v>10845.684875000001</v>
      </c>
      <c r="D192" s="43" t="str">
        <f t="shared" si="36"/>
        <v>N/A</v>
      </c>
      <c r="E192" s="46">
        <v>11440.388262</v>
      </c>
      <c r="F192" s="43" t="str">
        <f t="shared" si="37"/>
        <v>N/A</v>
      </c>
      <c r="G192" s="46">
        <v>11554.880047000001</v>
      </c>
      <c r="H192" s="43" t="str">
        <f t="shared" si="38"/>
        <v>N/A</v>
      </c>
      <c r="I192" s="12">
        <v>5.4829999999999997</v>
      </c>
      <c r="J192" s="12">
        <v>1.0009999999999999</v>
      </c>
      <c r="K192" s="44" t="s">
        <v>732</v>
      </c>
      <c r="L192" s="9" t="str">
        <f t="shared" si="39"/>
        <v>Yes</v>
      </c>
    </row>
    <row r="193" spans="1:12" x14ac:dyDescent="0.2">
      <c r="A193" s="45" t="s">
        <v>1493</v>
      </c>
      <c r="B193" s="34" t="s">
        <v>217</v>
      </c>
      <c r="C193" s="9">
        <v>14.182313234</v>
      </c>
      <c r="D193" s="43" t="str">
        <f t="shared" si="36"/>
        <v>N/A</v>
      </c>
      <c r="E193" s="9">
        <v>15.405383853</v>
      </c>
      <c r="F193" s="43" t="str">
        <f t="shared" si="37"/>
        <v>N/A</v>
      </c>
      <c r="G193" s="9">
        <v>16.222685418000001</v>
      </c>
      <c r="H193" s="43" t="str">
        <f t="shared" si="38"/>
        <v>N/A</v>
      </c>
      <c r="I193" s="12">
        <v>8.6240000000000006</v>
      </c>
      <c r="J193" s="12">
        <v>5.3049999999999997</v>
      </c>
      <c r="K193" s="44" t="s">
        <v>732</v>
      </c>
      <c r="L193" s="9" t="str">
        <f t="shared" si="39"/>
        <v>Yes</v>
      </c>
    </row>
    <row r="194" spans="1:12" x14ac:dyDescent="0.2">
      <c r="A194" s="45" t="s">
        <v>1494</v>
      </c>
      <c r="B194" s="34" t="s">
        <v>217</v>
      </c>
      <c r="C194" s="9">
        <v>17.942756767999999</v>
      </c>
      <c r="D194" s="43" t="str">
        <f t="shared" si="36"/>
        <v>N/A</v>
      </c>
      <c r="E194" s="9">
        <v>19.728000000000002</v>
      </c>
      <c r="F194" s="43" t="str">
        <f t="shared" si="37"/>
        <v>N/A</v>
      </c>
      <c r="G194" s="9">
        <v>20.674232683</v>
      </c>
      <c r="H194" s="43" t="str">
        <f t="shared" si="38"/>
        <v>N/A</v>
      </c>
      <c r="I194" s="12">
        <v>9.9499999999999993</v>
      </c>
      <c r="J194" s="12">
        <v>4.7960000000000003</v>
      </c>
      <c r="K194" s="44" t="s">
        <v>732</v>
      </c>
      <c r="L194" s="9" t="str">
        <f t="shared" si="39"/>
        <v>Yes</v>
      </c>
    </row>
    <row r="195" spans="1:12" x14ac:dyDescent="0.2">
      <c r="A195" s="45" t="s">
        <v>1495</v>
      </c>
      <c r="B195" s="34" t="s">
        <v>217</v>
      </c>
      <c r="C195" s="9">
        <v>11.335908283</v>
      </c>
      <c r="D195" s="43" t="str">
        <f t="shared" si="36"/>
        <v>N/A</v>
      </c>
      <c r="E195" s="9">
        <v>12.280913088</v>
      </c>
      <c r="F195" s="43" t="str">
        <f t="shared" si="37"/>
        <v>N/A</v>
      </c>
      <c r="G195" s="9">
        <v>13.219536994</v>
      </c>
      <c r="H195" s="43" t="str">
        <f t="shared" si="38"/>
        <v>N/A</v>
      </c>
      <c r="I195" s="12">
        <v>8.3360000000000003</v>
      </c>
      <c r="J195" s="12">
        <v>7.6429999999999998</v>
      </c>
      <c r="K195" s="44" t="s">
        <v>732</v>
      </c>
      <c r="L195" s="9" t="str">
        <f t="shared" si="39"/>
        <v>Yes</v>
      </c>
    </row>
    <row r="196" spans="1:12" ht="25.5" x14ac:dyDescent="0.2">
      <c r="A196" s="4" t="s">
        <v>1404</v>
      </c>
      <c r="B196" s="34" t="s">
        <v>217</v>
      </c>
      <c r="C196" s="46">
        <v>100335650</v>
      </c>
      <c r="D196" s="43" t="str">
        <f t="shared" si="36"/>
        <v>N/A</v>
      </c>
      <c r="E196" s="46">
        <v>119196230</v>
      </c>
      <c r="F196" s="43" t="str">
        <f t="shared" si="37"/>
        <v>N/A</v>
      </c>
      <c r="G196" s="46">
        <v>131592253</v>
      </c>
      <c r="H196" s="43" t="str">
        <f t="shared" si="38"/>
        <v>N/A</v>
      </c>
      <c r="I196" s="12">
        <v>18.8</v>
      </c>
      <c r="J196" s="12">
        <v>10.4</v>
      </c>
      <c r="K196" s="44" t="s">
        <v>732</v>
      </c>
      <c r="L196" s="9" t="str">
        <f t="shared" si="39"/>
        <v>Yes</v>
      </c>
    </row>
    <row r="197" spans="1:12" x14ac:dyDescent="0.2">
      <c r="A197" s="4" t="s">
        <v>1496</v>
      </c>
      <c r="B197" s="34" t="s">
        <v>217</v>
      </c>
      <c r="C197" s="35">
        <v>12327</v>
      </c>
      <c r="D197" s="43" t="str">
        <f t="shared" si="36"/>
        <v>N/A</v>
      </c>
      <c r="E197" s="35">
        <v>13302</v>
      </c>
      <c r="F197" s="43" t="str">
        <f t="shared" si="37"/>
        <v>N/A</v>
      </c>
      <c r="G197" s="35">
        <v>13909</v>
      </c>
      <c r="H197" s="43" t="str">
        <f t="shared" si="38"/>
        <v>N/A</v>
      </c>
      <c r="I197" s="12">
        <v>7.9089999999999998</v>
      </c>
      <c r="J197" s="12">
        <v>4.5629999999999997</v>
      </c>
      <c r="K197" s="44" t="s">
        <v>732</v>
      </c>
      <c r="L197" s="9" t="str">
        <f t="shared" si="39"/>
        <v>Yes</v>
      </c>
    </row>
    <row r="198" spans="1:12" ht="25.5" x14ac:dyDescent="0.2">
      <c r="A198" s="4" t="s">
        <v>1497</v>
      </c>
      <c r="B198" s="34" t="s">
        <v>217</v>
      </c>
      <c r="C198" s="46">
        <v>8139.5027176000003</v>
      </c>
      <c r="D198" s="43" t="str">
        <f t="shared" si="36"/>
        <v>N/A</v>
      </c>
      <c r="E198" s="46">
        <v>8960.7750713999994</v>
      </c>
      <c r="F198" s="43" t="str">
        <f t="shared" si="37"/>
        <v>N/A</v>
      </c>
      <c r="G198" s="46">
        <v>9460.9427708999992</v>
      </c>
      <c r="H198" s="43" t="str">
        <f t="shared" si="38"/>
        <v>N/A</v>
      </c>
      <c r="I198" s="12">
        <v>10.09</v>
      </c>
      <c r="J198" s="12">
        <v>5.5819999999999999</v>
      </c>
      <c r="K198" s="44" t="s">
        <v>732</v>
      </c>
      <c r="L198" s="9" t="str">
        <f t="shared" si="39"/>
        <v>Yes</v>
      </c>
    </row>
    <row r="199" spans="1:12" ht="25.5" x14ac:dyDescent="0.2">
      <c r="A199" s="4" t="s">
        <v>1498</v>
      </c>
      <c r="B199" s="34" t="s">
        <v>217</v>
      </c>
      <c r="C199" s="46">
        <v>6200.4743977999997</v>
      </c>
      <c r="D199" s="43" t="str">
        <f t="shared" si="36"/>
        <v>N/A</v>
      </c>
      <c r="E199" s="46">
        <v>7160.9466630999996</v>
      </c>
      <c r="F199" s="43" t="str">
        <f t="shared" si="37"/>
        <v>N/A</v>
      </c>
      <c r="G199" s="46">
        <v>7850.9099159999996</v>
      </c>
      <c r="H199" s="43" t="str">
        <f t="shared" si="38"/>
        <v>N/A</v>
      </c>
      <c r="I199" s="12">
        <v>15.49</v>
      </c>
      <c r="J199" s="12">
        <v>9.6349999999999998</v>
      </c>
      <c r="K199" s="44" t="s">
        <v>732</v>
      </c>
      <c r="L199" s="9" t="str">
        <f t="shared" si="39"/>
        <v>Yes</v>
      </c>
    </row>
    <row r="200" spans="1:12" ht="25.5" x14ac:dyDescent="0.2">
      <c r="A200" s="4" t="s">
        <v>1499</v>
      </c>
      <c r="B200" s="34" t="s">
        <v>217</v>
      </c>
      <c r="C200" s="46">
        <v>10631.768817</v>
      </c>
      <c r="D200" s="43" t="str">
        <f t="shared" si="36"/>
        <v>N/A</v>
      </c>
      <c r="E200" s="46">
        <v>11208.506678</v>
      </c>
      <c r="F200" s="43" t="str">
        <f t="shared" si="37"/>
        <v>N/A</v>
      </c>
      <c r="G200" s="46">
        <v>11281.135018999999</v>
      </c>
      <c r="H200" s="43" t="str">
        <f t="shared" si="38"/>
        <v>N/A</v>
      </c>
      <c r="I200" s="12">
        <v>5.4249999999999998</v>
      </c>
      <c r="J200" s="12">
        <v>0.64800000000000002</v>
      </c>
      <c r="K200" s="44" t="s">
        <v>732</v>
      </c>
      <c r="L200" s="9" t="str">
        <f t="shared" si="39"/>
        <v>Yes</v>
      </c>
    </row>
    <row r="201" spans="1:12" ht="25.5" x14ac:dyDescent="0.2">
      <c r="A201" s="4" t="s">
        <v>1500</v>
      </c>
      <c r="B201" s="34" t="s">
        <v>217</v>
      </c>
      <c r="C201" s="9">
        <v>13.984911225999999</v>
      </c>
      <c r="D201" s="43" t="str">
        <f t="shared" si="36"/>
        <v>N/A</v>
      </c>
      <c r="E201" s="9">
        <v>15.153620943</v>
      </c>
      <c r="F201" s="43" t="str">
        <f t="shared" si="37"/>
        <v>N/A</v>
      </c>
      <c r="G201" s="9">
        <v>15.929497458</v>
      </c>
      <c r="H201" s="43" t="str">
        <f t="shared" si="38"/>
        <v>N/A</v>
      </c>
      <c r="I201" s="12">
        <v>8.3569999999999993</v>
      </c>
      <c r="J201" s="12">
        <v>5.12</v>
      </c>
      <c r="K201" s="44" t="s">
        <v>732</v>
      </c>
      <c r="L201" s="9" t="str">
        <f t="shared" si="39"/>
        <v>Yes</v>
      </c>
    </row>
    <row r="202" spans="1:12" ht="25.5" x14ac:dyDescent="0.2">
      <c r="A202" s="4" t="s">
        <v>1501</v>
      </c>
      <c r="B202" s="34" t="s">
        <v>217</v>
      </c>
      <c r="C202" s="9">
        <v>17.909175448999999</v>
      </c>
      <c r="D202" s="43" t="str">
        <f t="shared" si="36"/>
        <v>N/A</v>
      </c>
      <c r="E202" s="9">
        <v>19.698666667000001</v>
      </c>
      <c r="F202" s="43" t="str">
        <f t="shared" si="37"/>
        <v>N/A</v>
      </c>
      <c r="G202" s="9">
        <v>20.635098116000002</v>
      </c>
      <c r="H202" s="43" t="str">
        <f t="shared" si="38"/>
        <v>N/A</v>
      </c>
      <c r="I202" s="12">
        <v>9.9920000000000009</v>
      </c>
      <c r="J202" s="12">
        <v>4.7539999999999996</v>
      </c>
      <c r="K202" s="44" t="s">
        <v>732</v>
      </c>
      <c r="L202" s="9" t="str">
        <f t="shared" si="39"/>
        <v>Yes</v>
      </c>
    </row>
    <row r="203" spans="1:12" ht="25.5" x14ac:dyDescent="0.2">
      <c r="A203" s="4" t="s">
        <v>1502</v>
      </c>
      <c r="B203" s="34" t="s">
        <v>217</v>
      </c>
      <c r="C203" s="9">
        <v>11.023235852999999</v>
      </c>
      <c r="D203" s="43" t="str">
        <f t="shared" si="36"/>
        <v>N/A</v>
      </c>
      <c r="E203" s="9">
        <v>11.875363889999999</v>
      </c>
      <c r="F203" s="43" t="str">
        <f t="shared" si="37"/>
        <v>N/A</v>
      </c>
      <c r="G203" s="9">
        <v>12.758094791</v>
      </c>
      <c r="H203" s="43" t="str">
        <f t="shared" si="38"/>
        <v>N/A</v>
      </c>
      <c r="I203" s="12">
        <v>7.73</v>
      </c>
      <c r="J203" s="12">
        <v>7.4329999999999998</v>
      </c>
      <c r="K203" s="44" t="s">
        <v>732</v>
      </c>
      <c r="L203" s="9" t="str">
        <f t="shared" si="39"/>
        <v>Yes</v>
      </c>
    </row>
    <row r="204" spans="1:12" x14ac:dyDescent="0.2">
      <c r="A204" s="173" t="s">
        <v>1649</v>
      </c>
      <c r="B204" s="174"/>
      <c r="C204" s="174"/>
      <c r="D204" s="174"/>
      <c r="E204" s="174"/>
      <c r="F204" s="174"/>
      <c r="G204" s="174"/>
      <c r="H204" s="174"/>
      <c r="I204" s="174"/>
      <c r="J204" s="174"/>
      <c r="K204" s="174"/>
      <c r="L204" s="175"/>
    </row>
    <row r="205" spans="1:12" x14ac:dyDescent="0.2">
      <c r="A205" s="167" t="s">
        <v>1647</v>
      </c>
      <c r="B205" s="168"/>
      <c r="C205" s="168"/>
      <c r="D205" s="168"/>
      <c r="E205" s="168"/>
      <c r="F205" s="168"/>
      <c r="G205" s="168"/>
      <c r="H205" s="168"/>
      <c r="I205" s="168"/>
      <c r="J205" s="168"/>
      <c r="K205" s="168"/>
      <c r="L205" s="169"/>
    </row>
    <row r="206" spans="1:12" x14ac:dyDescent="0.2">
      <c r="A206" s="55"/>
      <c r="B206" s="47"/>
    </row>
    <row r="207" spans="1:12" x14ac:dyDescent="0.2">
      <c r="A207" s="53"/>
      <c r="B207" s="47"/>
    </row>
    <row r="208" spans="1:12" x14ac:dyDescent="0.2">
      <c r="A208" s="2"/>
      <c r="B208" s="47"/>
    </row>
    <row r="209" spans="1:2" x14ac:dyDescent="0.2">
      <c r="A209" s="2"/>
      <c r="B209" s="47"/>
    </row>
    <row r="210" spans="1:2" x14ac:dyDescent="0.2">
      <c r="A210" s="53"/>
      <c r="B210" s="47"/>
    </row>
    <row r="211" spans="1:2" x14ac:dyDescent="0.2">
      <c r="A211" s="55"/>
      <c r="B211" s="47"/>
    </row>
    <row r="212" spans="1:2" x14ac:dyDescent="0.2">
      <c r="A212" s="55"/>
      <c r="B212" s="53"/>
    </row>
    <row r="213" spans="1:2" x14ac:dyDescent="0.2">
      <c r="A213" s="55"/>
      <c r="B213" s="53"/>
    </row>
    <row r="214" spans="1:2" x14ac:dyDescent="0.2">
      <c r="A214" s="55"/>
      <c r="B214" s="53"/>
    </row>
    <row r="215" spans="1:2" x14ac:dyDescent="0.2">
      <c r="A215" s="55"/>
      <c r="B215" s="53"/>
    </row>
    <row r="216" spans="1:2" x14ac:dyDescent="0.2">
      <c r="A216" s="55"/>
      <c r="B216" s="53"/>
    </row>
    <row r="217" spans="1:2" x14ac:dyDescent="0.2">
      <c r="A217" s="55"/>
      <c r="B217" s="53"/>
    </row>
    <row r="218" spans="1:2" x14ac:dyDescent="0.2">
      <c r="A218" s="55"/>
      <c r="B218" s="53"/>
    </row>
    <row r="219" spans="1:2" x14ac:dyDescent="0.2">
      <c r="A219" s="53"/>
      <c r="B219" s="53"/>
    </row>
    <row r="220" spans="1:2" x14ac:dyDescent="0.2">
      <c r="A220" s="53"/>
    </row>
    <row r="221" spans="1:2" x14ac:dyDescent="0.2">
      <c r="A221" s="53"/>
    </row>
    <row r="222" spans="1:2" x14ac:dyDescent="0.2">
      <c r="A222" s="53"/>
    </row>
    <row r="223" spans="1:2" x14ac:dyDescent="0.2">
      <c r="A223" s="53"/>
    </row>
    <row r="224" spans="1:2" x14ac:dyDescent="0.2">
      <c r="A224" s="53"/>
    </row>
    <row r="225" spans="1:1" x14ac:dyDescent="0.2">
      <c r="A225" s="53"/>
    </row>
    <row r="226" spans="1:1" x14ac:dyDescent="0.2">
      <c r="A226" s="53"/>
    </row>
  </sheetData>
  <mergeCells count="5">
    <mergeCell ref="A4:K4"/>
    <mergeCell ref="A2:L2"/>
    <mergeCell ref="A204:L204"/>
    <mergeCell ref="A205:L205"/>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tabSelected="1" zoomScaleNormal="100" zoomScaleSheetLayoutView="80" workbookViewId="0">
      <pane xSplit="2" ySplit="5" topLeftCell="F20"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s="18" customFormat="1" ht="50.25" customHeight="1" x14ac:dyDescent="0.2">
      <c r="A2" s="176" t="s">
        <v>1612</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3" t="s">
        <v>9</v>
      </c>
      <c r="B6" s="34" t="s">
        <v>217</v>
      </c>
      <c r="C6" s="35">
        <v>637026</v>
      </c>
      <c r="D6" s="43" t="str">
        <f>IF($B6="N/A","N/A",IF(C6&gt;10,"No",IF(C6&lt;-10,"No","Yes")))</f>
        <v>N/A</v>
      </c>
      <c r="E6" s="35">
        <v>660798</v>
      </c>
      <c r="F6" s="43" t="str">
        <f>IF($B6="N/A","N/A",IF(E6&gt;10,"No",IF(E6&lt;-10,"No","Yes")))</f>
        <v>N/A</v>
      </c>
      <c r="G6" s="35">
        <v>679849</v>
      </c>
      <c r="H6" s="43" t="str">
        <f>IF($B6="N/A","N/A",IF(G6&gt;10,"No",IF(G6&lt;-10,"No","Yes")))</f>
        <v>N/A</v>
      </c>
      <c r="I6" s="12">
        <v>3.7320000000000002</v>
      </c>
      <c r="J6" s="12">
        <v>2.883</v>
      </c>
      <c r="K6" s="44" t="s">
        <v>732</v>
      </c>
      <c r="L6" s="9" t="str">
        <f t="shared" ref="L6:L46" si="0">IF(J6="Div by 0", "N/A", IF(K6="N/A","N/A", IF(J6&gt;VALUE(MID(K6,1,2)), "No", IF(J6&lt;-1*VALUE(MID(K6,1,2)), "No", "Yes"))))</f>
        <v>Yes</v>
      </c>
    </row>
    <row r="7" spans="1:12" x14ac:dyDescent="0.2">
      <c r="A7" s="45" t="s">
        <v>10</v>
      </c>
      <c r="B7" s="34" t="s">
        <v>217</v>
      </c>
      <c r="C7" s="35">
        <v>566576</v>
      </c>
      <c r="D7" s="43" t="str">
        <f>IF($B7="N/A","N/A",IF(C7&gt;10,"No",IF(C7&lt;-10,"No","Yes")))</f>
        <v>N/A</v>
      </c>
      <c r="E7" s="35">
        <v>597599</v>
      </c>
      <c r="F7" s="43" t="str">
        <f>IF($B7="N/A","N/A",IF(E7&gt;10,"No",IF(E7&lt;-10,"No","Yes")))</f>
        <v>N/A</v>
      </c>
      <c r="G7" s="35">
        <v>615343</v>
      </c>
      <c r="H7" s="43" t="str">
        <f>IF($B7="N/A","N/A",IF(G7&gt;10,"No",IF(G7&lt;-10,"No","Yes")))</f>
        <v>N/A</v>
      </c>
      <c r="I7" s="12">
        <v>5.476</v>
      </c>
      <c r="J7" s="12">
        <v>2.9689999999999999</v>
      </c>
      <c r="K7" s="44" t="s">
        <v>732</v>
      </c>
      <c r="L7" s="9" t="str">
        <f t="shared" si="0"/>
        <v>Yes</v>
      </c>
    </row>
    <row r="8" spans="1:12" x14ac:dyDescent="0.2">
      <c r="A8" s="45" t="s">
        <v>91</v>
      </c>
      <c r="B8" s="9" t="s">
        <v>301</v>
      </c>
      <c r="C8" s="8">
        <v>88.940796765000002</v>
      </c>
      <c r="D8" s="43" t="str">
        <f>IF($B8="N/A","N/A",IF(C8&gt;90,"No",IF(C8&lt;65,"No","Yes")))</f>
        <v>Yes</v>
      </c>
      <c r="E8" s="8">
        <v>90.435957736000006</v>
      </c>
      <c r="F8" s="43" t="str">
        <f>IF($B8="N/A","N/A",IF(E8&gt;90,"No",IF(E8&lt;65,"No","Yes")))</f>
        <v>No</v>
      </c>
      <c r="G8" s="8">
        <v>90.511716571999997</v>
      </c>
      <c r="H8" s="43" t="str">
        <f>IF($B8="N/A","N/A",IF(G8&gt;90,"No",IF(G8&lt;65,"No","Yes")))</f>
        <v>No</v>
      </c>
      <c r="I8" s="12">
        <v>1.681</v>
      </c>
      <c r="J8" s="12">
        <v>8.3799999999999999E-2</v>
      </c>
      <c r="K8" s="44" t="s">
        <v>732</v>
      </c>
      <c r="L8" s="9" t="str">
        <f t="shared" si="0"/>
        <v>Yes</v>
      </c>
    </row>
    <row r="9" spans="1:12" x14ac:dyDescent="0.2">
      <c r="A9" s="45" t="s">
        <v>92</v>
      </c>
      <c r="B9" s="9" t="s">
        <v>302</v>
      </c>
      <c r="C9" s="8">
        <v>94.572649573000007</v>
      </c>
      <c r="D9" s="43" t="str">
        <f>IF($B9="N/A","N/A",IF(C9&gt;100,"No",IF(C9&lt;90,"No","Yes")))</f>
        <v>Yes</v>
      </c>
      <c r="E9" s="8">
        <v>94.943143112000001</v>
      </c>
      <c r="F9" s="43" t="str">
        <f>IF($B9="N/A","N/A",IF(E9&gt;100,"No",IF(E9&lt;90,"No","Yes")))</f>
        <v>Yes</v>
      </c>
      <c r="G9" s="8">
        <v>95.568284594999994</v>
      </c>
      <c r="H9" s="43" t="str">
        <f>IF($B9="N/A","N/A",IF(G9&gt;100,"No",IF(G9&lt;90,"No","Yes")))</f>
        <v>Yes</v>
      </c>
      <c r="I9" s="12">
        <v>0.39179999999999998</v>
      </c>
      <c r="J9" s="12">
        <v>0.65839999999999999</v>
      </c>
      <c r="K9" s="44" t="s">
        <v>732</v>
      </c>
      <c r="L9" s="9" t="str">
        <f t="shared" si="0"/>
        <v>Yes</v>
      </c>
    </row>
    <row r="10" spans="1:12" x14ac:dyDescent="0.2">
      <c r="A10" s="45" t="s">
        <v>93</v>
      </c>
      <c r="B10" s="9" t="s">
        <v>303</v>
      </c>
      <c r="C10" s="8">
        <v>89.307903886000005</v>
      </c>
      <c r="D10" s="43" t="str">
        <f>IF($B10="N/A","N/A",IF(C10&gt;100,"No",IF(C10&lt;85,"No","Yes")))</f>
        <v>Yes</v>
      </c>
      <c r="E10" s="8">
        <v>90.915776596000001</v>
      </c>
      <c r="F10" s="43" t="str">
        <f>IF($B10="N/A","N/A",IF(E10&gt;100,"No",IF(E10&lt;85,"No","Yes")))</f>
        <v>Yes</v>
      </c>
      <c r="G10" s="8">
        <v>91.713708178000005</v>
      </c>
      <c r="H10" s="43" t="str">
        <f>IF($B10="N/A","N/A",IF(G10&gt;100,"No",IF(G10&lt;85,"No","Yes")))</f>
        <v>Yes</v>
      </c>
      <c r="I10" s="12">
        <v>1.8</v>
      </c>
      <c r="J10" s="12">
        <v>0.87770000000000004</v>
      </c>
      <c r="K10" s="44" t="s">
        <v>732</v>
      </c>
      <c r="L10" s="9" t="str">
        <f t="shared" si="0"/>
        <v>Yes</v>
      </c>
    </row>
    <row r="11" spans="1:12" x14ac:dyDescent="0.2">
      <c r="A11" s="45" t="s">
        <v>94</v>
      </c>
      <c r="B11" s="9" t="s">
        <v>304</v>
      </c>
      <c r="C11" s="8">
        <v>87.710699602999995</v>
      </c>
      <c r="D11" s="43" t="str">
        <f>IF($B11="N/A","N/A",IF(C11&gt;100,"No",IF(C11&lt;80,"No","Yes")))</f>
        <v>Yes</v>
      </c>
      <c r="E11" s="8">
        <v>89.583495584000005</v>
      </c>
      <c r="F11" s="43" t="str">
        <f>IF($B11="N/A","N/A",IF(E11&gt;100,"No",IF(E11&lt;80,"No","Yes")))</f>
        <v>Yes</v>
      </c>
      <c r="G11" s="8">
        <v>89.477076205000003</v>
      </c>
      <c r="H11" s="43" t="str">
        <f>IF($B11="N/A","N/A",IF(G11&gt;100,"No",IF(G11&lt;80,"No","Yes")))</f>
        <v>Yes</v>
      </c>
      <c r="I11" s="12">
        <v>2.1349999999999998</v>
      </c>
      <c r="J11" s="12">
        <v>-0.11899999999999999</v>
      </c>
      <c r="K11" s="44" t="s">
        <v>732</v>
      </c>
      <c r="L11" s="9" t="str">
        <f t="shared" si="0"/>
        <v>Yes</v>
      </c>
    </row>
    <row r="12" spans="1:12" x14ac:dyDescent="0.2">
      <c r="A12" s="45" t="s">
        <v>95</v>
      </c>
      <c r="B12" s="9" t="s">
        <v>304</v>
      </c>
      <c r="C12" s="8">
        <v>90.952167361999997</v>
      </c>
      <c r="D12" s="43" t="str">
        <f>IF($B12="N/A","N/A",IF(C12&gt;100,"No",IF(C12&lt;80,"No","Yes")))</f>
        <v>Yes</v>
      </c>
      <c r="E12" s="8">
        <v>91.377322368999998</v>
      </c>
      <c r="F12" s="43" t="str">
        <f>IF($B12="N/A","N/A",IF(E12&gt;100,"No",IF(E12&lt;80,"No","Yes")))</f>
        <v>Yes</v>
      </c>
      <c r="G12" s="8">
        <v>91.083490081999997</v>
      </c>
      <c r="H12" s="43" t="str">
        <f>IF($B12="N/A","N/A",IF(G12&gt;100,"No",IF(G12&lt;80,"No","Yes")))</f>
        <v>Yes</v>
      </c>
      <c r="I12" s="12">
        <v>0.46739999999999998</v>
      </c>
      <c r="J12" s="12">
        <v>-0.32200000000000001</v>
      </c>
      <c r="K12" s="44" t="s">
        <v>732</v>
      </c>
      <c r="L12" s="9" t="str">
        <f t="shared" si="0"/>
        <v>Yes</v>
      </c>
    </row>
    <row r="13" spans="1:12" x14ac:dyDescent="0.2">
      <c r="A13" s="3" t="s">
        <v>96</v>
      </c>
      <c r="B13" s="34" t="s">
        <v>217</v>
      </c>
      <c r="C13" s="35">
        <v>521931.6</v>
      </c>
      <c r="D13" s="43" t="str">
        <f t="shared" ref="D13:D44" si="1">IF($B13="N/A","N/A",IF(C13&gt;10,"No",IF(C13&lt;-10,"No","Yes")))</f>
        <v>N/A</v>
      </c>
      <c r="E13" s="35">
        <v>547699.11</v>
      </c>
      <c r="F13" s="43" t="str">
        <f t="shared" ref="F13:F44" si="2">IF($B13="N/A","N/A",IF(E13&gt;10,"No",IF(E13&lt;-10,"No","Yes")))</f>
        <v>N/A</v>
      </c>
      <c r="G13" s="35">
        <v>561972.47999999998</v>
      </c>
      <c r="H13" s="43" t="str">
        <f t="shared" ref="H13:H44" si="3">IF($B13="N/A","N/A",IF(G13&gt;10,"No",IF(G13&lt;-10,"No","Yes")))</f>
        <v>N/A</v>
      </c>
      <c r="I13" s="12">
        <v>4.9370000000000003</v>
      </c>
      <c r="J13" s="12">
        <v>2.6059999999999999</v>
      </c>
      <c r="K13" s="44" t="s">
        <v>732</v>
      </c>
      <c r="L13" s="9" t="str">
        <f t="shared" si="0"/>
        <v>Yes</v>
      </c>
    </row>
    <row r="14" spans="1:12" x14ac:dyDescent="0.2">
      <c r="A14" s="3" t="s">
        <v>100</v>
      </c>
      <c r="B14" s="34" t="s">
        <v>217</v>
      </c>
      <c r="C14" s="35">
        <v>39780</v>
      </c>
      <c r="D14" s="43" t="str">
        <f t="shared" si="1"/>
        <v>N/A</v>
      </c>
      <c r="E14" s="35">
        <v>38166</v>
      </c>
      <c r="F14" s="43" t="str">
        <f t="shared" si="2"/>
        <v>N/A</v>
      </c>
      <c r="G14" s="35">
        <v>36487</v>
      </c>
      <c r="H14" s="43" t="str">
        <f t="shared" si="3"/>
        <v>N/A</v>
      </c>
      <c r="I14" s="12">
        <v>-4.0599999999999996</v>
      </c>
      <c r="J14" s="12">
        <v>-4.4000000000000004</v>
      </c>
      <c r="K14" s="44" t="s">
        <v>732</v>
      </c>
      <c r="L14" s="9" t="str">
        <f t="shared" si="0"/>
        <v>Yes</v>
      </c>
    </row>
    <row r="15" spans="1:12" x14ac:dyDescent="0.2">
      <c r="A15" s="3" t="s">
        <v>984</v>
      </c>
      <c r="B15" s="34" t="s">
        <v>217</v>
      </c>
      <c r="C15" s="35">
        <v>18852</v>
      </c>
      <c r="D15" s="43" t="str">
        <f t="shared" si="1"/>
        <v>N/A</v>
      </c>
      <c r="E15" s="35">
        <v>17351</v>
      </c>
      <c r="F15" s="43" t="str">
        <f t="shared" si="2"/>
        <v>N/A</v>
      </c>
      <c r="G15" s="35">
        <v>16071</v>
      </c>
      <c r="H15" s="43" t="str">
        <f t="shared" si="3"/>
        <v>N/A</v>
      </c>
      <c r="I15" s="12">
        <v>-7.96</v>
      </c>
      <c r="J15" s="12">
        <v>-7.38</v>
      </c>
      <c r="K15" s="44" t="s">
        <v>732</v>
      </c>
      <c r="L15" s="9" t="str">
        <f t="shared" si="0"/>
        <v>Yes</v>
      </c>
    </row>
    <row r="16" spans="1:12" x14ac:dyDescent="0.2">
      <c r="A16" s="3" t="s">
        <v>985</v>
      </c>
      <c r="B16" s="34" t="s">
        <v>217</v>
      </c>
      <c r="C16" s="35">
        <v>0</v>
      </c>
      <c r="D16" s="43" t="str">
        <f t="shared" si="1"/>
        <v>N/A</v>
      </c>
      <c r="E16" s="35">
        <v>0</v>
      </c>
      <c r="F16" s="43" t="str">
        <f t="shared" si="2"/>
        <v>N/A</v>
      </c>
      <c r="G16" s="35">
        <v>0</v>
      </c>
      <c r="H16" s="43" t="str">
        <f t="shared" si="3"/>
        <v>N/A</v>
      </c>
      <c r="I16" s="12" t="s">
        <v>1743</v>
      </c>
      <c r="J16" s="12" t="s">
        <v>1743</v>
      </c>
      <c r="K16" s="44" t="s">
        <v>732</v>
      </c>
      <c r="L16" s="9" t="str">
        <f t="shared" si="0"/>
        <v>N/A</v>
      </c>
    </row>
    <row r="17" spans="1:12" x14ac:dyDescent="0.2">
      <c r="A17" s="3" t="s">
        <v>986</v>
      </c>
      <c r="B17" s="34" t="s">
        <v>217</v>
      </c>
      <c r="C17" s="35">
        <v>1340</v>
      </c>
      <c r="D17" s="43" t="str">
        <f t="shared" si="1"/>
        <v>N/A</v>
      </c>
      <c r="E17" s="35">
        <v>1047</v>
      </c>
      <c r="F17" s="43" t="str">
        <f t="shared" si="2"/>
        <v>N/A</v>
      </c>
      <c r="G17" s="35">
        <v>1154</v>
      </c>
      <c r="H17" s="43" t="str">
        <f t="shared" si="3"/>
        <v>N/A</v>
      </c>
      <c r="I17" s="12">
        <v>-21.9</v>
      </c>
      <c r="J17" s="12">
        <v>10.220000000000001</v>
      </c>
      <c r="K17" s="44" t="s">
        <v>732</v>
      </c>
      <c r="L17" s="9" t="str">
        <f t="shared" si="0"/>
        <v>Yes</v>
      </c>
    </row>
    <row r="18" spans="1:12" x14ac:dyDescent="0.2">
      <c r="A18" s="3" t="s">
        <v>987</v>
      </c>
      <c r="B18" s="34" t="s">
        <v>217</v>
      </c>
      <c r="C18" s="35">
        <v>19528</v>
      </c>
      <c r="D18" s="43" t="str">
        <f t="shared" si="1"/>
        <v>N/A</v>
      </c>
      <c r="E18" s="35">
        <v>19711</v>
      </c>
      <c r="F18" s="43" t="str">
        <f t="shared" si="2"/>
        <v>N/A</v>
      </c>
      <c r="G18" s="35">
        <v>19214</v>
      </c>
      <c r="H18" s="43" t="str">
        <f t="shared" si="3"/>
        <v>N/A</v>
      </c>
      <c r="I18" s="12">
        <v>0.93710000000000004</v>
      </c>
      <c r="J18" s="12">
        <v>-2.52</v>
      </c>
      <c r="K18" s="44" t="s">
        <v>732</v>
      </c>
      <c r="L18" s="9" t="str">
        <f t="shared" si="0"/>
        <v>Yes</v>
      </c>
    </row>
    <row r="19" spans="1:12" x14ac:dyDescent="0.2">
      <c r="A19" s="3" t="s">
        <v>988</v>
      </c>
      <c r="B19" s="34" t="s">
        <v>217</v>
      </c>
      <c r="C19" s="35">
        <v>60</v>
      </c>
      <c r="D19" s="43" t="str">
        <f t="shared" si="1"/>
        <v>N/A</v>
      </c>
      <c r="E19" s="35">
        <v>57</v>
      </c>
      <c r="F19" s="43" t="str">
        <f t="shared" si="2"/>
        <v>N/A</v>
      </c>
      <c r="G19" s="35">
        <v>48</v>
      </c>
      <c r="H19" s="43" t="str">
        <f t="shared" si="3"/>
        <v>N/A</v>
      </c>
      <c r="I19" s="12">
        <v>-5</v>
      </c>
      <c r="J19" s="12">
        <v>-15.8</v>
      </c>
      <c r="K19" s="44" t="s">
        <v>732</v>
      </c>
      <c r="L19" s="9" t="str">
        <f t="shared" si="0"/>
        <v>Yes</v>
      </c>
    </row>
    <row r="20" spans="1:12" x14ac:dyDescent="0.2">
      <c r="A20" s="3" t="s">
        <v>101</v>
      </c>
      <c r="B20" s="34" t="s">
        <v>217</v>
      </c>
      <c r="C20" s="35">
        <v>143246</v>
      </c>
      <c r="D20" s="43" t="str">
        <f t="shared" si="1"/>
        <v>N/A</v>
      </c>
      <c r="E20" s="35">
        <v>145494</v>
      </c>
      <c r="F20" s="43" t="str">
        <f t="shared" si="2"/>
        <v>N/A</v>
      </c>
      <c r="G20" s="35">
        <v>147919</v>
      </c>
      <c r="H20" s="43" t="str">
        <f t="shared" si="3"/>
        <v>N/A</v>
      </c>
      <c r="I20" s="12">
        <v>1.569</v>
      </c>
      <c r="J20" s="12">
        <v>1.667</v>
      </c>
      <c r="K20" s="44" t="s">
        <v>732</v>
      </c>
      <c r="L20" s="9" t="str">
        <f t="shared" si="0"/>
        <v>Yes</v>
      </c>
    </row>
    <row r="21" spans="1:12" x14ac:dyDescent="0.2">
      <c r="A21" s="3" t="s">
        <v>989</v>
      </c>
      <c r="B21" s="34" t="s">
        <v>217</v>
      </c>
      <c r="C21" s="35">
        <v>123328</v>
      </c>
      <c r="D21" s="43" t="str">
        <f t="shared" si="1"/>
        <v>N/A</v>
      </c>
      <c r="E21" s="35">
        <v>124850</v>
      </c>
      <c r="F21" s="43" t="str">
        <f t="shared" si="2"/>
        <v>N/A</v>
      </c>
      <c r="G21" s="35">
        <v>126293</v>
      </c>
      <c r="H21" s="43" t="str">
        <f t="shared" si="3"/>
        <v>N/A</v>
      </c>
      <c r="I21" s="12">
        <v>1.234</v>
      </c>
      <c r="J21" s="12">
        <v>1.1559999999999999</v>
      </c>
      <c r="K21" s="44" t="s">
        <v>732</v>
      </c>
      <c r="L21" s="9" t="str">
        <f t="shared" si="0"/>
        <v>Yes</v>
      </c>
    </row>
    <row r="22" spans="1:12" x14ac:dyDescent="0.2">
      <c r="A22" s="3" t="s">
        <v>990</v>
      </c>
      <c r="B22" s="34" t="s">
        <v>217</v>
      </c>
      <c r="C22" s="35">
        <v>0</v>
      </c>
      <c r="D22" s="43" t="str">
        <f t="shared" si="1"/>
        <v>N/A</v>
      </c>
      <c r="E22" s="35">
        <v>0</v>
      </c>
      <c r="F22" s="43" t="str">
        <f t="shared" si="2"/>
        <v>N/A</v>
      </c>
      <c r="G22" s="35">
        <v>0</v>
      </c>
      <c r="H22" s="43" t="str">
        <f t="shared" si="3"/>
        <v>N/A</v>
      </c>
      <c r="I22" s="12" t="s">
        <v>1743</v>
      </c>
      <c r="J22" s="12" t="s">
        <v>1743</v>
      </c>
      <c r="K22" s="44" t="s">
        <v>732</v>
      </c>
      <c r="L22" s="9" t="str">
        <f t="shared" si="0"/>
        <v>N/A</v>
      </c>
    </row>
    <row r="23" spans="1:12" x14ac:dyDescent="0.2">
      <c r="A23" s="3" t="s">
        <v>991</v>
      </c>
      <c r="B23" s="34" t="s">
        <v>217</v>
      </c>
      <c r="C23" s="35">
        <v>3457</v>
      </c>
      <c r="D23" s="43" t="str">
        <f t="shared" si="1"/>
        <v>N/A</v>
      </c>
      <c r="E23" s="35">
        <v>3349</v>
      </c>
      <c r="F23" s="43" t="str">
        <f t="shared" si="2"/>
        <v>N/A</v>
      </c>
      <c r="G23" s="35">
        <v>4015</v>
      </c>
      <c r="H23" s="43" t="str">
        <f t="shared" si="3"/>
        <v>N/A</v>
      </c>
      <c r="I23" s="12">
        <v>-3.12</v>
      </c>
      <c r="J23" s="12">
        <v>19.89</v>
      </c>
      <c r="K23" s="44" t="s">
        <v>732</v>
      </c>
      <c r="L23" s="9" t="str">
        <f t="shared" si="0"/>
        <v>Yes</v>
      </c>
    </row>
    <row r="24" spans="1:12" x14ac:dyDescent="0.2">
      <c r="A24" s="3" t="s">
        <v>992</v>
      </c>
      <c r="B24" s="34" t="s">
        <v>217</v>
      </c>
      <c r="C24" s="35">
        <v>10661</v>
      </c>
      <c r="D24" s="43" t="str">
        <f t="shared" si="1"/>
        <v>N/A</v>
      </c>
      <c r="E24" s="35">
        <v>11030</v>
      </c>
      <c r="F24" s="43" t="str">
        <f t="shared" si="2"/>
        <v>N/A</v>
      </c>
      <c r="G24" s="35">
        <v>11405</v>
      </c>
      <c r="H24" s="43" t="str">
        <f t="shared" si="3"/>
        <v>N/A</v>
      </c>
      <c r="I24" s="12">
        <v>3.4609999999999999</v>
      </c>
      <c r="J24" s="12">
        <v>3.4</v>
      </c>
      <c r="K24" s="44" t="s">
        <v>732</v>
      </c>
      <c r="L24" s="9" t="str">
        <f t="shared" si="0"/>
        <v>Yes</v>
      </c>
    </row>
    <row r="25" spans="1:12" x14ac:dyDescent="0.2">
      <c r="A25" s="3" t="s">
        <v>993</v>
      </c>
      <c r="B25" s="34" t="s">
        <v>217</v>
      </c>
      <c r="C25" s="35">
        <v>5800</v>
      </c>
      <c r="D25" s="43" t="str">
        <f t="shared" si="1"/>
        <v>N/A</v>
      </c>
      <c r="E25" s="35">
        <v>6265</v>
      </c>
      <c r="F25" s="43" t="str">
        <f t="shared" si="2"/>
        <v>N/A</v>
      </c>
      <c r="G25" s="35">
        <v>6206</v>
      </c>
      <c r="H25" s="43" t="str">
        <f t="shared" si="3"/>
        <v>N/A</v>
      </c>
      <c r="I25" s="12">
        <v>8.0169999999999995</v>
      </c>
      <c r="J25" s="12">
        <v>-0.94199999999999995</v>
      </c>
      <c r="K25" s="44" t="s">
        <v>732</v>
      </c>
      <c r="L25" s="9" t="str">
        <f t="shared" si="0"/>
        <v>Yes</v>
      </c>
    </row>
    <row r="26" spans="1:12" x14ac:dyDescent="0.2">
      <c r="A26" s="3" t="s">
        <v>104</v>
      </c>
      <c r="B26" s="34" t="s">
        <v>217</v>
      </c>
      <c r="C26" s="35">
        <v>367051</v>
      </c>
      <c r="D26" s="43" t="str">
        <f t="shared" si="1"/>
        <v>N/A</v>
      </c>
      <c r="E26" s="35">
        <v>385206</v>
      </c>
      <c r="F26" s="43" t="str">
        <f t="shared" si="2"/>
        <v>N/A</v>
      </c>
      <c r="G26" s="35">
        <v>401875</v>
      </c>
      <c r="H26" s="43" t="str">
        <f t="shared" si="3"/>
        <v>N/A</v>
      </c>
      <c r="I26" s="12">
        <v>4.9459999999999997</v>
      </c>
      <c r="J26" s="12">
        <v>4.327</v>
      </c>
      <c r="K26" s="44" t="s">
        <v>732</v>
      </c>
      <c r="L26" s="9" t="str">
        <f t="shared" si="0"/>
        <v>Yes</v>
      </c>
    </row>
    <row r="27" spans="1:12" x14ac:dyDescent="0.2">
      <c r="A27" s="3" t="s">
        <v>994</v>
      </c>
      <c r="B27" s="34" t="s">
        <v>217</v>
      </c>
      <c r="C27" s="35">
        <v>79752</v>
      </c>
      <c r="D27" s="43" t="str">
        <f t="shared" si="1"/>
        <v>N/A</v>
      </c>
      <c r="E27" s="35">
        <v>87882</v>
      </c>
      <c r="F27" s="43" t="str">
        <f t="shared" si="2"/>
        <v>N/A</v>
      </c>
      <c r="G27" s="35">
        <v>89541</v>
      </c>
      <c r="H27" s="43" t="str">
        <f t="shared" si="3"/>
        <v>N/A</v>
      </c>
      <c r="I27" s="12">
        <v>10.19</v>
      </c>
      <c r="J27" s="12">
        <v>1.8879999999999999</v>
      </c>
      <c r="K27" s="44" t="s">
        <v>732</v>
      </c>
      <c r="L27" s="9" t="str">
        <f t="shared" si="0"/>
        <v>Yes</v>
      </c>
    </row>
    <row r="28" spans="1:12" x14ac:dyDescent="0.2">
      <c r="A28" s="3" t="s">
        <v>995</v>
      </c>
      <c r="B28" s="34" t="s">
        <v>217</v>
      </c>
      <c r="C28" s="35">
        <v>0</v>
      </c>
      <c r="D28" s="43" t="str">
        <f t="shared" si="1"/>
        <v>N/A</v>
      </c>
      <c r="E28" s="35">
        <v>0</v>
      </c>
      <c r="F28" s="43" t="str">
        <f t="shared" si="2"/>
        <v>N/A</v>
      </c>
      <c r="G28" s="35">
        <v>0</v>
      </c>
      <c r="H28" s="43" t="str">
        <f t="shared" si="3"/>
        <v>N/A</v>
      </c>
      <c r="I28" s="12" t="s">
        <v>1743</v>
      </c>
      <c r="J28" s="12" t="s">
        <v>1743</v>
      </c>
      <c r="K28" s="44" t="s">
        <v>732</v>
      </c>
      <c r="L28" s="9" t="str">
        <f t="shared" si="0"/>
        <v>N/A</v>
      </c>
    </row>
    <row r="29" spans="1:12" x14ac:dyDescent="0.2">
      <c r="A29" s="3" t="s">
        <v>996</v>
      </c>
      <c r="B29" s="34" t="s">
        <v>217</v>
      </c>
      <c r="C29" s="35">
        <v>0</v>
      </c>
      <c r="D29" s="43" t="str">
        <f t="shared" si="1"/>
        <v>N/A</v>
      </c>
      <c r="E29" s="35">
        <v>0</v>
      </c>
      <c r="F29" s="43" t="str">
        <f t="shared" si="2"/>
        <v>N/A</v>
      </c>
      <c r="G29" s="116">
        <v>0</v>
      </c>
      <c r="H29" s="43" t="str">
        <f t="shared" si="3"/>
        <v>N/A</v>
      </c>
      <c r="I29" s="12" t="s">
        <v>1743</v>
      </c>
      <c r="J29" s="12" t="s">
        <v>1743</v>
      </c>
      <c r="K29" s="44" t="s">
        <v>732</v>
      </c>
      <c r="L29" s="9" t="str">
        <f t="shared" si="0"/>
        <v>N/A</v>
      </c>
    </row>
    <row r="30" spans="1:12" x14ac:dyDescent="0.2">
      <c r="A30" s="3" t="s">
        <v>997</v>
      </c>
      <c r="B30" s="34" t="s">
        <v>217</v>
      </c>
      <c r="C30" s="35">
        <v>281769</v>
      </c>
      <c r="D30" s="43" t="str">
        <f t="shared" si="1"/>
        <v>N/A</v>
      </c>
      <c r="E30" s="35">
        <v>291302</v>
      </c>
      <c r="F30" s="43" t="str">
        <f t="shared" si="2"/>
        <v>N/A</v>
      </c>
      <c r="G30" s="35">
        <v>305954</v>
      </c>
      <c r="H30" s="43" t="str">
        <f t="shared" si="3"/>
        <v>N/A</v>
      </c>
      <c r="I30" s="12">
        <v>3.383</v>
      </c>
      <c r="J30" s="12">
        <v>5.03</v>
      </c>
      <c r="K30" s="44" t="s">
        <v>732</v>
      </c>
      <c r="L30" s="9" t="str">
        <f t="shared" si="0"/>
        <v>Yes</v>
      </c>
    </row>
    <row r="31" spans="1:12" x14ac:dyDescent="0.2">
      <c r="A31" s="3" t="s">
        <v>998</v>
      </c>
      <c r="B31" s="34" t="s">
        <v>217</v>
      </c>
      <c r="C31" s="35">
        <v>0</v>
      </c>
      <c r="D31" s="43" t="str">
        <f t="shared" si="1"/>
        <v>N/A</v>
      </c>
      <c r="E31" s="35">
        <v>0</v>
      </c>
      <c r="F31" s="43" t="str">
        <f t="shared" si="2"/>
        <v>N/A</v>
      </c>
      <c r="G31" s="35">
        <v>0</v>
      </c>
      <c r="H31" s="43" t="str">
        <f t="shared" si="3"/>
        <v>N/A</v>
      </c>
      <c r="I31" s="12" t="s">
        <v>1743</v>
      </c>
      <c r="J31" s="12" t="s">
        <v>1743</v>
      </c>
      <c r="K31" s="44" t="s">
        <v>732</v>
      </c>
      <c r="L31" s="9" t="str">
        <f t="shared" si="0"/>
        <v>N/A</v>
      </c>
    </row>
    <row r="32" spans="1:12" x14ac:dyDescent="0.2">
      <c r="A32" s="3" t="s">
        <v>999</v>
      </c>
      <c r="B32" s="34" t="s">
        <v>217</v>
      </c>
      <c r="C32" s="35">
        <v>5530</v>
      </c>
      <c r="D32" s="43" t="str">
        <f t="shared" si="1"/>
        <v>N/A</v>
      </c>
      <c r="E32" s="35">
        <v>6022</v>
      </c>
      <c r="F32" s="43" t="str">
        <f t="shared" si="2"/>
        <v>N/A</v>
      </c>
      <c r="G32" s="35">
        <v>6380</v>
      </c>
      <c r="H32" s="43" t="str">
        <f t="shared" si="3"/>
        <v>N/A</v>
      </c>
      <c r="I32" s="12">
        <v>8.8970000000000002</v>
      </c>
      <c r="J32" s="12">
        <v>5.9450000000000003</v>
      </c>
      <c r="K32" s="44" t="s">
        <v>732</v>
      </c>
      <c r="L32" s="9" t="str">
        <f t="shared" si="0"/>
        <v>Yes</v>
      </c>
    </row>
    <row r="33" spans="1:12" x14ac:dyDescent="0.2">
      <c r="A33" s="3" t="s">
        <v>1000</v>
      </c>
      <c r="B33" s="34" t="s">
        <v>217</v>
      </c>
      <c r="C33" s="35">
        <v>0</v>
      </c>
      <c r="D33" s="43" t="str">
        <f t="shared" si="1"/>
        <v>N/A</v>
      </c>
      <c r="E33" s="35">
        <v>0</v>
      </c>
      <c r="F33" s="43" t="str">
        <f t="shared" si="2"/>
        <v>N/A</v>
      </c>
      <c r="G33" s="35">
        <v>0</v>
      </c>
      <c r="H33" s="43" t="str">
        <f t="shared" si="3"/>
        <v>N/A</v>
      </c>
      <c r="I33" s="12" t="s">
        <v>1743</v>
      </c>
      <c r="J33" s="12" t="s">
        <v>1743</v>
      </c>
      <c r="K33" s="44" t="s">
        <v>732</v>
      </c>
      <c r="L33" s="9" t="str">
        <f t="shared" si="0"/>
        <v>N/A</v>
      </c>
    </row>
    <row r="34" spans="1:12" x14ac:dyDescent="0.2">
      <c r="A34" s="3" t="s">
        <v>105</v>
      </c>
      <c r="B34" s="34" t="s">
        <v>217</v>
      </c>
      <c r="C34" s="35">
        <v>86949</v>
      </c>
      <c r="D34" s="43" t="str">
        <f t="shared" si="1"/>
        <v>N/A</v>
      </c>
      <c r="E34" s="35">
        <v>91932</v>
      </c>
      <c r="F34" s="43" t="str">
        <f t="shared" si="2"/>
        <v>N/A</v>
      </c>
      <c r="G34" s="35">
        <v>93568</v>
      </c>
      <c r="H34" s="43" t="str">
        <f t="shared" si="3"/>
        <v>N/A</v>
      </c>
      <c r="I34" s="12">
        <v>5.7309999999999999</v>
      </c>
      <c r="J34" s="12">
        <v>1.78</v>
      </c>
      <c r="K34" s="44" t="s">
        <v>732</v>
      </c>
      <c r="L34" s="9" t="str">
        <f t="shared" si="0"/>
        <v>Yes</v>
      </c>
    </row>
    <row r="35" spans="1:12" x14ac:dyDescent="0.2">
      <c r="A35" s="3" t="s">
        <v>1001</v>
      </c>
      <c r="B35" s="34" t="s">
        <v>217</v>
      </c>
      <c r="C35" s="35">
        <v>52178</v>
      </c>
      <c r="D35" s="43" t="str">
        <f t="shared" si="1"/>
        <v>N/A</v>
      </c>
      <c r="E35" s="35">
        <v>58342</v>
      </c>
      <c r="F35" s="43" t="str">
        <f t="shared" si="2"/>
        <v>N/A</v>
      </c>
      <c r="G35" s="35">
        <v>61150</v>
      </c>
      <c r="H35" s="43" t="str">
        <f t="shared" si="3"/>
        <v>N/A</v>
      </c>
      <c r="I35" s="12">
        <v>11.81</v>
      </c>
      <c r="J35" s="12">
        <v>4.8129999999999997</v>
      </c>
      <c r="K35" s="44" t="s">
        <v>732</v>
      </c>
      <c r="L35" s="9" t="str">
        <f t="shared" si="0"/>
        <v>Yes</v>
      </c>
    </row>
    <row r="36" spans="1:12" x14ac:dyDescent="0.2">
      <c r="A36" s="3" t="s">
        <v>1002</v>
      </c>
      <c r="B36" s="34" t="s">
        <v>217</v>
      </c>
      <c r="C36" s="35">
        <v>0</v>
      </c>
      <c r="D36" s="43" t="str">
        <f t="shared" si="1"/>
        <v>N/A</v>
      </c>
      <c r="E36" s="35">
        <v>0</v>
      </c>
      <c r="F36" s="43" t="str">
        <f t="shared" si="2"/>
        <v>N/A</v>
      </c>
      <c r="G36" s="35">
        <v>0</v>
      </c>
      <c r="H36" s="43" t="str">
        <f t="shared" si="3"/>
        <v>N/A</v>
      </c>
      <c r="I36" s="12" t="s">
        <v>1743</v>
      </c>
      <c r="J36" s="12" t="s">
        <v>1743</v>
      </c>
      <c r="K36" s="44" t="s">
        <v>732</v>
      </c>
      <c r="L36" s="9" t="str">
        <f t="shared" si="0"/>
        <v>N/A</v>
      </c>
    </row>
    <row r="37" spans="1:12" x14ac:dyDescent="0.2">
      <c r="A37" s="3" t="s">
        <v>1003</v>
      </c>
      <c r="B37" s="34" t="s">
        <v>217</v>
      </c>
      <c r="C37" s="35">
        <v>0</v>
      </c>
      <c r="D37" s="43" t="str">
        <f t="shared" si="1"/>
        <v>N/A</v>
      </c>
      <c r="E37" s="35">
        <v>0</v>
      </c>
      <c r="F37" s="43" t="str">
        <f t="shared" si="2"/>
        <v>N/A</v>
      </c>
      <c r="G37" s="35">
        <v>0</v>
      </c>
      <c r="H37" s="43" t="str">
        <f t="shared" si="3"/>
        <v>N/A</v>
      </c>
      <c r="I37" s="12" t="s">
        <v>1743</v>
      </c>
      <c r="J37" s="12" t="s">
        <v>1743</v>
      </c>
      <c r="K37" s="44" t="s">
        <v>732</v>
      </c>
      <c r="L37" s="9" t="str">
        <f t="shared" si="0"/>
        <v>N/A</v>
      </c>
    </row>
    <row r="38" spans="1:12" x14ac:dyDescent="0.2">
      <c r="A38" s="3" t="s">
        <v>1004</v>
      </c>
      <c r="B38" s="34" t="s">
        <v>217</v>
      </c>
      <c r="C38" s="35">
        <v>20418</v>
      </c>
      <c r="D38" s="43" t="str">
        <f t="shared" si="1"/>
        <v>N/A</v>
      </c>
      <c r="E38" s="35">
        <v>19676</v>
      </c>
      <c r="F38" s="43" t="str">
        <f t="shared" si="2"/>
        <v>N/A</v>
      </c>
      <c r="G38" s="35">
        <v>19207</v>
      </c>
      <c r="H38" s="43" t="str">
        <f t="shared" si="3"/>
        <v>N/A</v>
      </c>
      <c r="I38" s="12">
        <v>-3.63</v>
      </c>
      <c r="J38" s="12">
        <v>-2.38</v>
      </c>
      <c r="K38" s="44" t="s">
        <v>732</v>
      </c>
      <c r="L38" s="9" t="str">
        <f t="shared" si="0"/>
        <v>Yes</v>
      </c>
    </row>
    <row r="39" spans="1:12" x14ac:dyDescent="0.2">
      <c r="A39" s="3" t="s">
        <v>1005</v>
      </c>
      <c r="B39" s="34" t="s">
        <v>217</v>
      </c>
      <c r="C39" s="35">
        <v>0</v>
      </c>
      <c r="D39" s="43" t="str">
        <f t="shared" si="1"/>
        <v>N/A</v>
      </c>
      <c r="E39" s="35">
        <v>0</v>
      </c>
      <c r="F39" s="43" t="str">
        <f t="shared" si="2"/>
        <v>N/A</v>
      </c>
      <c r="G39" s="35">
        <v>0</v>
      </c>
      <c r="H39" s="43" t="str">
        <f t="shared" si="3"/>
        <v>N/A</v>
      </c>
      <c r="I39" s="12" t="s">
        <v>1743</v>
      </c>
      <c r="J39" s="12" t="s">
        <v>1743</v>
      </c>
      <c r="K39" s="44" t="s">
        <v>732</v>
      </c>
      <c r="L39" s="9" t="str">
        <f t="shared" si="0"/>
        <v>N/A</v>
      </c>
    </row>
    <row r="40" spans="1:12" x14ac:dyDescent="0.2">
      <c r="A40" s="3" t="s">
        <v>1006</v>
      </c>
      <c r="B40" s="34" t="s">
        <v>217</v>
      </c>
      <c r="C40" s="35">
        <v>14353</v>
      </c>
      <c r="D40" s="43" t="str">
        <f t="shared" si="1"/>
        <v>N/A</v>
      </c>
      <c r="E40" s="35">
        <v>13914</v>
      </c>
      <c r="F40" s="43" t="str">
        <f t="shared" si="2"/>
        <v>N/A</v>
      </c>
      <c r="G40" s="35">
        <v>13211</v>
      </c>
      <c r="H40" s="43" t="str">
        <f t="shared" si="3"/>
        <v>N/A</v>
      </c>
      <c r="I40" s="12">
        <v>-3.06</v>
      </c>
      <c r="J40" s="12">
        <v>-5.05</v>
      </c>
      <c r="K40" s="44" t="s">
        <v>732</v>
      </c>
      <c r="L40" s="9" t="str">
        <f t="shared" si="0"/>
        <v>Yes</v>
      </c>
    </row>
    <row r="41" spans="1:12" x14ac:dyDescent="0.2">
      <c r="A41" s="45" t="s">
        <v>84</v>
      </c>
      <c r="B41" s="34" t="s">
        <v>217</v>
      </c>
      <c r="C41" s="46">
        <v>3051121273</v>
      </c>
      <c r="D41" s="43" t="str">
        <f t="shared" si="1"/>
        <v>N/A</v>
      </c>
      <c r="E41" s="46">
        <v>3286829708</v>
      </c>
      <c r="F41" s="43" t="str">
        <f t="shared" si="2"/>
        <v>N/A</v>
      </c>
      <c r="G41" s="46">
        <v>3419373959</v>
      </c>
      <c r="H41" s="43" t="str">
        <f t="shared" si="3"/>
        <v>N/A</v>
      </c>
      <c r="I41" s="12">
        <v>7.7249999999999996</v>
      </c>
      <c r="J41" s="12">
        <v>4.0330000000000004</v>
      </c>
      <c r="K41" s="44" t="s">
        <v>732</v>
      </c>
      <c r="L41" s="9" t="str">
        <f t="shared" si="0"/>
        <v>Yes</v>
      </c>
    </row>
    <row r="42" spans="1:12" x14ac:dyDescent="0.2">
      <c r="A42" s="45" t="s">
        <v>1503</v>
      </c>
      <c r="B42" s="34" t="s">
        <v>217</v>
      </c>
      <c r="C42" s="46">
        <v>4789.6338187000001</v>
      </c>
      <c r="D42" s="43" t="str">
        <f t="shared" si="1"/>
        <v>N/A</v>
      </c>
      <c r="E42" s="46">
        <v>4974.0309564999998</v>
      </c>
      <c r="F42" s="43" t="str">
        <f t="shared" si="2"/>
        <v>N/A</v>
      </c>
      <c r="G42" s="46">
        <v>5029.6079849999996</v>
      </c>
      <c r="H42" s="43" t="str">
        <f t="shared" si="3"/>
        <v>N/A</v>
      </c>
      <c r="I42" s="12">
        <v>3.85</v>
      </c>
      <c r="J42" s="12">
        <v>1.117</v>
      </c>
      <c r="K42" s="44" t="s">
        <v>732</v>
      </c>
      <c r="L42" s="9" t="str">
        <f t="shared" si="0"/>
        <v>Yes</v>
      </c>
    </row>
    <row r="43" spans="1:12" x14ac:dyDescent="0.2">
      <c r="A43" s="45" t="s">
        <v>1504</v>
      </c>
      <c r="B43" s="34" t="s">
        <v>217</v>
      </c>
      <c r="C43" s="46">
        <v>5385.1932892000004</v>
      </c>
      <c r="D43" s="43" t="str">
        <f t="shared" si="1"/>
        <v>N/A</v>
      </c>
      <c r="E43" s="46">
        <v>5500.0589158000002</v>
      </c>
      <c r="F43" s="43" t="str">
        <f t="shared" si="2"/>
        <v>N/A</v>
      </c>
      <c r="G43" s="46">
        <v>5556.8584658999998</v>
      </c>
      <c r="H43" s="43" t="str">
        <f t="shared" si="3"/>
        <v>N/A</v>
      </c>
      <c r="I43" s="12">
        <v>2.133</v>
      </c>
      <c r="J43" s="12">
        <v>1.0329999999999999</v>
      </c>
      <c r="K43" s="44" t="s">
        <v>732</v>
      </c>
      <c r="L43" s="9" t="str">
        <f t="shared" si="0"/>
        <v>Yes</v>
      </c>
    </row>
    <row r="44" spans="1:12" x14ac:dyDescent="0.2">
      <c r="A44" s="4" t="s">
        <v>107</v>
      </c>
      <c r="B44" s="34" t="s">
        <v>217</v>
      </c>
      <c r="C44" s="46">
        <v>0</v>
      </c>
      <c r="D44" s="43" t="str">
        <f t="shared" si="1"/>
        <v>N/A</v>
      </c>
      <c r="E44" s="46">
        <v>0</v>
      </c>
      <c r="F44" s="43" t="str">
        <f t="shared" si="2"/>
        <v>N/A</v>
      </c>
      <c r="G44" s="46">
        <v>0</v>
      </c>
      <c r="H44" s="43" t="str">
        <f t="shared" si="3"/>
        <v>N/A</v>
      </c>
      <c r="I44" s="12" t="s">
        <v>1743</v>
      </c>
      <c r="J44" s="12" t="s">
        <v>1743</v>
      </c>
      <c r="K44" s="44" t="s">
        <v>732</v>
      </c>
      <c r="L44" s="9" t="str">
        <f t="shared" si="0"/>
        <v>N/A</v>
      </c>
    </row>
    <row r="45" spans="1:12" x14ac:dyDescent="0.2">
      <c r="A45" s="45" t="s">
        <v>162</v>
      </c>
      <c r="B45" s="47" t="s">
        <v>221</v>
      </c>
      <c r="C45" s="1">
        <v>0</v>
      </c>
      <c r="D45" s="43" t="str">
        <f>IF($B45="N/A","N/A",IF(C45&gt;0,"No",IF(C45&lt;0,"No","Yes")))</f>
        <v>Yes</v>
      </c>
      <c r="E45" s="1">
        <v>0</v>
      </c>
      <c r="F45" s="43" t="str">
        <f>IF($B45="N/A","N/A",IF(E45&gt;0,"No",IF(E45&lt;0,"No","Yes")))</f>
        <v>Yes</v>
      </c>
      <c r="G45" s="1">
        <v>0</v>
      </c>
      <c r="H45" s="43" t="str">
        <f>IF($B45="N/A","N/A",IF(G45&gt;0,"No",IF(G45&lt;0,"No","Yes")))</f>
        <v>Yes</v>
      </c>
      <c r="I45" s="12" t="s">
        <v>1743</v>
      </c>
      <c r="J45" s="12" t="s">
        <v>1743</v>
      </c>
      <c r="K45" s="44" t="s">
        <v>732</v>
      </c>
      <c r="L45" s="9" t="str">
        <f t="shared" si="0"/>
        <v>N/A</v>
      </c>
    </row>
    <row r="46" spans="1:12" x14ac:dyDescent="0.2">
      <c r="A46" s="45" t="s">
        <v>160</v>
      </c>
      <c r="B46" s="34" t="s">
        <v>217</v>
      </c>
      <c r="C46" s="46">
        <v>0</v>
      </c>
      <c r="D46" s="43" t="str">
        <f t="shared" ref="D46:D47" si="4">IF($B46="N/A","N/A",IF(C46&gt;10,"No",IF(C46&lt;-10,"No","Yes")))</f>
        <v>N/A</v>
      </c>
      <c r="E46" s="46">
        <v>0</v>
      </c>
      <c r="F46" s="43" t="str">
        <f t="shared" ref="F46:F47" si="5">IF($B46="N/A","N/A",IF(E46&gt;10,"No",IF(E46&lt;-10,"No","Yes")))</f>
        <v>N/A</v>
      </c>
      <c r="G46" s="46">
        <v>0</v>
      </c>
      <c r="H46" s="43" t="str">
        <f t="shared" ref="H46:H47" si="6">IF($B46="N/A","N/A",IF(G46&gt;10,"No",IF(G46&lt;-10,"No","Yes")))</f>
        <v>N/A</v>
      </c>
      <c r="I46" s="12" t="s">
        <v>1743</v>
      </c>
      <c r="J46" s="12" t="s">
        <v>1743</v>
      </c>
      <c r="K46" s="44" t="s">
        <v>732</v>
      </c>
      <c r="L46" s="9" t="str">
        <f t="shared" si="0"/>
        <v>N/A</v>
      </c>
    </row>
    <row r="47" spans="1:12" x14ac:dyDescent="0.2">
      <c r="A47" s="45" t="s">
        <v>1290</v>
      </c>
      <c r="B47" s="34" t="s">
        <v>217</v>
      </c>
      <c r="C47" s="46" t="s">
        <v>1743</v>
      </c>
      <c r="D47" s="43" t="str">
        <f t="shared" si="4"/>
        <v>N/A</v>
      </c>
      <c r="E47" s="46" t="s">
        <v>1743</v>
      </c>
      <c r="F47" s="43" t="str">
        <f t="shared" si="5"/>
        <v>N/A</v>
      </c>
      <c r="G47" s="46" t="s">
        <v>1743</v>
      </c>
      <c r="H47" s="43" t="str">
        <f t="shared" si="6"/>
        <v>N/A</v>
      </c>
      <c r="I47" s="12" t="s">
        <v>1743</v>
      </c>
      <c r="J47" s="12" t="s">
        <v>1743</v>
      </c>
      <c r="K47" s="44" t="s">
        <v>732</v>
      </c>
      <c r="L47" s="9" t="str">
        <f>IF(J47="Div by 0", "N/A", IF(OR(J47="N/A",K47="N/A"),"N/A", IF(J47&gt;VALUE(MID(K47,1,2)), "No", IF(J47&lt;-1*VALUE(MID(K47,1,2)), "No", "Yes"))))</f>
        <v>N/A</v>
      </c>
    </row>
    <row r="48" spans="1:12" x14ac:dyDescent="0.2">
      <c r="A48" s="45" t="s">
        <v>1505</v>
      </c>
      <c r="B48" s="34" t="s">
        <v>217</v>
      </c>
      <c r="C48" s="46">
        <v>18072.271267</v>
      </c>
      <c r="D48" s="43" t="str">
        <f t="shared" ref="D48:D74" si="7">IF($B48="N/A","N/A",IF(C48&gt;10,"No",IF(C48&lt;-10,"No","Yes")))</f>
        <v>N/A</v>
      </c>
      <c r="E48" s="46">
        <v>19211.974269999999</v>
      </c>
      <c r="F48" s="43" t="str">
        <f t="shared" ref="F48:F74" si="8">IF($B48="N/A","N/A",IF(E48&gt;10,"No",IF(E48&lt;-10,"No","Yes")))</f>
        <v>N/A</v>
      </c>
      <c r="G48" s="46">
        <v>21077.574807000001</v>
      </c>
      <c r="H48" s="43" t="str">
        <f t="shared" ref="H48:H74" si="9">IF($B48="N/A","N/A",IF(G48&gt;10,"No",IF(G48&lt;-10,"No","Yes")))</f>
        <v>N/A</v>
      </c>
      <c r="I48" s="12">
        <v>6.306</v>
      </c>
      <c r="J48" s="12">
        <v>9.7110000000000003</v>
      </c>
      <c r="K48" s="44" t="s">
        <v>732</v>
      </c>
      <c r="L48" s="9" t="str">
        <f t="shared" ref="L48:L74" si="10">IF(J48="Div by 0", "N/A", IF(K48="N/A","N/A", IF(J48&gt;VALUE(MID(K48,1,2)), "No", IF(J48&lt;-1*VALUE(MID(K48,1,2)), "No", "Yes"))))</f>
        <v>Yes</v>
      </c>
    </row>
    <row r="49" spans="1:12" x14ac:dyDescent="0.2">
      <c r="A49" s="45" t="s">
        <v>1506</v>
      </c>
      <c r="B49" s="34" t="s">
        <v>217</v>
      </c>
      <c r="C49" s="46">
        <v>5061.7942923999999</v>
      </c>
      <c r="D49" s="43" t="str">
        <f t="shared" si="7"/>
        <v>N/A</v>
      </c>
      <c r="E49" s="46">
        <v>5469.1882888999999</v>
      </c>
      <c r="F49" s="43" t="str">
        <f t="shared" si="8"/>
        <v>N/A</v>
      </c>
      <c r="G49" s="46">
        <v>6133.3419825000001</v>
      </c>
      <c r="H49" s="43" t="str">
        <f t="shared" si="9"/>
        <v>N/A</v>
      </c>
      <c r="I49" s="12">
        <v>8.048</v>
      </c>
      <c r="J49" s="12">
        <v>12.14</v>
      </c>
      <c r="K49" s="44" t="s">
        <v>732</v>
      </c>
      <c r="L49" s="9" t="str">
        <f t="shared" si="10"/>
        <v>Yes</v>
      </c>
    </row>
    <row r="50" spans="1:12" x14ac:dyDescent="0.2">
      <c r="A50" s="45" t="s">
        <v>1507</v>
      </c>
      <c r="B50" s="34" t="s">
        <v>217</v>
      </c>
      <c r="C50" s="46" t="s">
        <v>1743</v>
      </c>
      <c r="D50" s="43" t="str">
        <f t="shared" si="7"/>
        <v>N/A</v>
      </c>
      <c r="E50" s="46" t="s">
        <v>1743</v>
      </c>
      <c r="F50" s="43" t="str">
        <f t="shared" si="8"/>
        <v>N/A</v>
      </c>
      <c r="G50" s="46" t="s">
        <v>1743</v>
      </c>
      <c r="H50" s="43" t="str">
        <f t="shared" si="9"/>
        <v>N/A</v>
      </c>
      <c r="I50" s="12" t="s">
        <v>1743</v>
      </c>
      <c r="J50" s="12" t="s">
        <v>1743</v>
      </c>
      <c r="K50" s="44" t="s">
        <v>732</v>
      </c>
      <c r="L50" s="9" t="str">
        <f t="shared" si="10"/>
        <v>N/A</v>
      </c>
    </row>
    <row r="51" spans="1:12" x14ac:dyDescent="0.2">
      <c r="A51" s="45" t="s">
        <v>1508</v>
      </c>
      <c r="B51" s="34" t="s">
        <v>217</v>
      </c>
      <c r="C51" s="46">
        <v>3918.6798506999999</v>
      </c>
      <c r="D51" s="43" t="str">
        <f t="shared" si="7"/>
        <v>N/A</v>
      </c>
      <c r="E51" s="46">
        <v>4665.356256</v>
      </c>
      <c r="F51" s="43" t="str">
        <f t="shared" si="8"/>
        <v>N/A</v>
      </c>
      <c r="G51" s="46">
        <v>6831.0138648000002</v>
      </c>
      <c r="H51" s="43" t="str">
        <f t="shared" si="9"/>
        <v>N/A</v>
      </c>
      <c r="I51" s="12">
        <v>19.05</v>
      </c>
      <c r="J51" s="12">
        <v>46.42</v>
      </c>
      <c r="K51" s="44" t="s">
        <v>732</v>
      </c>
      <c r="L51" s="9" t="str">
        <f t="shared" si="10"/>
        <v>No</v>
      </c>
    </row>
    <row r="52" spans="1:12" x14ac:dyDescent="0.2">
      <c r="A52" s="45" t="s">
        <v>1509</v>
      </c>
      <c r="B52" s="34" t="s">
        <v>217</v>
      </c>
      <c r="C52" s="46">
        <v>31649.487300000001</v>
      </c>
      <c r="D52" s="43" t="str">
        <f t="shared" si="7"/>
        <v>N/A</v>
      </c>
      <c r="E52" s="46">
        <v>32122.654964000001</v>
      </c>
      <c r="F52" s="43" t="str">
        <f t="shared" si="8"/>
        <v>N/A</v>
      </c>
      <c r="G52" s="46">
        <v>34467.650671000003</v>
      </c>
      <c r="H52" s="43" t="str">
        <f t="shared" si="9"/>
        <v>N/A</v>
      </c>
      <c r="I52" s="12">
        <v>1.4950000000000001</v>
      </c>
      <c r="J52" s="12">
        <v>7.3</v>
      </c>
      <c r="K52" s="44" t="s">
        <v>732</v>
      </c>
      <c r="L52" s="9" t="str">
        <f t="shared" si="10"/>
        <v>Yes</v>
      </c>
    </row>
    <row r="53" spans="1:12" x14ac:dyDescent="0.2">
      <c r="A53" s="45" t="s">
        <v>1510</v>
      </c>
      <c r="B53" s="34" t="s">
        <v>217</v>
      </c>
      <c r="C53" s="46">
        <v>3129.7666666999999</v>
      </c>
      <c r="D53" s="43" t="str">
        <f t="shared" si="7"/>
        <v>N/A</v>
      </c>
      <c r="E53" s="46">
        <v>5158.6666667</v>
      </c>
      <c r="F53" s="43" t="str">
        <f t="shared" si="8"/>
        <v>N/A</v>
      </c>
      <c r="G53" s="46">
        <v>7168.8125</v>
      </c>
      <c r="H53" s="43" t="str">
        <f t="shared" si="9"/>
        <v>N/A</v>
      </c>
      <c r="I53" s="12">
        <v>64.83</v>
      </c>
      <c r="J53" s="12">
        <v>38.97</v>
      </c>
      <c r="K53" s="44" t="s">
        <v>732</v>
      </c>
      <c r="L53" s="9" t="str">
        <f t="shared" si="10"/>
        <v>No</v>
      </c>
    </row>
    <row r="54" spans="1:12" x14ac:dyDescent="0.2">
      <c r="A54" s="45" t="s">
        <v>1511</v>
      </c>
      <c r="B54" s="34" t="s">
        <v>217</v>
      </c>
      <c r="C54" s="46">
        <v>9605.7608031</v>
      </c>
      <c r="D54" s="43" t="str">
        <f t="shared" si="7"/>
        <v>N/A</v>
      </c>
      <c r="E54" s="46">
        <v>9984.2287104999996</v>
      </c>
      <c r="F54" s="43" t="str">
        <f t="shared" si="8"/>
        <v>N/A</v>
      </c>
      <c r="G54" s="46">
        <v>10248.405607000001</v>
      </c>
      <c r="H54" s="43" t="str">
        <f t="shared" si="9"/>
        <v>N/A</v>
      </c>
      <c r="I54" s="12">
        <v>3.94</v>
      </c>
      <c r="J54" s="12">
        <v>2.6459999999999999</v>
      </c>
      <c r="K54" s="44" t="s">
        <v>732</v>
      </c>
      <c r="L54" s="9" t="str">
        <f t="shared" si="10"/>
        <v>Yes</v>
      </c>
    </row>
    <row r="55" spans="1:12" x14ac:dyDescent="0.2">
      <c r="A55" s="45" t="s">
        <v>1512</v>
      </c>
      <c r="B55" s="34" t="s">
        <v>217</v>
      </c>
      <c r="C55" s="46">
        <v>8010.5781169000002</v>
      </c>
      <c r="D55" s="43" t="str">
        <f t="shared" si="7"/>
        <v>N/A</v>
      </c>
      <c r="E55" s="46">
        <v>8345.8250941000006</v>
      </c>
      <c r="F55" s="43" t="str">
        <f t="shared" si="8"/>
        <v>N/A</v>
      </c>
      <c r="G55" s="46">
        <v>8558.1538882000004</v>
      </c>
      <c r="H55" s="43" t="str">
        <f t="shared" si="9"/>
        <v>N/A</v>
      </c>
      <c r="I55" s="12">
        <v>4.1849999999999996</v>
      </c>
      <c r="J55" s="12">
        <v>2.544</v>
      </c>
      <c r="K55" s="44" t="s">
        <v>732</v>
      </c>
      <c r="L55" s="9" t="str">
        <f t="shared" si="10"/>
        <v>Yes</v>
      </c>
    </row>
    <row r="56" spans="1:12" ht="25.5" x14ac:dyDescent="0.2">
      <c r="A56" s="45" t="s">
        <v>1513</v>
      </c>
      <c r="B56" s="34" t="s">
        <v>217</v>
      </c>
      <c r="C56" s="46" t="s">
        <v>1743</v>
      </c>
      <c r="D56" s="43" t="str">
        <f t="shared" si="7"/>
        <v>N/A</v>
      </c>
      <c r="E56" s="46" t="s">
        <v>1743</v>
      </c>
      <c r="F56" s="43" t="str">
        <f t="shared" si="8"/>
        <v>N/A</v>
      </c>
      <c r="G56" s="46" t="s">
        <v>1743</v>
      </c>
      <c r="H56" s="43" t="str">
        <f t="shared" si="9"/>
        <v>N/A</v>
      </c>
      <c r="I56" s="12" t="s">
        <v>1743</v>
      </c>
      <c r="J56" s="12" t="s">
        <v>1743</v>
      </c>
      <c r="K56" s="44" t="s">
        <v>732</v>
      </c>
      <c r="L56" s="9" t="str">
        <f t="shared" si="10"/>
        <v>N/A</v>
      </c>
    </row>
    <row r="57" spans="1:12" x14ac:dyDescent="0.2">
      <c r="A57" s="45" t="s">
        <v>1514</v>
      </c>
      <c r="B57" s="34" t="s">
        <v>217</v>
      </c>
      <c r="C57" s="46">
        <v>4762.2114549999997</v>
      </c>
      <c r="D57" s="43" t="str">
        <f t="shared" si="7"/>
        <v>N/A</v>
      </c>
      <c r="E57" s="46">
        <v>5381.7145417000002</v>
      </c>
      <c r="F57" s="43" t="str">
        <f t="shared" si="8"/>
        <v>N/A</v>
      </c>
      <c r="G57" s="46">
        <v>5914.1942714999996</v>
      </c>
      <c r="H57" s="43" t="str">
        <f t="shared" si="9"/>
        <v>N/A</v>
      </c>
      <c r="I57" s="12">
        <v>13.01</v>
      </c>
      <c r="J57" s="12">
        <v>9.8940000000000001</v>
      </c>
      <c r="K57" s="44" t="s">
        <v>732</v>
      </c>
      <c r="L57" s="9" t="str">
        <f t="shared" si="10"/>
        <v>Yes</v>
      </c>
    </row>
    <row r="58" spans="1:12" x14ac:dyDescent="0.2">
      <c r="A58" s="45" t="s">
        <v>1515</v>
      </c>
      <c r="B58" s="34" t="s">
        <v>217</v>
      </c>
      <c r="C58" s="46">
        <v>29166.578463999998</v>
      </c>
      <c r="D58" s="43" t="str">
        <f t="shared" si="7"/>
        <v>N/A</v>
      </c>
      <c r="E58" s="46">
        <v>28919.156392000001</v>
      </c>
      <c r="F58" s="43" t="str">
        <f t="shared" si="8"/>
        <v>N/A</v>
      </c>
      <c r="G58" s="46">
        <v>29795.067865000001</v>
      </c>
      <c r="H58" s="43" t="str">
        <f t="shared" si="9"/>
        <v>N/A</v>
      </c>
      <c r="I58" s="12">
        <v>-0.84799999999999998</v>
      </c>
      <c r="J58" s="12">
        <v>3.0289999999999999</v>
      </c>
      <c r="K58" s="44" t="s">
        <v>732</v>
      </c>
      <c r="L58" s="9" t="str">
        <f t="shared" si="10"/>
        <v>Yes</v>
      </c>
    </row>
    <row r="59" spans="1:12" x14ac:dyDescent="0.2">
      <c r="A59" s="45" t="s">
        <v>1516</v>
      </c>
      <c r="B59" s="34" t="s">
        <v>217</v>
      </c>
      <c r="C59" s="46">
        <v>10456.961379</v>
      </c>
      <c r="D59" s="43" t="str">
        <f t="shared" si="7"/>
        <v>N/A</v>
      </c>
      <c r="E59" s="46">
        <v>11758.571748</v>
      </c>
      <c r="F59" s="43" t="str">
        <f t="shared" si="8"/>
        <v>N/A</v>
      </c>
      <c r="G59" s="46">
        <v>11527.673381000001</v>
      </c>
      <c r="H59" s="43" t="str">
        <f t="shared" si="9"/>
        <v>N/A</v>
      </c>
      <c r="I59" s="12">
        <v>12.45</v>
      </c>
      <c r="J59" s="12">
        <v>-1.96</v>
      </c>
      <c r="K59" s="44" t="s">
        <v>732</v>
      </c>
      <c r="L59" s="9" t="str">
        <f t="shared" si="10"/>
        <v>Yes</v>
      </c>
    </row>
    <row r="60" spans="1:12" x14ac:dyDescent="0.2">
      <c r="A60" s="45" t="s">
        <v>1517</v>
      </c>
      <c r="B60" s="34" t="s">
        <v>217</v>
      </c>
      <c r="C60" s="46">
        <v>1739.3902945</v>
      </c>
      <c r="D60" s="43" t="str">
        <f t="shared" si="7"/>
        <v>N/A</v>
      </c>
      <c r="E60" s="46">
        <v>1941.7070398999999</v>
      </c>
      <c r="F60" s="43" t="str">
        <f t="shared" si="8"/>
        <v>N/A</v>
      </c>
      <c r="G60" s="46">
        <v>1937.6296809</v>
      </c>
      <c r="H60" s="43" t="str">
        <f t="shared" si="9"/>
        <v>N/A</v>
      </c>
      <c r="I60" s="12">
        <v>11.63</v>
      </c>
      <c r="J60" s="12">
        <v>-0.21</v>
      </c>
      <c r="K60" s="44" t="s">
        <v>732</v>
      </c>
      <c r="L60" s="9" t="str">
        <f t="shared" si="10"/>
        <v>Yes</v>
      </c>
    </row>
    <row r="61" spans="1:12" x14ac:dyDescent="0.2">
      <c r="A61" s="45" t="s">
        <v>1518</v>
      </c>
      <c r="B61" s="34" t="s">
        <v>217</v>
      </c>
      <c r="C61" s="46">
        <v>1761.5570017</v>
      </c>
      <c r="D61" s="43" t="str">
        <f t="shared" si="7"/>
        <v>N/A</v>
      </c>
      <c r="E61" s="46">
        <v>1947.0184678999999</v>
      </c>
      <c r="F61" s="43" t="str">
        <f t="shared" si="8"/>
        <v>N/A</v>
      </c>
      <c r="G61" s="46">
        <v>1833.3464558000001</v>
      </c>
      <c r="H61" s="43" t="str">
        <f t="shared" si="9"/>
        <v>N/A</v>
      </c>
      <c r="I61" s="12">
        <v>10.53</v>
      </c>
      <c r="J61" s="12">
        <v>-5.84</v>
      </c>
      <c r="K61" s="44" t="s">
        <v>732</v>
      </c>
      <c r="L61" s="9" t="str">
        <f t="shared" si="10"/>
        <v>Yes</v>
      </c>
    </row>
    <row r="62" spans="1:12" x14ac:dyDescent="0.2">
      <c r="A62" s="45" t="s">
        <v>1519</v>
      </c>
      <c r="B62" s="34" t="s">
        <v>217</v>
      </c>
      <c r="C62" s="46" t="s">
        <v>1743</v>
      </c>
      <c r="D62" s="43" t="str">
        <f t="shared" si="7"/>
        <v>N/A</v>
      </c>
      <c r="E62" s="46" t="s">
        <v>1743</v>
      </c>
      <c r="F62" s="43" t="str">
        <f t="shared" si="8"/>
        <v>N/A</v>
      </c>
      <c r="G62" s="46" t="s">
        <v>1743</v>
      </c>
      <c r="H62" s="43" t="str">
        <f t="shared" si="9"/>
        <v>N/A</v>
      </c>
      <c r="I62" s="12" t="s">
        <v>1743</v>
      </c>
      <c r="J62" s="12" t="s">
        <v>1743</v>
      </c>
      <c r="K62" s="44" t="s">
        <v>732</v>
      </c>
      <c r="L62" s="9" t="str">
        <f t="shared" si="10"/>
        <v>N/A</v>
      </c>
    </row>
    <row r="63" spans="1:12" ht="25.5" x14ac:dyDescent="0.2">
      <c r="A63" s="45" t="s">
        <v>1520</v>
      </c>
      <c r="B63" s="34" t="s">
        <v>217</v>
      </c>
      <c r="C63" s="46" t="s">
        <v>1743</v>
      </c>
      <c r="D63" s="43" t="str">
        <f t="shared" si="7"/>
        <v>N/A</v>
      </c>
      <c r="E63" s="46" t="s">
        <v>1743</v>
      </c>
      <c r="F63" s="43" t="str">
        <f t="shared" si="8"/>
        <v>N/A</v>
      </c>
      <c r="G63" s="46" t="s">
        <v>1743</v>
      </c>
      <c r="H63" s="43" t="str">
        <f t="shared" si="9"/>
        <v>N/A</v>
      </c>
      <c r="I63" s="12" t="s">
        <v>1743</v>
      </c>
      <c r="J63" s="12" t="s">
        <v>1743</v>
      </c>
      <c r="K63" s="44" t="s">
        <v>732</v>
      </c>
      <c r="L63" s="9" t="str">
        <f t="shared" si="10"/>
        <v>N/A</v>
      </c>
    </row>
    <row r="64" spans="1:12" x14ac:dyDescent="0.2">
      <c r="A64" s="45" t="s">
        <v>1521</v>
      </c>
      <c r="B64" s="34" t="s">
        <v>217</v>
      </c>
      <c r="C64" s="46">
        <v>1639.5968542000001</v>
      </c>
      <c r="D64" s="43" t="str">
        <f t="shared" si="7"/>
        <v>N/A</v>
      </c>
      <c r="E64" s="46">
        <v>1855.7829297000001</v>
      </c>
      <c r="F64" s="43" t="str">
        <f t="shared" si="8"/>
        <v>N/A</v>
      </c>
      <c r="G64" s="46">
        <v>1875.1508168</v>
      </c>
      <c r="H64" s="43" t="str">
        <f t="shared" si="9"/>
        <v>N/A</v>
      </c>
      <c r="I64" s="12">
        <v>13.19</v>
      </c>
      <c r="J64" s="12">
        <v>1.044</v>
      </c>
      <c r="K64" s="44" t="s">
        <v>732</v>
      </c>
      <c r="L64" s="9" t="str">
        <f t="shared" si="10"/>
        <v>Yes</v>
      </c>
    </row>
    <row r="65" spans="1:12" x14ac:dyDescent="0.2">
      <c r="A65" s="45" t="s">
        <v>1522</v>
      </c>
      <c r="B65" s="34" t="s">
        <v>217</v>
      </c>
      <c r="C65" s="46" t="s">
        <v>1743</v>
      </c>
      <c r="D65" s="43" t="str">
        <f t="shared" si="7"/>
        <v>N/A</v>
      </c>
      <c r="E65" s="46" t="s">
        <v>1743</v>
      </c>
      <c r="F65" s="43" t="str">
        <f t="shared" si="8"/>
        <v>N/A</v>
      </c>
      <c r="G65" s="46" t="s">
        <v>1743</v>
      </c>
      <c r="H65" s="43" t="str">
        <f t="shared" si="9"/>
        <v>N/A</v>
      </c>
      <c r="I65" s="12" t="s">
        <v>1743</v>
      </c>
      <c r="J65" s="12" t="s">
        <v>1743</v>
      </c>
      <c r="K65" s="44" t="s">
        <v>732</v>
      </c>
      <c r="L65" s="9" t="str">
        <f t="shared" si="10"/>
        <v>N/A</v>
      </c>
    </row>
    <row r="66" spans="1:12" x14ac:dyDescent="0.2">
      <c r="A66" s="45" t="s">
        <v>1523</v>
      </c>
      <c r="B66" s="34" t="s">
        <v>217</v>
      </c>
      <c r="C66" s="46">
        <v>6504.4641953</v>
      </c>
      <c r="D66" s="43" t="str">
        <f t="shared" si="7"/>
        <v>N/A</v>
      </c>
      <c r="E66" s="46">
        <v>6020.5988043999996</v>
      </c>
      <c r="F66" s="43" t="str">
        <f t="shared" si="8"/>
        <v>N/A</v>
      </c>
      <c r="G66" s="46">
        <v>6397.3918494999998</v>
      </c>
      <c r="H66" s="43" t="str">
        <f t="shared" si="9"/>
        <v>N/A</v>
      </c>
      <c r="I66" s="12">
        <v>-7.44</v>
      </c>
      <c r="J66" s="12">
        <v>6.258</v>
      </c>
      <c r="K66" s="44" t="s">
        <v>732</v>
      </c>
      <c r="L66" s="9" t="str">
        <f t="shared" si="10"/>
        <v>Yes</v>
      </c>
    </row>
    <row r="67" spans="1:12" x14ac:dyDescent="0.2">
      <c r="A67" s="45" t="s">
        <v>1524</v>
      </c>
      <c r="B67" s="34" t="s">
        <v>217</v>
      </c>
      <c r="C67" s="46" t="s">
        <v>1743</v>
      </c>
      <c r="D67" s="43" t="str">
        <f t="shared" si="7"/>
        <v>N/A</v>
      </c>
      <c r="E67" s="46" t="s">
        <v>1743</v>
      </c>
      <c r="F67" s="43" t="str">
        <f t="shared" si="8"/>
        <v>N/A</v>
      </c>
      <c r="G67" s="46" t="s">
        <v>1743</v>
      </c>
      <c r="H67" s="43" t="str">
        <f t="shared" si="9"/>
        <v>N/A</v>
      </c>
      <c r="I67" s="12" t="s">
        <v>1743</v>
      </c>
      <c r="J67" s="12" t="s">
        <v>1743</v>
      </c>
      <c r="K67" s="44" t="s">
        <v>732</v>
      </c>
      <c r="L67" s="9" t="str">
        <f t="shared" si="10"/>
        <v>N/A</v>
      </c>
    </row>
    <row r="68" spans="1:12" x14ac:dyDescent="0.2">
      <c r="A68" s="45" t="s">
        <v>1525</v>
      </c>
      <c r="B68" s="34" t="s">
        <v>217</v>
      </c>
      <c r="C68" s="46">
        <v>3654.7236081000001</v>
      </c>
      <c r="D68" s="43" t="str">
        <f t="shared" si="7"/>
        <v>N/A</v>
      </c>
      <c r="E68" s="46">
        <v>3839.6088847999999</v>
      </c>
      <c r="F68" s="43" t="str">
        <f t="shared" si="8"/>
        <v>N/A</v>
      </c>
      <c r="G68" s="46">
        <v>3801.4882225000001</v>
      </c>
      <c r="H68" s="43" t="str">
        <f t="shared" si="9"/>
        <v>N/A</v>
      </c>
      <c r="I68" s="12">
        <v>5.0590000000000002</v>
      </c>
      <c r="J68" s="12">
        <v>-0.99299999999999999</v>
      </c>
      <c r="K68" s="44" t="s">
        <v>732</v>
      </c>
      <c r="L68" s="9" t="str">
        <f t="shared" si="10"/>
        <v>Yes</v>
      </c>
    </row>
    <row r="69" spans="1:12" x14ac:dyDescent="0.2">
      <c r="A69" s="45" t="s">
        <v>1526</v>
      </c>
      <c r="B69" s="34" t="s">
        <v>217</v>
      </c>
      <c r="C69" s="46">
        <v>3246.7669516000001</v>
      </c>
      <c r="D69" s="43" t="str">
        <f t="shared" si="7"/>
        <v>N/A</v>
      </c>
      <c r="E69" s="46">
        <v>3390.2355593000002</v>
      </c>
      <c r="F69" s="43" t="str">
        <f t="shared" si="8"/>
        <v>N/A</v>
      </c>
      <c r="G69" s="46">
        <v>3227.0992314</v>
      </c>
      <c r="H69" s="43" t="str">
        <f t="shared" si="9"/>
        <v>N/A</v>
      </c>
      <c r="I69" s="12">
        <v>4.4189999999999996</v>
      </c>
      <c r="J69" s="12">
        <v>-4.8099999999999996</v>
      </c>
      <c r="K69" s="44" t="s">
        <v>732</v>
      </c>
      <c r="L69" s="9" t="str">
        <f t="shared" si="10"/>
        <v>Yes</v>
      </c>
    </row>
    <row r="70" spans="1:12" x14ac:dyDescent="0.2">
      <c r="A70" s="45" t="s">
        <v>1527</v>
      </c>
      <c r="B70" s="34" t="s">
        <v>217</v>
      </c>
      <c r="C70" s="46" t="s">
        <v>1743</v>
      </c>
      <c r="D70" s="43" t="str">
        <f t="shared" si="7"/>
        <v>N/A</v>
      </c>
      <c r="E70" s="46" t="s">
        <v>1743</v>
      </c>
      <c r="F70" s="43" t="str">
        <f t="shared" si="8"/>
        <v>N/A</v>
      </c>
      <c r="G70" s="46" t="s">
        <v>1743</v>
      </c>
      <c r="H70" s="43" t="str">
        <f t="shared" si="9"/>
        <v>N/A</v>
      </c>
      <c r="I70" s="12" t="s">
        <v>1743</v>
      </c>
      <c r="J70" s="12" t="s">
        <v>1743</v>
      </c>
      <c r="K70" s="44" t="s">
        <v>732</v>
      </c>
      <c r="L70" s="9" t="str">
        <f t="shared" si="10"/>
        <v>N/A</v>
      </c>
    </row>
    <row r="71" spans="1:12" ht="25.5" x14ac:dyDescent="0.2">
      <c r="A71" s="45" t="s">
        <v>1528</v>
      </c>
      <c r="B71" s="34" t="s">
        <v>217</v>
      </c>
      <c r="C71" s="46" t="s">
        <v>1743</v>
      </c>
      <c r="D71" s="43" t="str">
        <f t="shared" si="7"/>
        <v>N/A</v>
      </c>
      <c r="E71" s="46" t="s">
        <v>1743</v>
      </c>
      <c r="F71" s="43" t="str">
        <f t="shared" si="8"/>
        <v>N/A</v>
      </c>
      <c r="G71" s="46" t="s">
        <v>1743</v>
      </c>
      <c r="H71" s="43" t="str">
        <f t="shared" si="9"/>
        <v>N/A</v>
      </c>
      <c r="I71" s="12" t="s">
        <v>1743</v>
      </c>
      <c r="J71" s="12" t="s">
        <v>1743</v>
      </c>
      <c r="K71" s="44" t="s">
        <v>732</v>
      </c>
      <c r="L71" s="9" t="str">
        <f t="shared" si="10"/>
        <v>N/A</v>
      </c>
    </row>
    <row r="72" spans="1:12" x14ac:dyDescent="0.2">
      <c r="A72" s="45" t="s">
        <v>1529</v>
      </c>
      <c r="B72" s="34" t="s">
        <v>217</v>
      </c>
      <c r="C72" s="46">
        <v>3872.4883436</v>
      </c>
      <c r="D72" s="43" t="str">
        <f t="shared" si="7"/>
        <v>N/A</v>
      </c>
      <c r="E72" s="46">
        <v>4136.4583248999998</v>
      </c>
      <c r="F72" s="43" t="str">
        <f t="shared" si="8"/>
        <v>N/A</v>
      </c>
      <c r="G72" s="46">
        <v>4482.1993543999997</v>
      </c>
      <c r="H72" s="43" t="str">
        <f t="shared" si="9"/>
        <v>N/A</v>
      </c>
      <c r="I72" s="12">
        <v>6.8170000000000002</v>
      </c>
      <c r="J72" s="12">
        <v>8.3580000000000005</v>
      </c>
      <c r="K72" s="44" t="s">
        <v>732</v>
      </c>
      <c r="L72" s="9" t="str">
        <f t="shared" si="10"/>
        <v>Yes</v>
      </c>
    </row>
    <row r="73" spans="1:12" x14ac:dyDescent="0.2">
      <c r="A73" s="45" t="s">
        <v>1530</v>
      </c>
      <c r="B73" s="34" t="s">
        <v>217</v>
      </c>
      <c r="C73" s="46" t="s">
        <v>1743</v>
      </c>
      <c r="D73" s="43" t="str">
        <f t="shared" si="7"/>
        <v>N/A</v>
      </c>
      <c r="E73" s="46" t="s">
        <v>1743</v>
      </c>
      <c r="F73" s="43" t="str">
        <f t="shared" si="8"/>
        <v>N/A</v>
      </c>
      <c r="G73" s="46" t="s">
        <v>1743</v>
      </c>
      <c r="H73" s="43" t="str">
        <f t="shared" si="9"/>
        <v>N/A</v>
      </c>
      <c r="I73" s="12" t="s">
        <v>1743</v>
      </c>
      <c r="J73" s="12" t="s">
        <v>1743</v>
      </c>
      <c r="K73" s="44" t="s">
        <v>732</v>
      </c>
      <c r="L73" s="9" t="str">
        <f t="shared" si="10"/>
        <v>N/A</v>
      </c>
    </row>
    <row r="74" spans="1:12" x14ac:dyDescent="0.2">
      <c r="A74" s="45" t="s">
        <v>1531</v>
      </c>
      <c r="B74" s="34" t="s">
        <v>217</v>
      </c>
      <c r="C74" s="46">
        <v>4828.0004179999996</v>
      </c>
      <c r="D74" s="43" t="str">
        <f t="shared" si="7"/>
        <v>N/A</v>
      </c>
      <c r="E74" s="46">
        <v>5304.0712231999996</v>
      </c>
      <c r="F74" s="43" t="str">
        <f t="shared" si="8"/>
        <v>N/A</v>
      </c>
      <c r="G74" s="46">
        <v>5470.5116190999997</v>
      </c>
      <c r="H74" s="43" t="str">
        <f t="shared" si="9"/>
        <v>N/A</v>
      </c>
      <c r="I74" s="12">
        <v>9.8610000000000007</v>
      </c>
      <c r="J74" s="12">
        <v>3.1379999999999999</v>
      </c>
      <c r="K74" s="44" t="s">
        <v>732</v>
      </c>
      <c r="L74" s="9" t="str">
        <f t="shared" si="10"/>
        <v>Yes</v>
      </c>
    </row>
    <row r="75" spans="1:12" x14ac:dyDescent="0.2">
      <c r="A75" s="45" t="s">
        <v>1613</v>
      </c>
      <c r="B75" s="34" t="s">
        <v>217</v>
      </c>
      <c r="C75" s="46">
        <v>569070334</v>
      </c>
      <c r="D75" s="43" t="str">
        <f t="shared" ref="D75:D144" si="11">IF($B75="N/A","N/A",IF(C75&gt;10,"No",IF(C75&lt;-10,"No","Yes")))</f>
        <v>N/A</v>
      </c>
      <c r="E75" s="46">
        <v>605923262</v>
      </c>
      <c r="F75" s="43" t="str">
        <f t="shared" ref="F75:F144" si="12">IF($B75="N/A","N/A",IF(E75&gt;10,"No",IF(E75&lt;-10,"No","Yes")))</f>
        <v>N/A</v>
      </c>
      <c r="G75" s="46">
        <v>615931783</v>
      </c>
      <c r="H75" s="43" t="str">
        <f t="shared" ref="H75:H144" si="13">IF($B75="N/A","N/A",IF(G75&gt;10,"No",IF(G75&lt;-10,"No","Yes")))</f>
        <v>N/A</v>
      </c>
      <c r="I75" s="12">
        <v>6.476</v>
      </c>
      <c r="J75" s="12">
        <v>1.6519999999999999</v>
      </c>
      <c r="K75" s="44" t="s">
        <v>732</v>
      </c>
      <c r="L75" s="9" t="str">
        <f t="shared" ref="L75:L135" si="14">IF(J75="Div by 0", "N/A", IF(K75="N/A","N/A", IF(J75&gt;VALUE(MID(K75,1,2)), "No", IF(J75&lt;-1*VALUE(MID(K75,1,2)), "No", "Yes"))))</f>
        <v>Yes</v>
      </c>
    </row>
    <row r="76" spans="1:12" x14ac:dyDescent="0.2">
      <c r="A76" s="45" t="s">
        <v>598</v>
      </c>
      <c r="B76" s="34" t="s">
        <v>217</v>
      </c>
      <c r="C76" s="35">
        <v>80010</v>
      </c>
      <c r="D76" s="43" t="str">
        <f t="shared" si="11"/>
        <v>N/A</v>
      </c>
      <c r="E76" s="35">
        <v>78365</v>
      </c>
      <c r="F76" s="43" t="str">
        <f t="shared" si="12"/>
        <v>N/A</v>
      </c>
      <c r="G76" s="35">
        <v>82726</v>
      </c>
      <c r="H76" s="43" t="str">
        <f t="shared" si="13"/>
        <v>N/A</v>
      </c>
      <c r="I76" s="12">
        <v>-2.06</v>
      </c>
      <c r="J76" s="12">
        <v>5.5650000000000004</v>
      </c>
      <c r="K76" s="44" t="s">
        <v>732</v>
      </c>
      <c r="L76" s="9" t="str">
        <f t="shared" si="14"/>
        <v>Yes</v>
      </c>
    </row>
    <row r="77" spans="1:12" x14ac:dyDescent="0.2">
      <c r="A77" s="45" t="s">
        <v>1440</v>
      </c>
      <c r="B77" s="34" t="s">
        <v>217</v>
      </c>
      <c r="C77" s="46">
        <v>7112.4901136999997</v>
      </c>
      <c r="D77" s="43" t="str">
        <f t="shared" si="11"/>
        <v>N/A</v>
      </c>
      <c r="E77" s="46">
        <v>7732.0648504000001</v>
      </c>
      <c r="F77" s="43" t="str">
        <f t="shared" si="12"/>
        <v>N/A</v>
      </c>
      <c r="G77" s="46">
        <v>7445.4437902999998</v>
      </c>
      <c r="H77" s="43" t="str">
        <f t="shared" si="13"/>
        <v>N/A</v>
      </c>
      <c r="I77" s="12">
        <v>8.7110000000000003</v>
      </c>
      <c r="J77" s="12">
        <v>-3.71</v>
      </c>
      <c r="K77" s="44" t="s">
        <v>732</v>
      </c>
      <c r="L77" s="9" t="str">
        <f t="shared" si="14"/>
        <v>Yes</v>
      </c>
    </row>
    <row r="78" spans="1:12" x14ac:dyDescent="0.2">
      <c r="A78" s="45" t="s">
        <v>1441</v>
      </c>
      <c r="B78" s="34" t="s">
        <v>217</v>
      </c>
      <c r="C78" s="35">
        <v>5.3587301587000002</v>
      </c>
      <c r="D78" s="43" t="str">
        <f t="shared" si="11"/>
        <v>N/A</v>
      </c>
      <c r="E78" s="35">
        <v>5.4903464557000001</v>
      </c>
      <c r="F78" s="43" t="str">
        <f t="shared" si="12"/>
        <v>N/A</v>
      </c>
      <c r="G78" s="35">
        <v>4.9170031187000003</v>
      </c>
      <c r="H78" s="43" t="str">
        <f t="shared" si="13"/>
        <v>N/A</v>
      </c>
      <c r="I78" s="12">
        <v>2.456</v>
      </c>
      <c r="J78" s="12">
        <v>-10.4</v>
      </c>
      <c r="K78" s="44" t="s">
        <v>732</v>
      </c>
      <c r="L78" s="9" t="str">
        <f t="shared" si="14"/>
        <v>Yes</v>
      </c>
    </row>
    <row r="79" spans="1:12" ht="25.5" x14ac:dyDescent="0.2">
      <c r="A79" s="45" t="s">
        <v>599</v>
      </c>
      <c r="B79" s="34" t="s">
        <v>217</v>
      </c>
      <c r="C79" s="46">
        <v>10229</v>
      </c>
      <c r="D79" s="43" t="str">
        <f t="shared" si="11"/>
        <v>N/A</v>
      </c>
      <c r="E79" s="46">
        <v>8671</v>
      </c>
      <c r="F79" s="43" t="str">
        <f t="shared" si="12"/>
        <v>N/A</v>
      </c>
      <c r="G79" s="46">
        <v>132823</v>
      </c>
      <c r="H79" s="43" t="str">
        <f t="shared" si="13"/>
        <v>N/A</v>
      </c>
      <c r="I79" s="12">
        <v>-15.2</v>
      </c>
      <c r="J79" s="12">
        <v>1432</v>
      </c>
      <c r="K79" s="44" t="s">
        <v>732</v>
      </c>
      <c r="L79" s="9" t="str">
        <f t="shared" si="14"/>
        <v>No</v>
      </c>
    </row>
    <row r="80" spans="1:12" x14ac:dyDescent="0.2">
      <c r="A80" s="45" t="s">
        <v>600</v>
      </c>
      <c r="B80" s="34" t="s">
        <v>217</v>
      </c>
      <c r="C80" s="35">
        <v>11</v>
      </c>
      <c r="D80" s="43" t="str">
        <f t="shared" si="11"/>
        <v>N/A</v>
      </c>
      <c r="E80" s="35">
        <v>13</v>
      </c>
      <c r="F80" s="43" t="str">
        <f t="shared" si="12"/>
        <v>N/A</v>
      </c>
      <c r="G80" s="35">
        <v>87</v>
      </c>
      <c r="H80" s="43" t="str">
        <f t="shared" si="13"/>
        <v>N/A</v>
      </c>
      <c r="I80" s="12">
        <v>30</v>
      </c>
      <c r="J80" s="12">
        <v>569.20000000000005</v>
      </c>
      <c r="K80" s="44" t="s">
        <v>732</v>
      </c>
      <c r="L80" s="9" t="str">
        <f t="shared" si="14"/>
        <v>No</v>
      </c>
    </row>
    <row r="81" spans="1:12" x14ac:dyDescent="0.2">
      <c r="A81" s="45" t="s">
        <v>1442</v>
      </c>
      <c r="B81" s="34" t="s">
        <v>217</v>
      </c>
      <c r="C81" s="46">
        <v>1022.9</v>
      </c>
      <c r="D81" s="43" t="str">
        <f t="shared" si="11"/>
        <v>N/A</v>
      </c>
      <c r="E81" s="46">
        <v>667</v>
      </c>
      <c r="F81" s="43" t="str">
        <f t="shared" si="12"/>
        <v>N/A</v>
      </c>
      <c r="G81" s="46">
        <v>1526.7011494000001</v>
      </c>
      <c r="H81" s="43" t="str">
        <f t="shared" si="13"/>
        <v>N/A</v>
      </c>
      <c r="I81" s="12">
        <v>-34.799999999999997</v>
      </c>
      <c r="J81" s="12">
        <v>128.9</v>
      </c>
      <c r="K81" s="44" t="s">
        <v>732</v>
      </c>
      <c r="L81" s="9" t="str">
        <f t="shared" si="14"/>
        <v>No</v>
      </c>
    </row>
    <row r="82" spans="1:12" ht="25.5" x14ac:dyDescent="0.2">
      <c r="A82" s="45" t="s">
        <v>601</v>
      </c>
      <c r="B82" s="34" t="s">
        <v>217</v>
      </c>
      <c r="C82" s="46">
        <v>53090277</v>
      </c>
      <c r="D82" s="43" t="str">
        <f t="shared" si="11"/>
        <v>N/A</v>
      </c>
      <c r="E82" s="46">
        <v>60608018</v>
      </c>
      <c r="F82" s="43" t="str">
        <f t="shared" si="12"/>
        <v>N/A</v>
      </c>
      <c r="G82" s="46">
        <v>69111377</v>
      </c>
      <c r="H82" s="43" t="str">
        <f t="shared" si="13"/>
        <v>N/A</v>
      </c>
      <c r="I82" s="12">
        <v>14.16</v>
      </c>
      <c r="J82" s="12">
        <v>14.03</v>
      </c>
      <c r="K82" s="44" t="s">
        <v>732</v>
      </c>
      <c r="L82" s="9" t="str">
        <f t="shared" si="14"/>
        <v>Yes</v>
      </c>
    </row>
    <row r="83" spans="1:12" x14ac:dyDescent="0.2">
      <c r="A83" s="45" t="s">
        <v>602</v>
      </c>
      <c r="B83" s="34" t="s">
        <v>217</v>
      </c>
      <c r="C83" s="35">
        <v>2593</v>
      </c>
      <c r="D83" s="43" t="str">
        <f t="shared" si="11"/>
        <v>N/A</v>
      </c>
      <c r="E83" s="35">
        <v>2888</v>
      </c>
      <c r="F83" s="43" t="str">
        <f t="shared" si="12"/>
        <v>N/A</v>
      </c>
      <c r="G83" s="35">
        <v>3100</v>
      </c>
      <c r="H83" s="43" t="str">
        <f t="shared" si="13"/>
        <v>N/A</v>
      </c>
      <c r="I83" s="12">
        <v>11.38</v>
      </c>
      <c r="J83" s="12">
        <v>7.3410000000000002</v>
      </c>
      <c r="K83" s="44" t="s">
        <v>732</v>
      </c>
      <c r="L83" s="9" t="str">
        <f t="shared" si="14"/>
        <v>Yes</v>
      </c>
    </row>
    <row r="84" spans="1:12" ht="25.5" x14ac:dyDescent="0.2">
      <c r="A84" s="4" t="s">
        <v>1443</v>
      </c>
      <c r="B84" s="34" t="s">
        <v>217</v>
      </c>
      <c r="C84" s="46">
        <v>20474.460856000002</v>
      </c>
      <c r="D84" s="43" t="str">
        <f t="shared" si="11"/>
        <v>N/A</v>
      </c>
      <c r="E84" s="46">
        <v>20986.155816999999</v>
      </c>
      <c r="F84" s="43" t="str">
        <f t="shared" si="12"/>
        <v>N/A</v>
      </c>
      <c r="G84" s="46">
        <v>22293.992580999999</v>
      </c>
      <c r="H84" s="43" t="str">
        <f t="shared" si="13"/>
        <v>N/A</v>
      </c>
      <c r="I84" s="12">
        <v>2.4990000000000001</v>
      </c>
      <c r="J84" s="12">
        <v>6.2320000000000002</v>
      </c>
      <c r="K84" s="44" t="s">
        <v>732</v>
      </c>
      <c r="L84" s="9" t="str">
        <f t="shared" si="14"/>
        <v>Yes</v>
      </c>
    </row>
    <row r="85" spans="1:12" x14ac:dyDescent="0.2">
      <c r="A85" s="4" t="s">
        <v>603</v>
      </c>
      <c r="B85" s="34" t="s">
        <v>217</v>
      </c>
      <c r="C85" s="46">
        <v>272705793</v>
      </c>
      <c r="D85" s="43" t="str">
        <f t="shared" si="11"/>
        <v>N/A</v>
      </c>
      <c r="E85" s="46">
        <v>267502854</v>
      </c>
      <c r="F85" s="43" t="str">
        <f t="shared" si="12"/>
        <v>N/A</v>
      </c>
      <c r="G85" s="46">
        <v>267391258</v>
      </c>
      <c r="H85" s="43" t="str">
        <f t="shared" si="13"/>
        <v>N/A</v>
      </c>
      <c r="I85" s="12">
        <v>-1.91</v>
      </c>
      <c r="J85" s="12">
        <v>-4.2000000000000003E-2</v>
      </c>
      <c r="K85" s="44" t="s">
        <v>732</v>
      </c>
      <c r="L85" s="9" t="str">
        <f t="shared" si="14"/>
        <v>Yes</v>
      </c>
    </row>
    <row r="86" spans="1:12" x14ac:dyDescent="0.2">
      <c r="A86" s="4" t="s">
        <v>604</v>
      </c>
      <c r="B86" s="34" t="s">
        <v>217</v>
      </c>
      <c r="C86" s="35">
        <v>2869</v>
      </c>
      <c r="D86" s="43" t="str">
        <f t="shared" si="11"/>
        <v>N/A</v>
      </c>
      <c r="E86" s="35">
        <v>2871</v>
      </c>
      <c r="F86" s="43" t="str">
        <f t="shared" si="12"/>
        <v>N/A</v>
      </c>
      <c r="G86" s="35">
        <v>2853</v>
      </c>
      <c r="H86" s="43" t="str">
        <f t="shared" si="13"/>
        <v>N/A</v>
      </c>
      <c r="I86" s="12">
        <v>6.9699999999999998E-2</v>
      </c>
      <c r="J86" s="12">
        <v>-0.627</v>
      </c>
      <c r="K86" s="44" t="s">
        <v>732</v>
      </c>
      <c r="L86" s="9" t="str">
        <f t="shared" si="14"/>
        <v>Yes</v>
      </c>
    </row>
    <row r="87" spans="1:12" x14ac:dyDescent="0.2">
      <c r="A87" s="4" t="s">
        <v>1444</v>
      </c>
      <c r="B87" s="34" t="s">
        <v>217</v>
      </c>
      <c r="C87" s="46">
        <v>95052.559427999993</v>
      </c>
      <c r="D87" s="43" t="str">
        <f t="shared" si="11"/>
        <v>N/A</v>
      </c>
      <c r="E87" s="46">
        <v>93174.104493000006</v>
      </c>
      <c r="F87" s="43" t="str">
        <f t="shared" si="12"/>
        <v>N/A</v>
      </c>
      <c r="G87" s="46">
        <v>93722.838415999999</v>
      </c>
      <c r="H87" s="43" t="str">
        <f t="shared" si="13"/>
        <v>N/A</v>
      </c>
      <c r="I87" s="12">
        <v>-1.98</v>
      </c>
      <c r="J87" s="12">
        <v>0.58889999999999998</v>
      </c>
      <c r="K87" s="44" t="s">
        <v>732</v>
      </c>
      <c r="L87" s="9" t="str">
        <f t="shared" si="14"/>
        <v>Yes</v>
      </c>
    </row>
    <row r="88" spans="1:12" x14ac:dyDescent="0.2">
      <c r="A88" s="45" t="s">
        <v>605</v>
      </c>
      <c r="B88" s="34" t="s">
        <v>217</v>
      </c>
      <c r="C88" s="46">
        <v>697055977</v>
      </c>
      <c r="D88" s="43" t="str">
        <f t="shared" si="11"/>
        <v>N/A</v>
      </c>
      <c r="E88" s="46">
        <v>710850203</v>
      </c>
      <c r="F88" s="43" t="str">
        <f t="shared" si="12"/>
        <v>N/A</v>
      </c>
      <c r="G88" s="46">
        <v>746391036</v>
      </c>
      <c r="H88" s="43" t="str">
        <f t="shared" si="13"/>
        <v>N/A</v>
      </c>
      <c r="I88" s="12">
        <v>1.9790000000000001</v>
      </c>
      <c r="J88" s="12">
        <v>5</v>
      </c>
      <c r="K88" s="44" t="s">
        <v>732</v>
      </c>
      <c r="L88" s="9" t="str">
        <f t="shared" si="14"/>
        <v>Yes</v>
      </c>
    </row>
    <row r="89" spans="1:12" x14ac:dyDescent="0.2">
      <c r="A89" s="48" t="s">
        <v>606</v>
      </c>
      <c r="B89" s="35" t="s">
        <v>217</v>
      </c>
      <c r="C89" s="35">
        <v>19328</v>
      </c>
      <c r="D89" s="43" t="str">
        <f t="shared" si="11"/>
        <v>N/A</v>
      </c>
      <c r="E89" s="35">
        <v>18877</v>
      </c>
      <c r="F89" s="43" t="str">
        <f t="shared" si="12"/>
        <v>N/A</v>
      </c>
      <c r="G89" s="35">
        <v>18462</v>
      </c>
      <c r="H89" s="43" t="str">
        <f t="shared" si="13"/>
        <v>N/A</v>
      </c>
      <c r="I89" s="12">
        <v>-2.33</v>
      </c>
      <c r="J89" s="12">
        <v>-2.2000000000000002</v>
      </c>
      <c r="K89" s="49" t="s">
        <v>732</v>
      </c>
      <c r="L89" s="9" t="str">
        <f t="shared" si="14"/>
        <v>Yes</v>
      </c>
    </row>
    <row r="90" spans="1:12" x14ac:dyDescent="0.2">
      <c r="A90" s="45" t="s">
        <v>1445</v>
      </c>
      <c r="B90" s="34" t="s">
        <v>217</v>
      </c>
      <c r="C90" s="46">
        <v>36064.568346</v>
      </c>
      <c r="D90" s="43" t="str">
        <f t="shared" si="11"/>
        <v>N/A</v>
      </c>
      <c r="E90" s="46">
        <v>37656.947766999998</v>
      </c>
      <c r="F90" s="43" t="str">
        <f t="shared" si="12"/>
        <v>N/A</v>
      </c>
      <c r="G90" s="46">
        <v>40428.503736999999</v>
      </c>
      <c r="H90" s="43" t="str">
        <f t="shared" si="13"/>
        <v>N/A</v>
      </c>
      <c r="I90" s="12">
        <v>4.415</v>
      </c>
      <c r="J90" s="12">
        <v>7.36</v>
      </c>
      <c r="K90" s="44" t="s">
        <v>732</v>
      </c>
      <c r="L90" s="9" t="str">
        <f t="shared" si="14"/>
        <v>Yes</v>
      </c>
    </row>
    <row r="91" spans="1:12" ht="25.5" x14ac:dyDescent="0.2">
      <c r="A91" s="45" t="s">
        <v>607</v>
      </c>
      <c r="B91" s="34" t="s">
        <v>217</v>
      </c>
      <c r="C91" s="46">
        <v>210422102</v>
      </c>
      <c r="D91" s="43" t="str">
        <f t="shared" si="11"/>
        <v>N/A</v>
      </c>
      <c r="E91" s="46">
        <v>234919962</v>
      </c>
      <c r="F91" s="43" t="str">
        <f t="shared" si="12"/>
        <v>N/A</v>
      </c>
      <c r="G91" s="46">
        <v>258680338</v>
      </c>
      <c r="H91" s="43" t="str">
        <f t="shared" si="13"/>
        <v>N/A</v>
      </c>
      <c r="I91" s="12">
        <v>11.64</v>
      </c>
      <c r="J91" s="12">
        <v>10.11</v>
      </c>
      <c r="K91" s="44" t="s">
        <v>732</v>
      </c>
      <c r="L91" s="9" t="str">
        <f t="shared" si="14"/>
        <v>Yes</v>
      </c>
    </row>
    <row r="92" spans="1:12" x14ac:dyDescent="0.2">
      <c r="A92" s="45" t="s">
        <v>608</v>
      </c>
      <c r="B92" s="34" t="s">
        <v>217</v>
      </c>
      <c r="C92" s="35">
        <v>428784</v>
      </c>
      <c r="D92" s="43" t="str">
        <f t="shared" si="11"/>
        <v>N/A</v>
      </c>
      <c r="E92" s="35">
        <v>461820</v>
      </c>
      <c r="F92" s="43" t="str">
        <f t="shared" si="12"/>
        <v>N/A</v>
      </c>
      <c r="G92" s="35">
        <v>466645</v>
      </c>
      <c r="H92" s="43" t="str">
        <f t="shared" si="13"/>
        <v>N/A</v>
      </c>
      <c r="I92" s="12">
        <v>7.7050000000000001</v>
      </c>
      <c r="J92" s="12">
        <v>1.0449999999999999</v>
      </c>
      <c r="K92" s="44" t="s">
        <v>732</v>
      </c>
      <c r="L92" s="9" t="str">
        <f t="shared" si="14"/>
        <v>Yes</v>
      </c>
    </row>
    <row r="93" spans="1:12" x14ac:dyDescent="0.2">
      <c r="A93" s="45" t="s">
        <v>1446</v>
      </c>
      <c r="B93" s="34" t="s">
        <v>217</v>
      </c>
      <c r="C93" s="46">
        <v>490.74149688</v>
      </c>
      <c r="D93" s="43" t="str">
        <f t="shared" si="11"/>
        <v>N/A</v>
      </c>
      <c r="E93" s="46">
        <v>508.68295440000003</v>
      </c>
      <c r="F93" s="43" t="str">
        <f t="shared" si="12"/>
        <v>N/A</v>
      </c>
      <c r="G93" s="46">
        <v>554.34074725000005</v>
      </c>
      <c r="H93" s="43" t="str">
        <f t="shared" si="13"/>
        <v>N/A</v>
      </c>
      <c r="I93" s="12">
        <v>3.6560000000000001</v>
      </c>
      <c r="J93" s="12">
        <v>8.9760000000000009</v>
      </c>
      <c r="K93" s="44" t="s">
        <v>732</v>
      </c>
      <c r="L93" s="9" t="str">
        <f t="shared" si="14"/>
        <v>Yes</v>
      </c>
    </row>
    <row r="94" spans="1:12" x14ac:dyDescent="0.2">
      <c r="A94" s="45" t="s">
        <v>609</v>
      </c>
      <c r="B94" s="34" t="s">
        <v>217</v>
      </c>
      <c r="C94" s="46">
        <v>58181715</v>
      </c>
      <c r="D94" s="43" t="str">
        <f t="shared" si="11"/>
        <v>N/A</v>
      </c>
      <c r="E94" s="46">
        <v>76821304</v>
      </c>
      <c r="F94" s="43" t="str">
        <f t="shared" si="12"/>
        <v>N/A</v>
      </c>
      <c r="G94" s="46">
        <v>84881763</v>
      </c>
      <c r="H94" s="43" t="str">
        <f t="shared" si="13"/>
        <v>N/A</v>
      </c>
      <c r="I94" s="12">
        <v>32.04</v>
      </c>
      <c r="J94" s="12">
        <v>10.49</v>
      </c>
      <c r="K94" s="44" t="s">
        <v>732</v>
      </c>
      <c r="L94" s="9" t="str">
        <f t="shared" si="14"/>
        <v>Yes</v>
      </c>
    </row>
    <row r="95" spans="1:12" x14ac:dyDescent="0.2">
      <c r="A95" s="45" t="s">
        <v>610</v>
      </c>
      <c r="B95" s="34" t="s">
        <v>217</v>
      </c>
      <c r="C95" s="35">
        <v>173934</v>
      </c>
      <c r="D95" s="43" t="str">
        <f t="shared" si="11"/>
        <v>N/A</v>
      </c>
      <c r="E95" s="35">
        <v>201361</v>
      </c>
      <c r="F95" s="43" t="str">
        <f t="shared" si="12"/>
        <v>N/A</v>
      </c>
      <c r="G95" s="35">
        <v>221804</v>
      </c>
      <c r="H95" s="43" t="str">
        <f t="shared" si="13"/>
        <v>N/A</v>
      </c>
      <c r="I95" s="12">
        <v>15.77</v>
      </c>
      <c r="J95" s="12">
        <v>10.15</v>
      </c>
      <c r="K95" s="44" t="s">
        <v>732</v>
      </c>
      <c r="L95" s="9" t="str">
        <f t="shared" si="14"/>
        <v>Yes</v>
      </c>
    </row>
    <row r="96" spans="1:12" x14ac:dyDescent="0.2">
      <c r="A96" s="45" t="s">
        <v>1447</v>
      </c>
      <c r="B96" s="34" t="s">
        <v>217</v>
      </c>
      <c r="C96" s="46">
        <v>334.50455345</v>
      </c>
      <c r="D96" s="43" t="str">
        <f t="shared" si="11"/>
        <v>N/A</v>
      </c>
      <c r="E96" s="46">
        <v>381.51034212000002</v>
      </c>
      <c r="F96" s="43" t="str">
        <f t="shared" si="12"/>
        <v>N/A</v>
      </c>
      <c r="G96" s="46">
        <v>382.68815260000002</v>
      </c>
      <c r="H96" s="43" t="str">
        <f t="shared" si="13"/>
        <v>N/A</v>
      </c>
      <c r="I96" s="12">
        <v>14.05</v>
      </c>
      <c r="J96" s="12">
        <v>0.30869999999999997</v>
      </c>
      <c r="K96" s="44" t="s">
        <v>732</v>
      </c>
      <c r="L96" s="9" t="str">
        <f t="shared" si="14"/>
        <v>Yes</v>
      </c>
    </row>
    <row r="97" spans="1:12" ht="25.5" x14ac:dyDescent="0.2">
      <c r="A97" s="45" t="s">
        <v>611</v>
      </c>
      <c r="B97" s="34" t="s">
        <v>217</v>
      </c>
      <c r="C97" s="46">
        <v>28488792</v>
      </c>
      <c r="D97" s="43" t="str">
        <f t="shared" si="11"/>
        <v>N/A</v>
      </c>
      <c r="E97" s="46">
        <v>31337302</v>
      </c>
      <c r="F97" s="43" t="str">
        <f t="shared" si="12"/>
        <v>N/A</v>
      </c>
      <c r="G97" s="46">
        <v>32370050</v>
      </c>
      <c r="H97" s="43" t="str">
        <f t="shared" si="13"/>
        <v>N/A</v>
      </c>
      <c r="I97" s="12">
        <v>9.9990000000000006</v>
      </c>
      <c r="J97" s="12">
        <v>3.2959999999999998</v>
      </c>
      <c r="K97" s="44" t="s">
        <v>732</v>
      </c>
      <c r="L97" s="9" t="str">
        <f t="shared" si="14"/>
        <v>Yes</v>
      </c>
    </row>
    <row r="98" spans="1:12" x14ac:dyDescent="0.2">
      <c r="A98" s="45" t="s">
        <v>612</v>
      </c>
      <c r="B98" s="34" t="s">
        <v>217</v>
      </c>
      <c r="C98" s="35">
        <v>215487</v>
      </c>
      <c r="D98" s="43" t="str">
        <f t="shared" si="11"/>
        <v>N/A</v>
      </c>
      <c r="E98" s="35">
        <v>233630</v>
      </c>
      <c r="F98" s="43" t="str">
        <f t="shared" si="12"/>
        <v>N/A</v>
      </c>
      <c r="G98" s="35">
        <v>238261</v>
      </c>
      <c r="H98" s="43" t="str">
        <f t="shared" si="13"/>
        <v>N/A</v>
      </c>
      <c r="I98" s="12">
        <v>8.42</v>
      </c>
      <c r="J98" s="12">
        <v>1.982</v>
      </c>
      <c r="K98" s="44" t="s">
        <v>732</v>
      </c>
      <c r="L98" s="9" t="str">
        <f t="shared" si="14"/>
        <v>Yes</v>
      </c>
    </row>
    <row r="99" spans="1:12" ht="25.5" x14ac:dyDescent="0.2">
      <c r="A99" s="45" t="s">
        <v>1448</v>
      </c>
      <c r="B99" s="34" t="s">
        <v>217</v>
      </c>
      <c r="C99" s="46">
        <v>132.2065461</v>
      </c>
      <c r="D99" s="43" t="str">
        <f t="shared" si="11"/>
        <v>N/A</v>
      </c>
      <c r="E99" s="46">
        <v>134.13218337000001</v>
      </c>
      <c r="F99" s="43" t="str">
        <f t="shared" si="12"/>
        <v>N/A</v>
      </c>
      <c r="G99" s="46">
        <v>135.85962452999999</v>
      </c>
      <c r="H99" s="43" t="str">
        <f t="shared" si="13"/>
        <v>N/A</v>
      </c>
      <c r="I99" s="12">
        <v>1.4570000000000001</v>
      </c>
      <c r="J99" s="12">
        <v>1.288</v>
      </c>
      <c r="K99" s="44" t="s">
        <v>732</v>
      </c>
      <c r="L99" s="9" t="str">
        <f t="shared" si="14"/>
        <v>Yes</v>
      </c>
    </row>
    <row r="100" spans="1:12" ht="25.5" x14ac:dyDescent="0.2">
      <c r="A100" s="45" t="s">
        <v>613</v>
      </c>
      <c r="B100" s="34" t="s">
        <v>217</v>
      </c>
      <c r="C100" s="46">
        <v>189381790</v>
      </c>
      <c r="D100" s="43" t="str">
        <f t="shared" si="11"/>
        <v>N/A</v>
      </c>
      <c r="E100" s="46">
        <v>215686353</v>
      </c>
      <c r="F100" s="43" t="str">
        <f t="shared" si="12"/>
        <v>N/A</v>
      </c>
      <c r="G100" s="46">
        <v>227088936</v>
      </c>
      <c r="H100" s="43" t="str">
        <f t="shared" si="13"/>
        <v>N/A</v>
      </c>
      <c r="I100" s="12">
        <v>13.89</v>
      </c>
      <c r="J100" s="12">
        <v>5.2869999999999999</v>
      </c>
      <c r="K100" s="44" t="s">
        <v>732</v>
      </c>
      <c r="L100" s="9" t="str">
        <f t="shared" si="14"/>
        <v>Yes</v>
      </c>
    </row>
    <row r="101" spans="1:12" x14ac:dyDescent="0.2">
      <c r="A101" s="45" t="s">
        <v>614</v>
      </c>
      <c r="B101" s="34" t="s">
        <v>217</v>
      </c>
      <c r="C101" s="35">
        <v>300450</v>
      </c>
      <c r="D101" s="43" t="str">
        <f t="shared" si="11"/>
        <v>N/A</v>
      </c>
      <c r="E101" s="35">
        <v>327913</v>
      </c>
      <c r="F101" s="43" t="str">
        <f t="shared" si="12"/>
        <v>N/A</v>
      </c>
      <c r="G101" s="35">
        <v>328076</v>
      </c>
      <c r="H101" s="43" t="str">
        <f t="shared" si="13"/>
        <v>N/A</v>
      </c>
      <c r="I101" s="12">
        <v>9.141</v>
      </c>
      <c r="J101" s="12">
        <v>4.9700000000000001E-2</v>
      </c>
      <c r="K101" s="44" t="s">
        <v>732</v>
      </c>
      <c r="L101" s="9" t="str">
        <f t="shared" si="14"/>
        <v>Yes</v>
      </c>
    </row>
    <row r="102" spans="1:12" x14ac:dyDescent="0.2">
      <c r="A102" s="45" t="s">
        <v>1449</v>
      </c>
      <c r="B102" s="34" t="s">
        <v>217</v>
      </c>
      <c r="C102" s="46">
        <v>630.32714262000002</v>
      </c>
      <c r="D102" s="43" t="str">
        <f t="shared" si="11"/>
        <v>N/A</v>
      </c>
      <c r="E102" s="46">
        <v>657.75480995999999</v>
      </c>
      <c r="F102" s="43" t="str">
        <f t="shared" si="12"/>
        <v>N/A</v>
      </c>
      <c r="G102" s="46">
        <v>692.18393299000002</v>
      </c>
      <c r="H102" s="43" t="str">
        <f t="shared" si="13"/>
        <v>N/A</v>
      </c>
      <c r="I102" s="12">
        <v>4.351</v>
      </c>
      <c r="J102" s="12">
        <v>5.234</v>
      </c>
      <c r="K102" s="44" t="s">
        <v>732</v>
      </c>
      <c r="L102" s="9" t="str">
        <f t="shared" si="14"/>
        <v>Yes</v>
      </c>
    </row>
    <row r="103" spans="1:12" x14ac:dyDescent="0.2">
      <c r="A103" s="45" t="s">
        <v>615</v>
      </c>
      <c r="B103" s="34" t="s">
        <v>217</v>
      </c>
      <c r="C103" s="46">
        <v>77660404</v>
      </c>
      <c r="D103" s="43" t="str">
        <f t="shared" si="11"/>
        <v>N/A</v>
      </c>
      <c r="E103" s="46">
        <v>84482316</v>
      </c>
      <c r="F103" s="43" t="str">
        <f t="shared" si="12"/>
        <v>N/A</v>
      </c>
      <c r="G103" s="46">
        <v>84666874</v>
      </c>
      <c r="H103" s="43" t="str">
        <f t="shared" si="13"/>
        <v>N/A</v>
      </c>
      <c r="I103" s="12">
        <v>8.7840000000000007</v>
      </c>
      <c r="J103" s="12">
        <v>0.2185</v>
      </c>
      <c r="K103" s="44" t="s">
        <v>732</v>
      </c>
      <c r="L103" s="9" t="str">
        <f t="shared" si="14"/>
        <v>Yes</v>
      </c>
    </row>
    <row r="104" spans="1:12" x14ac:dyDescent="0.2">
      <c r="A104" s="45" t="s">
        <v>616</v>
      </c>
      <c r="B104" s="34" t="s">
        <v>217</v>
      </c>
      <c r="C104" s="35">
        <v>200482</v>
      </c>
      <c r="D104" s="43" t="str">
        <f t="shared" si="11"/>
        <v>N/A</v>
      </c>
      <c r="E104" s="35">
        <v>216405</v>
      </c>
      <c r="F104" s="43" t="str">
        <f t="shared" si="12"/>
        <v>N/A</v>
      </c>
      <c r="G104" s="35">
        <v>225233</v>
      </c>
      <c r="H104" s="43" t="str">
        <f t="shared" si="13"/>
        <v>N/A</v>
      </c>
      <c r="I104" s="12">
        <v>7.9420000000000002</v>
      </c>
      <c r="J104" s="12">
        <v>4.0789999999999997</v>
      </c>
      <c r="K104" s="44" t="s">
        <v>732</v>
      </c>
      <c r="L104" s="9" t="str">
        <f t="shared" si="14"/>
        <v>Yes</v>
      </c>
    </row>
    <row r="105" spans="1:12" x14ac:dyDescent="0.2">
      <c r="A105" s="45" t="s">
        <v>1450</v>
      </c>
      <c r="B105" s="34" t="s">
        <v>217</v>
      </c>
      <c r="C105" s="46">
        <v>387.36846200999997</v>
      </c>
      <c r="D105" s="43" t="str">
        <f t="shared" si="11"/>
        <v>N/A</v>
      </c>
      <c r="E105" s="46">
        <v>390.38985236000002</v>
      </c>
      <c r="F105" s="43" t="str">
        <f t="shared" si="12"/>
        <v>N/A</v>
      </c>
      <c r="G105" s="46">
        <v>375.90794421999999</v>
      </c>
      <c r="H105" s="43" t="str">
        <f t="shared" si="13"/>
        <v>N/A</v>
      </c>
      <c r="I105" s="12">
        <v>0.78</v>
      </c>
      <c r="J105" s="12">
        <v>-3.71</v>
      </c>
      <c r="K105" s="44" t="s">
        <v>732</v>
      </c>
      <c r="L105" s="9" t="str">
        <f t="shared" si="14"/>
        <v>Yes</v>
      </c>
    </row>
    <row r="106" spans="1:12" ht="25.5" x14ac:dyDescent="0.2">
      <c r="A106" s="45" t="s">
        <v>617</v>
      </c>
      <c r="B106" s="34" t="s">
        <v>217</v>
      </c>
      <c r="C106" s="46">
        <v>7023213</v>
      </c>
      <c r="D106" s="43" t="str">
        <f t="shared" si="11"/>
        <v>N/A</v>
      </c>
      <c r="E106" s="46">
        <v>8155240</v>
      </c>
      <c r="F106" s="43" t="str">
        <f t="shared" si="12"/>
        <v>N/A</v>
      </c>
      <c r="G106" s="46">
        <v>8353736</v>
      </c>
      <c r="H106" s="43" t="str">
        <f t="shared" si="13"/>
        <v>N/A</v>
      </c>
      <c r="I106" s="12">
        <v>16.12</v>
      </c>
      <c r="J106" s="12">
        <v>2.4340000000000002</v>
      </c>
      <c r="K106" s="44" t="s">
        <v>732</v>
      </c>
      <c r="L106" s="9" t="str">
        <f t="shared" si="14"/>
        <v>Yes</v>
      </c>
    </row>
    <row r="107" spans="1:12" x14ac:dyDescent="0.2">
      <c r="A107" s="45" t="s">
        <v>618</v>
      </c>
      <c r="B107" s="34" t="s">
        <v>217</v>
      </c>
      <c r="C107" s="35">
        <v>7231</v>
      </c>
      <c r="D107" s="43" t="str">
        <f t="shared" si="11"/>
        <v>N/A</v>
      </c>
      <c r="E107" s="35">
        <v>7533</v>
      </c>
      <c r="F107" s="43" t="str">
        <f t="shared" si="12"/>
        <v>N/A</v>
      </c>
      <c r="G107" s="35">
        <v>7753</v>
      </c>
      <c r="H107" s="43" t="str">
        <f t="shared" si="13"/>
        <v>N/A</v>
      </c>
      <c r="I107" s="12">
        <v>4.1760000000000002</v>
      </c>
      <c r="J107" s="12">
        <v>2.92</v>
      </c>
      <c r="K107" s="44" t="s">
        <v>732</v>
      </c>
      <c r="L107" s="9" t="str">
        <f t="shared" si="14"/>
        <v>Yes</v>
      </c>
    </row>
    <row r="108" spans="1:12" ht="25.5" x14ac:dyDescent="0.2">
      <c r="A108" s="45" t="s">
        <v>1451</v>
      </c>
      <c r="B108" s="34" t="s">
        <v>217</v>
      </c>
      <c r="C108" s="46">
        <v>971.26441709000005</v>
      </c>
      <c r="D108" s="43" t="str">
        <f t="shared" si="11"/>
        <v>N/A</v>
      </c>
      <c r="E108" s="46">
        <v>1082.601885</v>
      </c>
      <c r="F108" s="43" t="str">
        <f t="shared" si="12"/>
        <v>N/A</v>
      </c>
      <c r="G108" s="46">
        <v>1077.4843286</v>
      </c>
      <c r="H108" s="43" t="str">
        <f t="shared" si="13"/>
        <v>N/A</v>
      </c>
      <c r="I108" s="12">
        <v>11.46</v>
      </c>
      <c r="J108" s="12">
        <v>-0.47299999999999998</v>
      </c>
      <c r="K108" s="44" t="s">
        <v>732</v>
      </c>
      <c r="L108" s="9" t="str">
        <f t="shared" si="14"/>
        <v>Yes</v>
      </c>
    </row>
    <row r="109" spans="1:12" ht="25.5" x14ac:dyDescent="0.2">
      <c r="A109" s="45" t="s">
        <v>619</v>
      </c>
      <c r="B109" s="34" t="s">
        <v>217</v>
      </c>
      <c r="C109" s="46">
        <v>107239910</v>
      </c>
      <c r="D109" s="43" t="str">
        <f t="shared" si="11"/>
        <v>N/A</v>
      </c>
      <c r="E109" s="46">
        <v>119566058</v>
      </c>
      <c r="F109" s="43" t="str">
        <f t="shared" si="12"/>
        <v>N/A</v>
      </c>
      <c r="G109" s="46">
        <v>122456233</v>
      </c>
      <c r="H109" s="43" t="str">
        <f t="shared" si="13"/>
        <v>N/A</v>
      </c>
      <c r="I109" s="12">
        <v>11.49</v>
      </c>
      <c r="J109" s="12">
        <v>2.4169999999999998</v>
      </c>
      <c r="K109" s="44" t="s">
        <v>732</v>
      </c>
      <c r="L109" s="9" t="str">
        <f t="shared" si="14"/>
        <v>Yes</v>
      </c>
    </row>
    <row r="110" spans="1:12" x14ac:dyDescent="0.2">
      <c r="A110" s="45" t="s">
        <v>620</v>
      </c>
      <c r="B110" s="34" t="s">
        <v>217</v>
      </c>
      <c r="C110" s="35">
        <v>376894</v>
      </c>
      <c r="D110" s="43" t="str">
        <f t="shared" si="11"/>
        <v>N/A</v>
      </c>
      <c r="E110" s="35">
        <v>413637</v>
      </c>
      <c r="F110" s="43" t="str">
        <f t="shared" si="12"/>
        <v>N/A</v>
      </c>
      <c r="G110" s="35">
        <v>413115</v>
      </c>
      <c r="H110" s="43" t="str">
        <f t="shared" si="13"/>
        <v>N/A</v>
      </c>
      <c r="I110" s="12">
        <v>9.7490000000000006</v>
      </c>
      <c r="J110" s="12">
        <v>-0.126</v>
      </c>
      <c r="K110" s="44" t="s">
        <v>732</v>
      </c>
      <c r="L110" s="9" t="str">
        <f t="shared" si="14"/>
        <v>Yes</v>
      </c>
    </row>
    <row r="111" spans="1:12" x14ac:dyDescent="0.2">
      <c r="A111" s="45" t="s">
        <v>1452</v>
      </c>
      <c r="B111" s="34" t="s">
        <v>217</v>
      </c>
      <c r="C111" s="46">
        <v>284.53599686000001</v>
      </c>
      <c r="D111" s="43" t="str">
        <f t="shared" si="11"/>
        <v>N/A</v>
      </c>
      <c r="E111" s="46">
        <v>289.06035485000001</v>
      </c>
      <c r="F111" s="43" t="str">
        <f t="shared" si="12"/>
        <v>N/A</v>
      </c>
      <c r="G111" s="46">
        <v>296.42165741000002</v>
      </c>
      <c r="H111" s="43" t="str">
        <f t="shared" si="13"/>
        <v>N/A</v>
      </c>
      <c r="I111" s="12">
        <v>1.59</v>
      </c>
      <c r="J111" s="12">
        <v>2.5470000000000002</v>
      </c>
      <c r="K111" s="44" t="s">
        <v>732</v>
      </c>
      <c r="L111" s="9" t="str">
        <f t="shared" si="14"/>
        <v>Yes</v>
      </c>
    </row>
    <row r="112" spans="1:12" x14ac:dyDescent="0.2">
      <c r="A112" s="45" t="s">
        <v>621</v>
      </c>
      <c r="B112" s="34" t="s">
        <v>217</v>
      </c>
      <c r="C112" s="46">
        <v>302437133</v>
      </c>
      <c r="D112" s="43" t="str">
        <f t="shared" si="11"/>
        <v>N/A</v>
      </c>
      <c r="E112" s="46">
        <v>337374332</v>
      </c>
      <c r="F112" s="43" t="str">
        <f t="shared" si="12"/>
        <v>N/A</v>
      </c>
      <c r="G112" s="46">
        <v>342430943</v>
      </c>
      <c r="H112" s="43" t="str">
        <f t="shared" si="13"/>
        <v>N/A</v>
      </c>
      <c r="I112" s="12">
        <v>11.55</v>
      </c>
      <c r="J112" s="12">
        <v>1.4990000000000001</v>
      </c>
      <c r="K112" s="44" t="s">
        <v>732</v>
      </c>
      <c r="L112" s="9" t="str">
        <f t="shared" si="14"/>
        <v>Yes</v>
      </c>
    </row>
    <row r="113" spans="1:12" x14ac:dyDescent="0.2">
      <c r="A113" s="45" t="s">
        <v>622</v>
      </c>
      <c r="B113" s="34" t="s">
        <v>217</v>
      </c>
      <c r="C113" s="35">
        <v>425018</v>
      </c>
      <c r="D113" s="43" t="str">
        <f t="shared" si="11"/>
        <v>N/A</v>
      </c>
      <c r="E113" s="35">
        <v>462968</v>
      </c>
      <c r="F113" s="43" t="str">
        <f t="shared" si="12"/>
        <v>N/A</v>
      </c>
      <c r="G113" s="35">
        <v>471485</v>
      </c>
      <c r="H113" s="43" t="str">
        <f t="shared" si="13"/>
        <v>N/A</v>
      </c>
      <c r="I113" s="12">
        <v>8.9290000000000003</v>
      </c>
      <c r="J113" s="12">
        <v>1.84</v>
      </c>
      <c r="K113" s="44" t="s">
        <v>732</v>
      </c>
      <c r="L113" s="9" t="str">
        <f t="shared" si="14"/>
        <v>Yes</v>
      </c>
    </row>
    <row r="114" spans="1:12" x14ac:dyDescent="0.2">
      <c r="A114" s="45" t="s">
        <v>1453</v>
      </c>
      <c r="B114" s="34" t="s">
        <v>217</v>
      </c>
      <c r="C114" s="46">
        <v>711.58664573999999</v>
      </c>
      <c r="D114" s="43" t="str">
        <f t="shared" si="11"/>
        <v>N/A</v>
      </c>
      <c r="E114" s="46">
        <v>728.72062863999997</v>
      </c>
      <c r="F114" s="43" t="str">
        <f t="shared" si="12"/>
        <v>N/A</v>
      </c>
      <c r="G114" s="46">
        <v>726.28173325</v>
      </c>
      <c r="H114" s="43" t="str">
        <f t="shared" si="13"/>
        <v>N/A</v>
      </c>
      <c r="I114" s="12">
        <v>2.4079999999999999</v>
      </c>
      <c r="J114" s="12">
        <v>-0.33500000000000002</v>
      </c>
      <c r="K114" s="44" t="s">
        <v>732</v>
      </c>
      <c r="L114" s="9" t="str">
        <f t="shared" si="14"/>
        <v>Yes</v>
      </c>
    </row>
    <row r="115" spans="1:12" ht="25.5" x14ac:dyDescent="0.2">
      <c r="A115" s="45" t="s">
        <v>623</v>
      </c>
      <c r="B115" s="34" t="s">
        <v>217</v>
      </c>
      <c r="C115" s="46">
        <v>165912737</v>
      </c>
      <c r="D115" s="43" t="str">
        <f t="shared" si="11"/>
        <v>N/A</v>
      </c>
      <c r="E115" s="46">
        <v>190612297</v>
      </c>
      <c r="F115" s="43" t="str">
        <f t="shared" si="12"/>
        <v>N/A</v>
      </c>
      <c r="G115" s="46">
        <v>205057500</v>
      </c>
      <c r="H115" s="43" t="str">
        <f t="shared" si="13"/>
        <v>N/A</v>
      </c>
      <c r="I115" s="12">
        <v>14.89</v>
      </c>
      <c r="J115" s="12">
        <v>7.5780000000000003</v>
      </c>
      <c r="K115" s="44" t="s">
        <v>732</v>
      </c>
      <c r="L115" s="9" t="str">
        <f t="shared" si="14"/>
        <v>Yes</v>
      </c>
    </row>
    <row r="116" spans="1:12" x14ac:dyDescent="0.2">
      <c r="A116" s="48" t="s">
        <v>624</v>
      </c>
      <c r="B116" s="35" t="s">
        <v>217</v>
      </c>
      <c r="C116" s="35">
        <v>155368</v>
      </c>
      <c r="D116" s="43" t="str">
        <f t="shared" si="11"/>
        <v>N/A</v>
      </c>
      <c r="E116" s="35">
        <v>173046</v>
      </c>
      <c r="F116" s="43" t="str">
        <f t="shared" si="12"/>
        <v>N/A</v>
      </c>
      <c r="G116" s="35">
        <v>177465</v>
      </c>
      <c r="H116" s="43" t="str">
        <f t="shared" si="13"/>
        <v>N/A</v>
      </c>
      <c r="I116" s="12">
        <v>11.38</v>
      </c>
      <c r="J116" s="12">
        <v>2.5539999999999998</v>
      </c>
      <c r="K116" s="49" t="s">
        <v>732</v>
      </c>
      <c r="L116" s="9" t="str">
        <f t="shared" si="14"/>
        <v>Yes</v>
      </c>
    </row>
    <row r="117" spans="1:12" ht="25.5" x14ac:dyDescent="0.2">
      <c r="A117" s="45" t="s">
        <v>1454</v>
      </c>
      <c r="B117" s="34" t="s">
        <v>217</v>
      </c>
      <c r="C117" s="46">
        <v>1067.8694261000001</v>
      </c>
      <c r="D117" s="43" t="str">
        <f t="shared" si="11"/>
        <v>N/A</v>
      </c>
      <c r="E117" s="46">
        <v>1101.5122973</v>
      </c>
      <c r="F117" s="43" t="str">
        <f t="shared" si="12"/>
        <v>N/A</v>
      </c>
      <c r="G117" s="46">
        <v>1155.4813624999999</v>
      </c>
      <c r="H117" s="43" t="str">
        <f t="shared" si="13"/>
        <v>N/A</v>
      </c>
      <c r="I117" s="12">
        <v>3.15</v>
      </c>
      <c r="J117" s="12">
        <v>4.9000000000000004</v>
      </c>
      <c r="K117" s="44" t="s">
        <v>732</v>
      </c>
      <c r="L117" s="9" t="str">
        <f t="shared" si="14"/>
        <v>Yes</v>
      </c>
    </row>
    <row r="118" spans="1:12" ht="25.5" x14ac:dyDescent="0.2">
      <c r="A118" s="45" t="s">
        <v>625</v>
      </c>
      <c r="B118" s="34" t="s">
        <v>217</v>
      </c>
      <c r="C118" s="46">
        <v>14864746</v>
      </c>
      <c r="D118" s="43" t="str">
        <f t="shared" si="11"/>
        <v>N/A</v>
      </c>
      <c r="E118" s="46">
        <v>19962230</v>
      </c>
      <c r="F118" s="43" t="str">
        <f t="shared" si="12"/>
        <v>N/A</v>
      </c>
      <c r="G118" s="46">
        <v>21261122</v>
      </c>
      <c r="H118" s="43" t="str">
        <f t="shared" si="13"/>
        <v>N/A</v>
      </c>
      <c r="I118" s="12">
        <v>34.29</v>
      </c>
      <c r="J118" s="12">
        <v>6.5069999999999997</v>
      </c>
      <c r="K118" s="44" t="s">
        <v>732</v>
      </c>
      <c r="L118" s="9" t="str">
        <f t="shared" si="14"/>
        <v>Yes</v>
      </c>
    </row>
    <row r="119" spans="1:12" x14ac:dyDescent="0.2">
      <c r="A119" s="45" t="s">
        <v>626</v>
      </c>
      <c r="B119" s="34" t="s">
        <v>217</v>
      </c>
      <c r="C119" s="35">
        <v>39542</v>
      </c>
      <c r="D119" s="43" t="str">
        <f t="shared" si="11"/>
        <v>N/A</v>
      </c>
      <c r="E119" s="35">
        <v>43180</v>
      </c>
      <c r="F119" s="43" t="str">
        <f t="shared" si="12"/>
        <v>N/A</v>
      </c>
      <c r="G119" s="35">
        <v>44121</v>
      </c>
      <c r="H119" s="43" t="str">
        <f t="shared" si="13"/>
        <v>N/A</v>
      </c>
      <c r="I119" s="12">
        <v>9.1999999999999993</v>
      </c>
      <c r="J119" s="12">
        <v>2.1789999999999998</v>
      </c>
      <c r="K119" s="44" t="s">
        <v>732</v>
      </c>
      <c r="L119" s="9" t="str">
        <f t="shared" si="14"/>
        <v>Yes</v>
      </c>
    </row>
    <row r="120" spans="1:12" ht="25.5" x14ac:dyDescent="0.2">
      <c r="A120" s="45" t="s">
        <v>1455</v>
      </c>
      <c r="B120" s="34" t="s">
        <v>217</v>
      </c>
      <c r="C120" s="46">
        <v>375.92296798000001</v>
      </c>
      <c r="D120" s="43" t="str">
        <f t="shared" si="11"/>
        <v>N/A</v>
      </c>
      <c r="E120" s="46">
        <v>462.30268642999999</v>
      </c>
      <c r="F120" s="43" t="str">
        <f t="shared" si="12"/>
        <v>N/A</v>
      </c>
      <c r="G120" s="46">
        <v>481.88214228999999</v>
      </c>
      <c r="H120" s="43" t="str">
        <f t="shared" si="13"/>
        <v>N/A</v>
      </c>
      <c r="I120" s="12">
        <v>22.98</v>
      </c>
      <c r="J120" s="12">
        <v>4.2350000000000003</v>
      </c>
      <c r="K120" s="44" t="s">
        <v>732</v>
      </c>
      <c r="L120" s="9" t="str">
        <f t="shared" si="14"/>
        <v>Yes</v>
      </c>
    </row>
    <row r="121" spans="1:12" ht="25.5" x14ac:dyDescent="0.2">
      <c r="A121" s="45" t="s">
        <v>627</v>
      </c>
      <c r="B121" s="34" t="s">
        <v>217</v>
      </c>
      <c r="C121" s="46">
        <v>5007912</v>
      </c>
      <c r="D121" s="43" t="str">
        <f t="shared" si="11"/>
        <v>N/A</v>
      </c>
      <c r="E121" s="46">
        <v>7254512</v>
      </c>
      <c r="F121" s="43" t="str">
        <f t="shared" si="12"/>
        <v>N/A</v>
      </c>
      <c r="G121" s="46">
        <v>8478905</v>
      </c>
      <c r="H121" s="43" t="str">
        <f t="shared" si="13"/>
        <v>N/A</v>
      </c>
      <c r="I121" s="12">
        <v>44.86</v>
      </c>
      <c r="J121" s="12">
        <v>16.88</v>
      </c>
      <c r="K121" s="44" t="s">
        <v>732</v>
      </c>
      <c r="L121" s="9" t="str">
        <f t="shared" si="14"/>
        <v>Yes</v>
      </c>
    </row>
    <row r="122" spans="1:12" x14ac:dyDescent="0.2">
      <c r="A122" s="45" t="s">
        <v>628</v>
      </c>
      <c r="B122" s="34" t="s">
        <v>217</v>
      </c>
      <c r="C122" s="35">
        <v>506</v>
      </c>
      <c r="D122" s="43" t="str">
        <f t="shared" si="11"/>
        <v>N/A</v>
      </c>
      <c r="E122" s="35">
        <v>586</v>
      </c>
      <c r="F122" s="43" t="str">
        <f t="shared" si="12"/>
        <v>N/A</v>
      </c>
      <c r="G122" s="35">
        <v>599</v>
      </c>
      <c r="H122" s="43" t="str">
        <f t="shared" si="13"/>
        <v>N/A</v>
      </c>
      <c r="I122" s="12">
        <v>15.81</v>
      </c>
      <c r="J122" s="12">
        <v>2.218</v>
      </c>
      <c r="K122" s="44" t="s">
        <v>732</v>
      </c>
      <c r="L122" s="9" t="str">
        <f t="shared" si="14"/>
        <v>Yes</v>
      </c>
    </row>
    <row r="123" spans="1:12" ht="25.5" x14ac:dyDescent="0.2">
      <c r="A123" s="45" t="s">
        <v>1456</v>
      </c>
      <c r="B123" s="34" t="s">
        <v>217</v>
      </c>
      <c r="C123" s="46">
        <v>9897.0592885000005</v>
      </c>
      <c r="D123" s="43" t="str">
        <f t="shared" si="11"/>
        <v>N/A</v>
      </c>
      <c r="E123" s="46">
        <v>12379.713311</v>
      </c>
      <c r="F123" s="43" t="str">
        <f t="shared" si="12"/>
        <v>N/A</v>
      </c>
      <c r="G123" s="46">
        <v>14155.100167000001</v>
      </c>
      <c r="H123" s="43" t="str">
        <f t="shared" si="13"/>
        <v>N/A</v>
      </c>
      <c r="I123" s="12">
        <v>25.08</v>
      </c>
      <c r="J123" s="12">
        <v>14.34</v>
      </c>
      <c r="K123" s="44" t="s">
        <v>732</v>
      </c>
      <c r="L123" s="9" t="str">
        <f t="shared" si="14"/>
        <v>Yes</v>
      </c>
    </row>
    <row r="124" spans="1:12" ht="25.5" x14ac:dyDescent="0.2">
      <c r="A124" s="45" t="s">
        <v>629</v>
      </c>
      <c r="B124" s="34" t="s">
        <v>217</v>
      </c>
      <c r="C124" s="46">
        <v>47702648</v>
      </c>
      <c r="D124" s="43" t="str">
        <f t="shared" si="11"/>
        <v>N/A</v>
      </c>
      <c r="E124" s="46">
        <v>48117419</v>
      </c>
      <c r="F124" s="43" t="str">
        <f t="shared" si="12"/>
        <v>N/A</v>
      </c>
      <c r="G124" s="46">
        <v>45678634</v>
      </c>
      <c r="H124" s="43" t="str">
        <f t="shared" si="13"/>
        <v>N/A</v>
      </c>
      <c r="I124" s="12">
        <v>0.86950000000000005</v>
      </c>
      <c r="J124" s="12">
        <v>-5.07</v>
      </c>
      <c r="K124" s="44" t="s">
        <v>732</v>
      </c>
      <c r="L124" s="9" t="str">
        <f t="shared" si="14"/>
        <v>Yes</v>
      </c>
    </row>
    <row r="125" spans="1:12" ht="25.5" x14ac:dyDescent="0.2">
      <c r="A125" s="45" t="s">
        <v>630</v>
      </c>
      <c r="B125" s="34" t="s">
        <v>217</v>
      </c>
      <c r="C125" s="35">
        <v>36195</v>
      </c>
      <c r="D125" s="43" t="str">
        <f t="shared" si="11"/>
        <v>N/A</v>
      </c>
      <c r="E125" s="35">
        <v>36535</v>
      </c>
      <c r="F125" s="43" t="str">
        <f t="shared" si="12"/>
        <v>N/A</v>
      </c>
      <c r="G125" s="35">
        <v>37308</v>
      </c>
      <c r="H125" s="43" t="str">
        <f t="shared" si="13"/>
        <v>N/A</v>
      </c>
      <c r="I125" s="12">
        <v>0.93940000000000001</v>
      </c>
      <c r="J125" s="12">
        <v>2.1160000000000001</v>
      </c>
      <c r="K125" s="44" t="s">
        <v>732</v>
      </c>
      <c r="L125" s="9" t="str">
        <f t="shared" si="14"/>
        <v>Yes</v>
      </c>
    </row>
    <row r="126" spans="1:12" ht="25.5" x14ac:dyDescent="0.2">
      <c r="A126" s="45" t="s">
        <v>1457</v>
      </c>
      <c r="B126" s="34" t="s">
        <v>217</v>
      </c>
      <c r="C126" s="46">
        <v>1317.9347424</v>
      </c>
      <c r="D126" s="43" t="str">
        <f t="shared" si="11"/>
        <v>N/A</v>
      </c>
      <c r="E126" s="46">
        <v>1317.0225536999999</v>
      </c>
      <c r="F126" s="43" t="str">
        <f t="shared" si="12"/>
        <v>N/A</v>
      </c>
      <c r="G126" s="46">
        <v>1224.3656587999999</v>
      </c>
      <c r="H126" s="43" t="str">
        <f t="shared" si="13"/>
        <v>N/A</v>
      </c>
      <c r="I126" s="12">
        <v>-6.9000000000000006E-2</v>
      </c>
      <c r="J126" s="12">
        <v>-7.04</v>
      </c>
      <c r="K126" s="44" t="s">
        <v>732</v>
      </c>
      <c r="L126" s="9" t="str">
        <f t="shared" si="14"/>
        <v>Yes</v>
      </c>
    </row>
    <row r="127" spans="1:12" ht="25.5" x14ac:dyDescent="0.2">
      <c r="A127" s="45" t="s">
        <v>631</v>
      </c>
      <c r="B127" s="34" t="s">
        <v>217</v>
      </c>
      <c r="C127" s="46">
        <v>0</v>
      </c>
      <c r="D127" s="43" t="str">
        <f t="shared" si="11"/>
        <v>N/A</v>
      </c>
      <c r="E127" s="46">
        <v>0</v>
      </c>
      <c r="F127" s="43" t="str">
        <f t="shared" si="12"/>
        <v>N/A</v>
      </c>
      <c r="G127" s="46">
        <v>0</v>
      </c>
      <c r="H127" s="43" t="str">
        <f t="shared" si="13"/>
        <v>N/A</v>
      </c>
      <c r="I127" s="12" t="s">
        <v>1743</v>
      </c>
      <c r="J127" s="12" t="s">
        <v>1743</v>
      </c>
      <c r="K127" s="44" t="s">
        <v>732</v>
      </c>
      <c r="L127" s="9" t="str">
        <f t="shared" si="14"/>
        <v>N/A</v>
      </c>
    </row>
    <row r="128" spans="1:12" x14ac:dyDescent="0.2">
      <c r="A128" s="45" t="s">
        <v>632</v>
      </c>
      <c r="B128" s="34" t="s">
        <v>217</v>
      </c>
      <c r="C128" s="35">
        <v>0</v>
      </c>
      <c r="D128" s="43" t="str">
        <f t="shared" si="11"/>
        <v>N/A</v>
      </c>
      <c r="E128" s="35">
        <v>0</v>
      </c>
      <c r="F128" s="43" t="str">
        <f t="shared" si="12"/>
        <v>N/A</v>
      </c>
      <c r="G128" s="35">
        <v>0</v>
      </c>
      <c r="H128" s="43" t="str">
        <f t="shared" si="13"/>
        <v>N/A</v>
      </c>
      <c r="I128" s="12" t="s">
        <v>1743</v>
      </c>
      <c r="J128" s="12" t="s">
        <v>1743</v>
      </c>
      <c r="K128" s="44" t="s">
        <v>732</v>
      </c>
      <c r="L128" s="9" t="str">
        <f t="shared" si="14"/>
        <v>N/A</v>
      </c>
    </row>
    <row r="129" spans="1:12" ht="25.5" x14ac:dyDescent="0.2">
      <c r="A129" s="45" t="s">
        <v>1458</v>
      </c>
      <c r="B129" s="34" t="s">
        <v>217</v>
      </c>
      <c r="C129" s="46" t="s">
        <v>1743</v>
      </c>
      <c r="D129" s="43" t="str">
        <f t="shared" si="11"/>
        <v>N/A</v>
      </c>
      <c r="E129" s="46" t="s">
        <v>1743</v>
      </c>
      <c r="F129" s="43" t="str">
        <f t="shared" si="12"/>
        <v>N/A</v>
      </c>
      <c r="G129" s="46" t="s">
        <v>1743</v>
      </c>
      <c r="H129" s="43" t="str">
        <f t="shared" si="13"/>
        <v>N/A</v>
      </c>
      <c r="I129" s="12" t="s">
        <v>1743</v>
      </c>
      <c r="J129" s="12" t="s">
        <v>1743</v>
      </c>
      <c r="K129" s="44" t="s">
        <v>732</v>
      </c>
      <c r="L129" s="9" t="str">
        <f t="shared" si="14"/>
        <v>N/A</v>
      </c>
    </row>
    <row r="130" spans="1:12" ht="25.5" x14ac:dyDescent="0.2">
      <c r="A130" s="45" t="s">
        <v>633</v>
      </c>
      <c r="B130" s="34" t="s">
        <v>217</v>
      </c>
      <c r="C130" s="46">
        <v>5894961</v>
      </c>
      <c r="D130" s="43" t="str">
        <f t="shared" si="11"/>
        <v>N/A</v>
      </c>
      <c r="E130" s="46">
        <v>5727844</v>
      </c>
      <c r="F130" s="43" t="str">
        <f t="shared" si="12"/>
        <v>N/A</v>
      </c>
      <c r="G130" s="46">
        <v>6270865</v>
      </c>
      <c r="H130" s="43" t="str">
        <f t="shared" si="13"/>
        <v>N/A</v>
      </c>
      <c r="I130" s="12">
        <v>-2.83</v>
      </c>
      <c r="J130" s="12">
        <v>9.48</v>
      </c>
      <c r="K130" s="44" t="s">
        <v>732</v>
      </c>
      <c r="L130" s="9" t="str">
        <f t="shared" si="14"/>
        <v>Yes</v>
      </c>
    </row>
    <row r="131" spans="1:12" x14ac:dyDescent="0.2">
      <c r="A131" s="45" t="s">
        <v>634</v>
      </c>
      <c r="B131" s="34" t="s">
        <v>217</v>
      </c>
      <c r="C131" s="35">
        <v>5990</v>
      </c>
      <c r="D131" s="43" t="str">
        <f t="shared" si="11"/>
        <v>N/A</v>
      </c>
      <c r="E131" s="35">
        <v>5759</v>
      </c>
      <c r="F131" s="43" t="str">
        <f t="shared" si="12"/>
        <v>N/A</v>
      </c>
      <c r="G131" s="35">
        <v>5100</v>
      </c>
      <c r="H131" s="43" t="str">
        <f t="shared" si="13"/>
        <v>N/A</v>
      </c>
      <c r="I131" s="12">
        <v>-3.86</v>
      </c>
      <c r="J131" s="12">
        <v>-11.4</v>
      </c>
      <c r="K131" s="44" t="s">
        <v>732</v>
      </c>
      <c r="L131" s="9" t="str">
        <f t="shared" si="14"/>
        <v>Yes</v>
      </c>
    </row>
    <row r="132" spans="1:12" ht="25.5" x14ac:dyDescent="0.2">
      <c r="A132" s="45" t="s">
        <v>1459</v>
      </c>
      <c r="B132" s="34" t="s">
        <v>217</v>
      </c>
      <c r="C132" s="46">
        <v>984.13372287000004</v>
      </c>
      <c r="D132" s="43" t="str">
        <f t="shared" si="11"/>
        <v>N/A</v>
      </c>
      <c r="E132" s="46">
        <v>994.59003299000005</v>
      </c>
      <c r="F132" s="43" t="str">
        <f t="shared" si="12"/>
        <v>N/A</v>
      </c>
      <c r="G132" s="46">
        <v>1229.5813725</v>
      </c>
      <c r="H132" s="43" t="str">
        <f t="shared" si="13"/>
        <v>N/A</v>
      </c>
      <c r="I132" s="12">
        <v>1.0620000000000001</v>
      </c>
      <c r="J132" s="12">
        <v>23.63</v>
      </c>
      <c r="K132" s="44" t="s">
        <v>732</v>
      </c>
      <c r="L132" s="9" t="str">
        <f t="shared" si="14"/>
        <v>Yes</v>
      </c>
    </row>
    <row r="133" spans="1:12" ht="25.5" x14ac:dyDescent="0.2">
      <c r="A133" s="45" t="s">
        <v>635</v>
      </c>
      <c r="B133" s="34" t="s">
        <v>217</v>
      </c>
      <c r="C133" s="46">
        <v>33590940</v>
      </c>
      <c r="D133" s="43" t="str">
        <f t="shared" si="11"/>
        <v>N/A</v>
      </c>
      <c r="E133" s="46">
        <v>35168130</v>
      </c>
      <c r="F133" s="43" t="str">
        <f t="shared" si="12"/>
        <v>N/A</v>
      </c>
      <c r="G133" s="46">
        <v>36588357</v>
      </c>
      <c r="H133" s="43" t="str">
        <f t="shared" si="13"/>
        <v>N/A</v>
      </c>
      <c r="I133" s="12">
        <v>4.6950000000000003</v>
      </c>
      <c r="J133" s="12">
        <v>4.0380000000000003</v>
      </c>
      <c r="K133" s="44" t="s">
        <v>732</v>
      </c>
      <c r="L133" s="9" t="str">
        <f t="shared" si="14"/>
        <v>Yes</v>
      </c>
    </row>
    <row r="134" spans="1:12" x14ac:dyDescent="0.2">
      <c r="A134" s="45" t="s">
        <v>636</v>
      </c>
      <c r="B134" s="34" t="s">
        <v>217</v>
      </c>
      <c r="C134" s="35">
        <v>2343</v>
      </c>
      <c r="D134" s="43" t="str">
        <f t="shared" si="11"/>
        <v>N/A</v>
      </c>
      <c r="E134" s="35">
        <v>2371</v>
      </c>
      <c r="F134" s="43" t="str">
        <f t="shared" si="12"/>
        <v>N/A</v>
      </c>
      <c r="G134" s="35">
        <v>2474</v>
      </c>
      <c r="H134" s="43" t="str">
        <f t="shared" si="13"/>
        <v>N/A</v>
      </c>
      <c r="I134" s="12">
        <v>1.1950000000000001</v>
      </c>
      <c r="J134" s="12">
        <v>4.3440000000000003</v>
      </c>
      <c r="K134" s="44" t="s">
        <v>732</v>
      </c>
      <c r="L134" s="9" t="str">
        <f t="shared" si="14"/>
        <v>Yes</v>
      </c>
    </row>
    <row r="135" spans="1:12" x14ac:dyDescent="0.2">
      <c r="A135" s="45" t="s">
        <v>1460</v>
      </c>
      <c r="B135" s="34" t="s">
        <v>217</v>
      </c>
      <c r="C135" s="46">
        <v>14336.722151</v>
      </c>
      <c r="D135" s="43" t="str">
        <f t="shared" si="11"/>
        <v>N/A</v>
      </c>
      <c r="E135" s="46">
        <v>14832.61493</v>
      </c>
      <c r="F135" s="43" t="str">
        <f t="shared" si="12"/>
        <v>N/A</v>
      </c>
      <c r="G135" s="46">
        <v>14789.149960000001</v>
      </c>
      <c r="H135" s="43" t="str">
        <f t="shared" si="13"/>
        <v>N/A</v>
      </c>
      <c r="I135" s="12">
        <v>3.4590000000000001</v>
      </c>
      <c r="J135" s="12">
        <v>-0.29299999999999998</v>
      </c>
      <c r="K135" s="44" t="s">
        <v>732</v>
      </c>
      <c r="L135" s="9" t="str">
        <f t="shared" si="14"/>
        <v>Yes</v>
      </c>
    </row>
    <row r="136" spans="1:12" ht="25.5" x14ac:dyDescent="0.2">
      <c r="A136" s="45" t="s">
        <v>637</v>
      </c>
      <c r="B136" s="34" t="s">
        <v>217</v>
      </c>
      <c r="C136" s="46">
        <v>3685674</v>
      </c>
      <c r="D136" s="43" t="str">
        <f t="shared" si="11"/>
        <v>N/A</v>
      </c>
      <c r="E136" s="46">
        <v>4993009</v>
      </c>
      <c r="F136" s="43" t="str">
        <f t="shared" si="12"/>
        <v>N/A</v>
      </c>
      <c r="G136" s="46">
        <v>6048378</v>
      </c>
      <c r="H136" s="43" t="str">
        <f t="shared" si="13"/>
        <v>N/A</v>
      </c>
      <c r="I136" s="12">
        <v>35.47</v>
      </c>
      <c r="J136" s="12">
        <v>21.14</v>
      </c>
      <c r="K136" s="44" t="s">
        <v>732</v>
      </c>
      <c r="L136" s="9" t="str">
        <f>IF(J136="Div by 0", "N/A", IF(OR(J136="N/A",K136="N/A"),"N/A", IF(J136&gt;VALUE(MID(K136,1,2)), "No", IF(J136&lt;-1*VALUE(MID(K136,1,2)), "No", "Yes"))))</f>
        <v>Yes</v>
      </c>
    </row>
    <row r="137" spans="1:12" x14ac:dyDescent="0.2">
      <c r="A137" s="45" t="s">
        <v>638</v>
      </c>
      <c r="B137" s="34" t="s">
        <v>217</v>
      </c>
      <c r="C137" s="35">
        <v>28043</v>
      </c>
      <c r="D137" s="43" t="str">
        <f t="shared" si="11"/>
        <v>N/A</v>
      </c>
      <c r="E137" s="35">
        <v>31696</v>
      </c>
      <c r="F137" s="43" t="str">
        <f t="shared" si="12"/>
        <v>N/A</v>
      </c>
      <c r="G137" s="35">
        <v>37383</v>
      </c>
      <c r="H137" s="43" t="str">
        <f t="shared" si="13"/>
        <v>N/A</v>
      </c>
      <c r="I137" s="12">
        <v>13.03</v>
      </c>
      <c r="J137" s="12">
        <v>17.940000000000001</v>
      </c>
      <c r="K137" s="44" t="s">
        <v>732</v>
      </c>
      <c r="L137" s="9" t="str">
        <f t="shared" ref="L137:L141" si="15">IF(J137="Div by 0", "N/A", IF(OR(J137="N/A",K137="N/A"),"N/A", IF(J137&gt;VALUE(MID(K137,1,2)), "No", IF(J137&lt;-1*VALUE(MID(K137,1,2)), "No", "Yes"))))</f>
        <v>Yes</v>
      </c>
    </row>
    <row r="138" spans="1:12" ht="25.5" x14ac:dyDescent="0.2">
      <c r="A138" s="45" t="s">
        <v>1461</v>
      </c>
      <c r="B138" s="34" t="s">
        <v>217</v>
      </c>
      <c r="C138" s="46">
        <v>131.42937631000001</v>
      </c>
      <c r="D138" s="43" t="str">
        <f t="shared" si="11"/>
        <v>N/A</v>
      </c>
      <c r="E138" s="46">
        <v>157.5280477</v>
      </c>
      <c r="F138" s="43" t="str">
        <f t="shared" si="12"/>
        <v>N/A</v>
      </c>
      <c r="G138" s="46">
        <v>161.79488003</v>
      </c>
      <c r="H138" s="43" t="str">
        <f t="shared" si="13"/>
        <v>N/A</v>
      </c>
      <c r="I138" s="12">
        <v>19.86</v>
      </c>
      <c r="J138" s="12">
        <v>2.7090000000000001</v>
      </c>
      <c r="K138" s="44" t="s">
        <v>732</v>
      </c>
      <c r="L138" s="9" t="str">
        <f t="shared" si="15"/>
        <v>Yes</v>
      </c>
    </row>
    <row r="139" spans="1:12" ht="25.5" x14ac:dyDescent="0.2">
      <c r="A139" s="45" t="s">
        <v>639</v>
      </c>
      <c r="B139" s="34" t="s">
        <v>217</v>
      </c>
      <c r="C139" s="46">
        <v>942807</v>
      </c>
      <c r="D139" s="43" t="str">
        <f t="shared" si="11"/>
        <v>N/A</v>
      </c>
      <c r="E139" s="46">
        <v>1833125</v>
      </c>
      <c r="F139" s="43" t="str">
        <f t="shared" si="12"/>
        <v>N/A</v>
      </c>
      <c r="G139" s="46">
        <v>3794590</v>
      </c>
      <c r="H139" s="43" t="str">
        <f t="shared" si="13"/>
        <v>N/A</v>
      </c>
      <c r="I139" s="12">
        <v>94.43</v>
      </c>
      <c r="J139" s="12">
        <v>107</v>
      </c>
      <c r="K139" s="44" t="s">
        <v>732</v>
      </c>
      <c r="L139" s="9" t="str">
        <f t="shared" si="15"/>
        <v>No</v>
      </c>
    </row>
    <row r="140" spans="1:12" x14ac:dyDescent="0.2">
      <c r="A140" s="45" t="s">
        <v>640</v>
      </c>
      <c r="B140" s="34" t="s">
        <v>217</v>
      </c>
      <c r="C140" s="35">
        <v>28</v>
      </c>
      <c r="D140" s="43" t="str">
        <f t="shared" si="11"/>
        <v>N/A</v>
      </c>
      <c r="E140" s="35">
        <v>36</v>
      </c>
      <c r="F140" s="43" t="str">
        <f t="shared" si="12"/>
        <v>N/A</v>
      </c>
      <c r="G140" s="35">
        <v>51</v>
      </c>
      <c r="H140" s="43" t="str">
        <f t="shared" si="13"/>
        <v>N/A</v>
      </c>
      <c r="I140" s="12">
        <v>28.57</v>
      </c>
      <c r="J140" s="12">
        <v>41.67</v>
      </c>
      <c r="K140" s="44" t="s">
        <v>732</v>
      </c>
      <c r="L140" s="9" t="str">
        <f t="shared" si="15"/>
        <v>No</v>
      </c>
    </row>
    <row r="141" spans="1:12" ht="25.5" x14ac:dyDescent="0.2">
      <c r="A141" s="45" t="s">
        <v>1462</v>
      </c>
      <c r="B141" s="34" t="s">
        <v>217</v>
      </c>
      <c r="C141" s="46">
        <v>33671.678570999997</v>
      </c>
      <c r="D141" s="43" t="str">
        <f t="shared" si="11"/>
        <v>N/A</v>
      </c>
      <c r="E141" s="46">
        <v>50920.138889000002</v>
      </c>
      <c r="F141" s="43" t="str">
        <f t="shared" si="12"/>
        <v>N/A</v>
      </c>
      <c r="G141" s="46">
        <v>74403.725489999997</v>
      </c>
      <c r="H141" s="43" t="str">
        <f t="shared" si="13"/>
        <v>N/A</v>
      </c>
      <c r="I141" s="12">
        <v>51.23</v>
      </c>
      <c r="J141" s="12">
        <v>46.12</v>
      </c>
      <c r="K141" s="44" t="s">
        <v>732</v>
      </c>
      <c r="L141" s="9" t="str">
        <f t="shared" si="15"/>
        <v>No</v>
      </c>
    </row>
    <row r="142" spans="1:12" ht="25.5" x14ac:dyDescent="0.2">
      <c r="A142" s="45" t="s">
        <v>641</v>
      </c>
      <c r="B142" s="34" t="s">
        <v>217</v>
      </c>
      <c r="C142" s="46">
        <v>69819907</v>
      </c>
      <c r="D142" s="43" t="str">
        <f t="shared" si="11"/>
        <v>N/A</v>
      </c>
      <c r="E142" s="46">
        <v>79696090</v>
      </c>
      <c r="F142" s="43" t="str">
        <f t="shared" si="12"/>
        <v>N/A</v>
      </c>
      <c r="G142" s="46">
        <v>80156801</v>
      </c>
      <c r="H142" s="43" t="str">
        <f t="shared" si="13"/>
        <v>N/A</v>
      </c>
      <c r="I142" s="12">
        <v>14.15</v>
      </c>
      <c r="J142" s="12">
        <v>0.57809999999999995</v>
      </c>
      <c r="K142" s="44" t="s">
        <v>732</v>
      </c>
      <c r="L142" s="9" t="str">
        <f t="shared" ref="L142:L153" si="16">IF(J142="Div by 0", "N/A", IF(K142="N/A","N/A", IF(J142&gt;VALUE(MID(K142,1,2)), "No", IF(J142&lt;-1*VALUE(MID(K142,1,2)), "No", "Yes"))))</f>
        <v>Yes</v>
      </c>
    </row>
    <row r="143" spans="1:12" ht="25.5" x14ac:dyDescent="0.2">
      <c r="A143" s="45" t="s">
        <v>642</v>
      </c>
      <c r="B143" s="34" t="s">
        <v>217</v>
      </c>
      <c r="C143" s="35">
        <v>211438</v>
      </c>
      <c r="D143" s="43" t="str">
        <f t="shared" si="11"/>
        <v>N/A</v>
      </c>
      <c r="E143" s="35">
        <v>230847</v>
      </c>
      <c r="F143" s="43" t="str">
        <f t="shared" si="12"/>
        <v>N/A</v>
      </c>
      <c r="G143" s="35">
        <v>236766</v>
      </c>
      <c r="H143" s="43" t="str">
        <f t="shared" si="13"/>
        <v>N/A</v>
      </c>
      <c r="I143" s="12">
        <v>9.18</v>
      </c>
      <c r="J143" s="12">
        <v>2.5640000000000001</v>
      </c>
      <c r="K143" s="44" t="s">
        <v>732</v>
      </c>
      <c r="L143" s="9" t="str">
        <f t="shared" si="16"/>
        <v>Yes</v>
      </c>
    </row>
    <row r="144" spans="1:12" ht="25.5" x14ac:dyDescent="0.2">
      <c r="A144" s="45" t="s">
        <v>1463</v>
      </c>
      <c r="B144" s="34" t="s">
        <v>217</v>
      </c>
      <c r="C144" s="46">
        <v>330.21456408</v>
      </c>
      <c r="D144" s="43" t="str">
        <f t="shared" si="11"/>
        <v>N/A</v>
      </c>
      <c r="E144" s="46">
        <v>345.23337967999998</v>
      </c>
      <c r="F144" s="43" t="str">
        <f t="shared" si="12"/>
        <v>N/A</v>
      </c>
      <c r="G144" s="46">
        <v>338.54861340000002</v>
      </c>
      <c r="H144" s="43" t="str">
        <f t="shared" si="13"/>
        <v>N/A</v>
      </c>
      <c r="I144" s="12">
        <v>4.548</v>
      </c>
      <c r="J144" s="12">
        <v>-1.94</v>
      </c>
      <c r="K144" s="44" t="s">
        <v>732</v>
      </c>
      <c r="L144" s="9" t="str">
        <f t="shared" si="16"/>
        <v>Yes</v>
      </c>
    </row>
    <row r="145" spans="1:12" ht="25.5" x14ac:dyDescent="0.2">
      <c r="A145" s="45" t="s">
        <v>643</v>
      </c>
      <c r="B145" s="34" t="s">
        <v>217</v>
      </c>
      <c r="C145" s="46">
        <v>419603</v>
      </c>
      <c r="D145" s="43" t="str">
        <f t="shared" ref="D145:D153" si="17">IF($B145="N/A","N/A",IF(C145&gt;10,"No",IF(C145&lt;-10,"No","Yes")))</f>
        <v>N/A</v>
      </c>
      <c r="E145" s="46">
        <v>468011</v>
      </c>
      <c r="F145" s="43" t="str">
        <f t="shared" ref="F145:F153" si="18">IF($B145="N/A","N/A",IF(E145&gt;10,"No",IF(E145&lt;-10,"No","Yes")))</f>
        <v>N/A</v>
      </c>
      <c r="G145" s="46">
        <v>516404</v>
      </c>
      <c r="H145" s="43" t="str">
        <f t="shared" ref="H145:H153" si="19">IF($B145="N/A","N/A",IF(G145&gt;10,"No",IF(G145&lt;-10,"No","Yes")))</f>
        <v>N/A</v>
      </c>
      <c r="I145" s="12">
        <v>11.54</v>
      </c>
      <c r="J145" s="12">
        <v>10.34</v>
      </c>
      <c r="K145" s="44" t="s">
        <v>732</v>
      </c>
      <c r="L145" s="9" t="str">
        <f t="shared" si="16"/>
        <v>Yes</v>
      </c>
    </row>
    <row r="146" spans="1:12" x14ac:dyDescent="0.2">
      <c r="A146" s="45" t="s">
        <v>644</v>
      </c>
      <c r="B146" s="34" t="s">
        <v>217</v>
      </c>
      <c r="C146" s="35">
        <v>95</v>
      </c>
      <c r="D146" s="43" t="str">
        <f t="shared" si="17"/>
        <v>N/A</v>
      </c>
      <c r="E146" s="35">
        <v>104</v>
      </c>
      <c r="F146" s="43" t="str">
        <f t="shared" si="18"/>
        <v>N/A</v>
      </c>
      <c r="G146" s="35">
        <v>114</v>
      </c>
      <c r="H146" s="43" t="str">
        <f t="shared" si="19"/>
        <v>N/A</v>
      </c>
      <c r="I146" s="12">
        <v>9.4740000000000002</v>
      </c>
      <c r="J146" s="12">
        <v>9.6150000000000002</v>
      </c>
      <c r="K146" s="44" t="s">
        <v>732</v>
      </c>
      <c r="L146" s="9" t="str">
        <f t="shared" si="16"/>
        <v>Yes</v>
      </c>
    </row>
    <row r="147" spans="1:12" ht="25.5" x14ac:dyDescent="0.2">
      <c r="A147" s="45" t="s">
        <v>1464</v>
      </c>
      <c r="B147" s="34" t="s">
        <v>217</v>
      </c>
      <c r="C147" s="46">
        <v>4416.8736841999998</v>
      </c>
      <c r="D147" s="43" t="str">
        <f t="shared" si="17"/>
        <v>N/A</v>
      </c>
      <c r="E147" s="46">
        <v>4500.1057692000004</v>
      </c>
      <c r="F147" s="43" t="str">
        <f t="shared" si="18"/>
        <v>N/A</v>
      </c>
      <c r="G147" s="46">
        <v>4529.8596490999998</v>
      </c>
      <c r="H147" s="43" t="str">
        <f t="shared" si="19"/>
        <v>N/A</v>
      </c>
      <c r="I147" s="12">
        <v>1.8839999999999999</v>
      </c>
      <c r="J147" s="12">
        <v>0.66120000000000001</v>
      </c>
      <c r="K147" s="44" t="s">
        <v>732</v>
      </c>
      <c r="L147" s="9" t="str">
        <f t="shared" si="16"/>
        <v>Yes</v>
      </c>
    </row>
    <row r="148" spans="1:12" ht="25.5" x14ac:dyDescent="0.2">
      <c r="A148" s="45" t="s">
        <v>645</v>
      </c>
      <c r="B148" s="34" t="s">
        <v>217</v>
      </c>
      <c r="C148" s="46">
        <v>116294011</v>
      </c>
      <c r="D148" s="43" t="str">
        <f t="shared" si="17"/>
        <v>N/A</v>
      </c>
      <c r="E148" s="46">
        <v>128243306</v>
      </c>
      <c r="F148" s="43" t="str">
        <f t="shared" si="18"/>
        <v>N/A</v>
      </c>
      <c r="G148" s="46">
        <v>135741134</v>
      </c>
      <c r="H148" s="43" t="str">
        <f t="shared" si="19"/>
        <v>N/A</v>
      </c>
      <c r="I148" s="12">
        <v>10.28</v>
      </c>
      <c r="J148" s="12">
        <v>5.8470000000000004</v>
      </c>
      <c r="K148" s="44" t="s">
        <v>732</v>
      </c>
      <c r="L148" s="9" t="str">
        <f t="shared" si="16"/>
        <v>Yes</v>
      </c>
    </row>
    <row r="149" spans="1:12" x14ac:dyDescent="0.2">
      <c r="A149" s="45" t="s">
        <v>646</v>
      </c>
      <c r="B149" s="34" t="s">
        <v>217</v>
      </c>
      <c r="C149" s="35">
        <v>81521</v>
      </c>
      <c r="D149" s="43" t="str">
        <f t="shared" si="17"/>
        <v>N/A</v>
      </c>
      <c r="E149" s="35">
        <v>90126</v>
      </c>
      <c r="F149" s="43" t="str">
        <f t="shared" si="18"/>
        <v>N/A</v>
      </c>
      <c r="G149" s="35">
        <v>70669</v>
      </c>
      <c r="H149" s="43" t="str">
        <f t="shared" si="19"/>
        <v>N/A</v>
      </c>
      <c r="I149" s="12">
        <v>10.56</v>
      </c>
      <c r="J149" s="12">
        <v>-21.6</v>
      </c>
      <c r="K149" s="44" t="s">
        <v>732</v>
      </c>
      <c r="L149" s="9" t="str">
        <f t="shared" si="16"/>
        <v>Yes</v>
      </c>
    </row>
    <row r="150" spans="1:12" ht="25.5" x14ac:dyDescent="0.2">
      <c r="A150" s="45" t="s">
        <v>1465</v>
      </c>
      <c r="B150" s="34" t="s">
        <v>217</v>
      </c>
      <c r="C150" s="46">
        <v>1426.5528022999999</v>
      </c>
      <c r="D150" s="43" t="str">
        <f t="shared" si="17"/>
        <v>N/A</v>
      </c>
      <c r="E150" s="46">
        <v>1422.9335153</v>
      </c>
      <c r="F150" s="43" t="str">
        <f t="shared" si="18"/>
        <v>N/A</v>
      </c>
      <c r="G150" s="46">
        <v>1920.8016811</v>
      </c>
      <c r="H150" s="43" t="str">
        <f t="shared" si="19"/>
        <v>N/A</v>
      </c>
      <c r="I150" s="12">
        <v>-0.254</v>
      </c>
      <c r="J150" s="12">
        <v>34.99</v>
      </c>
      <c r="K150" s="44" t="s">
        <v>732</v>
      </c>
      <c r="L150" s="9" t="str">
        <f t="shared" si="16"/>
        <v>No</v>
      </c>
    </row>
    <row r="151" spans="1:12" ht="25.5" x14ac:dyDescent="0.2">
      <c r="A151" s="45" t="s">
        <v>647</v>
      </c>
      <c r="B151" s="34" t="s">
        <v>217</v>
      </c>
      <c r="C151" s="46">
        <v>7772615</v>
      </c>
      <c r="D151" s="43" t="str">
        <f t="shared" si="17"/>
        <v>N/A</v>
      </c>
      <c r="E151" s="46">
        <v>9083524</v>
      </c>
      <c r="F151" s="43" t="str">
        <f t="shared" si="18"/>
        <v>N/A</v>
      </c>
      <c r="G151" s="46">
        <v>9814590</v>
      </c>
      <c r="H151" s="43" t="str">
        <f t="shared" si="19"/>
        <v>N/A</v>
      </c>
      <c r="I151" s="12">
        <v>16.87</v>
      </c>
      <c r="J151" s="12">
        <v>8.048</v>
      </c>
      <c r="K151" s="44" t="s">
        <v>732</v>
      </c>
      <c r="L151" s="9" t="str">
        <f t="shared" si="16"/>
        <v>Yes</v>
      </c>
    </row>
    <row r="152" spans="1:12" x14ac:dyDescent="0.2">
      <c r="A152" s="45" t="s">
        <v>648</v>
      </c>
      <c r="B152" s="34" t="s">
        <v>217</v>
      </c>
      <c r="C152" s="35">
        <v>891</v>
      </c>
      <c r="D152" s="43" t="str">
        <f t="shared" si="17"/>
        <v>N/A</v>
      </c>
      <c r="E152" s="35">
        <v>992</v>
      </c>
      <c r="F152" s="43" t="str">
        <f t="shared" si="18"/>
        <v>N/A</v>
      </c>
      <c r="G152" s="35">
        <v>1130</v>
      </c>
      <c r="H152" s="43" t="str">
        <f t="shared" si="19"/>
        <v>N/A</v>
      </c>
      <c r="I152" s="12">
        <v>11.34</v>
      </c>
      <c r="J152" s="12">
        <v>13.91</v>
      </c>
      <c r="K152" s="44" t="s">
        <v>732</v>
      </c>
      <c r="L152" s="9" t="str">
        <f t="shared" si="16"/>
        <v>Yes</v>
      </c>
    </row>
    <row r="153" spans="1:12" ht="25.5" x14ac:dyDescent="0.2">
      <c r="A153" s="45" t="s">
        <v>1466</v>
      </c>
      <c r="B153" s="34" t="s">
        <v>217</v>
      </c>
      <c r="C153" s="46">
        <v>8723.4736250999995</v>
      </c>
      <c r="D153" s="43" t="str">
        <f t="shared" si="17"/>
        <v>N/A</v>
      </c>
      <c r="E153" s="46">
        <v>9156.7782258000007</v>
      </c>
      <c r="F153" s="43" t="str">
        <f t="shared" si="18"/>
        <v>N/A</v>
      </c>
      <c r="G153" s="46">
        <v>8685.4778760999998</v>
      </c>
      <c r="H153" s="43" t="str">
        <f t="shared" si="19"/>
        <v>N/A</v>
      </c>
      <c r="I153" s="12">
        <v>4.9669999999999996</v>
      </c>
      <c r="J153" s="12">
        <v>-5.15</v>
      </c>
      <c r="K153" s="44" t="s">
        <v>732</v>
      </c>
      <c r="L153" s="9" t="str">
        <f t="shared" si="16"/>
        <v>Yes</v>
      </c>
    </row>
    <row r="154" spans="1:12" x14ac:dyDescent="0.2">
      <c r="A154" s="45" t="s">
        <v>1532</v>
      </c>
      <c r="B154" s="34" t="s">
        <v>217</v>
      </c>
      <c r="C154" s="46">
        <v>893.32355978999999</v>
      </c>
      <c r="D154" s="43" t="str">
        <f t="shared" ref="D154:D173" si="20">IF($B154="N/A","N/A",IF(C154&gt;10,"No",IF(C154&lt;-10,"No","Yes")))</f>
        <v>N/A</v>
      </c>
      <c r="E154" s="46">
        <v>916.95686427999999</v>
      </c>
      <c r="F154" s="43" t="str">
        <f t="shared" ref="F154:F173" si="21">IF($B154="N/A","N/A",IF(E154&gt;10,"No",IF(E154&lt;-10,"No","Yes")))</f>
        <v>N/A</v>
      </c>
      <c r="G154" s="46">
        <v>905.98321539000005</v>
      </c>
      <c r="H154" s="43" t="str">
        <f t="shared" ref="H154:H173" si="22">IF($B154="N/A","N/A",IF(G154&gt;10,"No",IF(G154&lt;-10,"No","Yes")))</f>
        <v>N/A</v>
      </c>
      <c r="I154" s="12">
        <v>2.6459999999999999</v>
      </c>
      <c r="J154" s="12">
        <v>-1.2</v>
      </c>
      <c r="K154" s="44" t="s">
        <v>732</v>
      </c>
      <c r="L154" s="9" t="str">
        <f t="shared" ref="L154:L173" si="23">IF(J154="Div by 0", "N/A", IF(K154="N/A","N/A", IF(J154&gt;VALUE(MID(K154,1,2)), "No", IF(J154&lt;-1*VALUE(MID(K154,1,2)), "No", "Yes"))))</f>
        <v>Yes</v>
      </c>
    </row>
    <row r="155" spans="1:12" x14ac:dyDescent="0.2">
      <c r="A155" s="50" t="s">
        <v>1533</v>
      </c>
      <c r="B155" s="34" t="s">
        <v>217</v>
      </c>
      <c r="C155" s="46">
        <v>313.33079436999998</v>
      </c>
      <c r="D155" s="43" t="str">
        <f t="shared" si="20"/>
        <v>N/A</v>
      </c>
      <c r="E155" s="46">
        <v>240.31512341000001</v>
      </c>
      <c r="F155" s="43" t="str">
        <f t="shared" si="21"/>
        <v>N/A</v>
      </c>
      <c r="G155" s="46">
        <v>459.51478608999997</v>
      </c>
      <c r="H155" s="43" t="str">
        <f t="shared" si="22"/>
        <v>N/A</v>
      </c>
      <c r="I155" s="12">
        <v>-23.3</v>
      </c>
      <c r="J155" s="12">
        <v>91.21</v>
      </c>
      <c r="K155" s="44" t="s">
        <v>732</v>
      </c>
      <c r="L155" s="9" t="str">
        <f t="shared" si="23"/>
        <v>No</v>
      </c>
    </row>
    <row r="156" spans="1:12" ht="25.5" x14ac:dyDescent="0.2">
      <c r="A156" s="50" t="s">
        <v>1534</v>
      </c>
      <c r="B156" s="34" t="s">
        <v>217</v>
      </c>
      <c r="C156" s="46">
        <v>1960.9370802999999</v>
      </c>
      <c r="D156" s="43" t="str">
        <f t="shared" si="20"/>
        <v>N/A</v>
      </c>
      <c r="E156" s="46">
        <v>1946.8481587000001</v>
      </c>
      <c r="F156" s="43" t="str">
        <f t="shared" si="21"/>
        <v>N/A</v>
      </c>
      <c r="G156" s="46">
        <v>1981.1418073</v>
      </c>
      <c r="H156" s="43" t="str">
        <f t="shared" si="22"/>
        <v>N/A</v>
      </c>
      <c r="I156" s="12">
        <v>-0.71799999999999997</v>
      </c>
      <c r="J156" s="12">
        <v>1.7609999999999999</v>
      </c>
      <c r="K156" s="44" t="s">
        <v>732</v>
      </c>
      <c r="L156" s="9" t="str">
        <f t="shared" si="23"/>
        <v>Yes</v>
      </c>
    </row>
    <row r="157" spans="1:12" x14ac:dyDescent="0.2">
      <c r="A157" s="50" t="s">
        <v>1535</v>
      </c>
      <c r="B157" s="34" t="s">
        <v>217</v>
      </c>
      <c r="C157" s="46">
        <v>417.4687414</v>
      </c>
      <c r="D157" s="43" t="str">
        <f t="shared" si="20"/>
        <v>N/A</v>
      </c>
      <c r="E157" s="46">
        <v>471.84927285999999</v>
      </c>
      <c r="F157" s="43" t="str">
        <f t="shared" si="21"/>
        <v>N/A</v>
      </c>
      <c r="G157" s="46">
        <v>442.03857915999998</v>
      </c>
      <c r="H157" s="43" t="str">
        <f t="shared" si="22"/>
        <v>N/A</v>
      </c>
      <c r="I157" s="12">
        <v>13.03</v>
      </c>
      <c r="J157" s="12">
        <v>-6.32</v>
      </c>
      <c r="K157" s="44" t="s">
        <v>732</v>
      </c>
      <c r="L157" s="9" t="str">
        <f t="shared" si="23"/>
        <v>Yes</v>
      </c>
    </row>
    <row r="158" spans="1:12" x14ac:dyDescent="0.2">
      <c r="A158" s="50" t="s">
        <v>1536</v>
      </c>
      <c r="B158" s="34" t="s">
        <v>217</v>
      </c>
      <c r="C158" s="46">
        <v>1408.6110593999999</v>
      </c>
      <c r="D158" s="43" t="str">
        <f t="shared" si="20"/>
        <v>N/A</v>
      </c>
      <c r="E158" s="46">
        <v>1432.9884915</v>
      </c>
      <c r="F158" s="43" t="str">
        <f t="shared" si="21"/>
        <v>N/A</v>
      </c>
      <c r="G158" s="46">
        <v>1373.0409755000001</v>
      </c>
      <c r="H158" s="43" t="str">
        <f t="shared" si="22"/>
        <v>N/A</v>
      </c>
      <c r="I158" s="12">
        <v>1.7310000000000001</v>
      </c>
      <c r="J158" s="12">
        <v>-4.18</v>
      </c>
      <c r="K158" s="44" t="s">
        <v>732</v>
      </c>
      <c r="L158" s="9" t="str">
        <f t="shared" si="23"/>
        <v>Yes</v>
      </c>
    </row>
    <row r="159" spans="1:12" x14ac:dyDescent="0.2">
      <c r="A159" s="45" t="s">
        <v>1537</v>
      </c>
      <c r="B159" s="34" t="s">
        <v>217</v>
      </c>
      <c r="C159" s="46">
        <v>1605.6837178000001</v>
      </c>
      <c r="D159" s="43" t="str">
        <f t="shared" si="20"/>
        <v>N/A</v>
      </c>
      <c r="E159" s="46">
        <v>1572.2955366000001</v>
      </c>
      <c r="F159" s="43" t="str">
        <f t="shared" si="21"/>
        <v>N/A</v>
      </c>
      <c r="G159" s="46">
        <v>1593.0397691000001</v>
      </c>
      <c r="H159" s="43" t="str">
        <f t="shared" si="22"/>
        <v>N/A</v>
      </c>
      <c r="I159" s="12">
        <v>-2.08</v>
      </c>
      <c r="J159" s="12">
        <v>1.319</v>
      </c>
      <c r="K159" s="44" t="s">
        <v>732</v>
      </c>
      <c r="L159" s="9" t="str">
        <f t="shared" si="23"/>
        <v>Yes</v>
      </c>
    </row>
    <row r="160" spans="1:12" x14ac:dyDescent="0.2">
      <c r="A160" s="50" t="s">
        <v>1538</v>
      </c>
      <c r="B160" s="34" t="s">
        <v>217</v>
      </c>
      <c r="C160" s="46">
        <v>14771.825892000001</v>
      </c>
      <c r="D160" s="43" t="str">
        <f t="shared" si="20"/>
        <v>N/A</v>
      </c>
      <c r="E160" s="46">
        <v>15529.538568</v>
      </c>
      <c r="F160" s="43" t="str">
        <f t="shared" si="21"/>
        <v>N/A</v>
      </c>
      <c r="G160" s="46">
        <v>16878.305999</v>
      </c>
      <c r="H160" s="43" t="str">
        <f t="shared" si="22"/>
        <v>N/A</v>
      </c>
      <c r="I160" s="12">
        <v>5.1289999999999996</v>
      </c>
      <c r="J160" s="12">
        <v>8.6850000000000005</v>
      </c>
      <c r="K160" s="44" t="s">
        <v>732</v>
      </c>
      <c r="L160" s="9" t="str">
        <f t="shared" si="23"/>
        <v>Yes</v>
      </c>
    </row>
    <row r="161" spans="1:12" ht="25.5" x14ac:dyDescent="0.2">
      <c r="A161" s="50" t="s">
        <v>1539</v>
      </c>
      <c r="B161" s="34" t="s">
        <v>217</v>
      </c>
      <c r="C161" s="46">
        <v>2804.4548260000001</v>
      </c>
      <c r="D161" s="43" t="str">
        <f t="shared" si="20"/>
        <v>N/A</v>
      </c>
      <c r="E161" s="46">
        <v>2813.3138342000002</v>
      </c>
      <c r="F161" s="43" t="str">
        <f t="shared" si="21"/>
        <v>N/A</v>
      </c>
      <c r="G161" s="46">
        <v>2856.7848822999999</v>
      </c>
      <c r="H161" s="43" t="str">
        <f t="shared" si="22"/>
        <v>N/A</v>
      </c>
      <c r="I161" s="12">
        <v>0.31590000000000001</v>
      </c>
      <c r="J161" s="12">
        <v>1.5449999999999999</v>
      </c>
      <c r="K161" s="44" t="s">
        <v>732</v>
      </c>
      <c r="L161" s="9" t="str">
        <f t="shared" si="23"/>
        <v>Yes</v>
      </c>
    </row>
    <row r="162" spans="1:12" x14ac:dyDescent="0.2">
      <c r="A162" s="50" t="s">
        <v>1540</v>
      </c>
      <c r="B162" s="34" t="s">
        <v>217</v>
      </c>
      <c r="C162" s="46">
        <v>90.935164322999995</v>
      </c>
      <c r="D162" s="43" t="str">
        <f t="shared" si="20"/>
        <v>N/A</v>
      </c>
      <c r="E162" s="46">
        <v>95.622446171999997</v>
      </c>
      <c r="F162" s="43" t="str">
        <f t="shared" si="21"/>
        <v>N/A</v>
      </c>
      <c r="G162" s="46">
        <v>110.57084417</v>
      </c>
      <c r="H162" s="43" t="str">
        <f t="shared" si="22"/>
        <v>N/A</v>
      </c>
      <c r="I162" s="12">
        <v>5.1550000000000002</v>
      </c>
      <c r="J162" s="12">
        <v>15.63</v>
      </c>
      <c r="K162" s="44" t="s">
        <v>732</v>
      </c>
      <c r="L162" s="9" t="str">
        <f t="shared" si="23"/>
        <v>Yes</v>
      </c>
    </row>
    <row r="163" spans="1:12" x14ac:dyDescent="0.2">
      <c r="A163" s="50" t="s">
        <v>1541</v>
      </c>
      <c r="B163" s="34" t="s">
        <v>217</v>
      </c>
      <c r="C163" s="46">
        <v>1.5441580696999999</v>
      </c>
      <c r="D163" s="43" t="str">
        <f t="shared" si="20"/>
        <v>N/A</v>
      </c>
      <c r="E163" s="46">
        <v>1.2482487056</v>
      </c>
      <c r="F163" s="43" t="str">
        <f t="shared" si="21"/>
        <v>N/A</v>
      </c>
      <c r="G163" s="46">
        <v>1.9164885431000001</v>
      </c>
      <c r="H163" s="43" t="str">
        <f t="shared" si="22"/>
        <v>N/A</v>
      </c>
      <c r="I163" s="12">
        <v>-19.2</v>
      </c>
      <c r="J163" s="12">
        <v>53.53</v>
      </c>
      <c r="K163" s="44" t="s">
        <v>732</v>
      </c>
      <c r="L163" s="9" t="str">
        <f t="shared" si="23"/>
        <v>No</v>
      </c>
    </row>
    <row r="164" spans="1:12" x14ac:dyDescent="0.2">
      <c r="A164" s="45" t="s">
        <v>1542</v>
      </c>
      <c r="B164" s="34" t="s">
        <v>217</v>
      </c>
      <c r="C164" s="46">
        <v>474.76419016</v>
      </c>
      <c r="D164" s="43" t="str">
        <f t="shared" si="20"/>
        <v>N/A</v>
      </c>
      <c r="E164" s="46">
        <v>510.55592178000001</v>
      </c>
      <c r="F164" s="43" t="str">
        <f t="shared" si="21"/>
        <v>N/A</v>
      </c>
      <c r="G164" s="46">
        <v>503.68676427000003</v>
      </c>
      <c r="H164" s="43" t="str">
        <f t="shared" si="22"/>
        <v>N/A</v>
      </c>
      <c r="I164" s="12">
        <v>7.5389999999999997</v>
      </c>
      <c r="J164" s="12">
        <v>-1.35</v>
      </c>
      <c r="K164" s="44" t="s">
        <v>732</v>
      </c>
      <c r="L164" s="9" t="str">
        <f t="shared" si="23"/>
        <v>Yes</v>
      </c>
    </row>
    <row r="165" spans="1:12" x14ac:dyDescent="0.2">
      <c r="A165" s="50" t="s">
        <v>1543</v>
      </c>
      <c r="B165" s="34" t="s">
        <v>217</v>
      </c>
      <c r="C165" s="46">
        <v>60.105027651999997</v>
      </c>
      <c r="D165" s="43" t="str">
        <f t="shared" si="20"/>
        <v>N/A</v>
      </c>
      <c r="E165" s="46">
        <v>46.730990933999998</v>
      </c>
      <c r="F165" s="43" t="str">
        <f t="shared" si="21"/>
        <v>N/A</v>
      </c>
      <c r="G165" s="46">
        <v>47.367555568</v>
      </c>
      <c r="H165" s="43" t="str">
        <f t="shared" si="22"/>
        <v>N/A</v>
      </c>
      <c r="I165" s="12">
        <v>-22.3</v>
      </c>
      <c r="J165" s="12">
        <v>1.3620000000000001</v>
      </c>
      <c r="K165" s="44" t="s">
        <v>732</v>
      </c>
      <c r="L165" s="9" t="str">
        <f t="shared" si="23"/>
        <v>Yes</v>
      </c>
    </row>
    <row r="166" spans="1:12" x14ac:dyDescent="0.2">
      <c r="A166" s="50" t="s">
        <v>1544</v>
      </c>
      <c r="B166" s="34" t="s">
        <v>217</v>
      </c>
      <c r="C166" s="46">
        <v>1256.7942211</v>
      </c>
      <c r="D166" s="43" t="str">
        <f t="shared" si="20"/>
        <v>N/A</v>
      </c>
      <c r="E166" s="46">
        <v>1336.9995601000001</v>
      </c>
      <c r="F166" s="43" t="str">
        <f t="shared" si="21"/>
        <v>N/A</v>
      </c>
      <c r="G166" s="46">
        <v>1327.4019361999999</v>
      </c>
      <c r="H166" s="43" t="str">
        <f t="shared" si="22"/>
        <v>N/A</v>
      </c>
      <c r="I166" s="12">
        <v>6.3819999999999997</v>
      </c>
      <c r="J166" s="12">
        <v>-0.71799999999999997</v>
      </c>
      <c r="K166" s="44" t="s">
        <v>732</v>
      </c>
      <c r="L166" s="9" t="str">
        <f t="shared" si="23"/>
        <v>Yes</v>
      </c>
    </row>
    <row r="167" spans="1:12" x14ac:dyDescent="0.2">
      <c r="A167" s="50" t="s">
        <v>1545</v>
      </c>
      <c r="B167" s="34" t="s">
        <v>217</v>
      </c>
      <c r="C167" s="46">
        <v>249.77995701</v>
      </c>
      <c r="D167" s="43" t="str">
        <f t="shared" si="20"/>
        <v>N/A</v>
      </c>
      <c r="E167" s="46">
        <v>279.82186674000002</v>
      </c>
      <c r="F167" s="43" t="str">
        <f t="shared" si="21"/>
        <v>N/A</v>
      </c>
      <c r="G167" s="46">
        <v>277.95129829000001</v>
      </c>
      <c r="H167" s="43" t="str">
        <f t="shared" si="22"/>
        <v>N/A</v>
      </c>
      <c r="I167" s="12">
        <v>12.03</v>
      </c>
      <c r="J167" s="12">
        <v>-0.66800000000000004</v>
      </c>
      <c r="K167" s="44" t="s">
        <v>732</v>
      </c>
      <c r="L167" s="9" t="str">
        <f t="shared" si="23"/>
        <v>Yes</v>
      </c>
    </row>
    <row r="168" spans="1:12" x14ac:dyDescent="0.2">
      <c r="A168" s="50" t="s">
        <v>1546</v>
      </c>
      <c r="B168" s="34" t="s">
        <v>217</v>
      </c>
      <c r="C168" s="46">
        <v>325.86259761000002</v>
      </c>
      <c r="D168" s="43" t="str">
        <f t="shared" si="20"/>
        <v>N/A</v>
      </c>
      <c r="E168" s="46">
        <v>361.96668190000003</v>
      </c>
      <c r="F168" s="43" t="str">
        <f t="shared" si="21"/>
        <v>N/A</v>
      </c>
      <c r="G168" s="46">
        <v>348.97612432</v>
      </c>
      <c r="H168" s="43" t="str">
        <f t="shared" si="22"/>
        <v>N/A</v>
      </c>
      <c r="I168" s="12">
        <v>11.08</v>
      </c>
      <c r="J168" s="12">
        <v>-3.59</v>
      </c>
      <c r="K168" s="44" t="s">
        <v>732</v>
      </c>
      <c r="L168" s="9" t="str">
        <f t="shared" si="23"/>
        <v>Yes</v>
      </c>
    </row>
    <row r="169" spans="1:12" x14ac:dyDescent="0.2">
      <c r="A169" s="45" t="s">
        <v>1547</v>
      </c>
      <c r="B169" s="34" t="s">
        <v>217</v>
      </c>
      <c r="C169" s="46">
        <v>1815.862351</v>
      </c>
      <c r="D169" s="43" t="str">
        <f t="shared" si="20"/>
        <v>N/A</v>
      </c>
      <c r="E169" s="46">
        <v>1974.2226338</v>
      </c>
      <c r="F169" s="43" t="str">
        <f t="shared" si="21"/>
        <v>N/A</v>
      </c>
      <c r="G169" s="46">
        <v>2026.8982361999999</v>
      </c>
      <c r="H169" s="43" t="str">
        <f t="shared" si="22"/>
        <v>N/A</v>
      </c>
      <c r="I169" s="12">
        <v>8.7210000000000001</v>
      </c>
      <c r="J169" s="12">
        <v>2.6680000000000001</v>
      </c>
      <c r="K169" s="44" t="s">
        <v>732</v>
      </c>
      <c r="L169" s="9" t="str">
        <f t="shared" si="23"/>
        <v>Yes</v>
      </c>
    </row>
    <row r="170" spans="1:12" x14ac:dyDescent="0.2">
      <c r="A170" s="50" t="s">
        <v>1548</v>
      </c>
      <c r="B170" s="34" t="s">
        <v>217</v>
      </c>
      <c r="C170" s="46">
        <v>2927.0095525000002</v>
      </c>
      <c r="D170" s="43" t="str">
        <f t="shared" si="20"/>
        <v>N/A</v>
      </c>
      <c r="E170" s="46">
        <v>3395.3895876000001</v>
      </c>
      <c r="F170" s="43" t="str">
        <f t="shared" si="21"/>
        <v>N/A</v>
      </c>
      <c r="G170" s="46">
        <v>3692.3864663999998</v>
      </c>
      <c r="H170" s="43" t="str">
        <f t="shared" si="22"/>
        <v>N/A</v>
      </c>
      <c r="I170" s="12">
        <v>16</v>
      </c>
      <c r="J170" s="12">
        <v>8.7469999999999999</v>
      </c>
      <c r="K170" s="44" t="s">
        <v>732</v>
      </c>
      <c r="L170" s="9" t="str">
        <f t="shared" si="23"/>
        <v>Yes</v>
      </c>
    </row>
    <row r="171" spans="1:12" x14ac:dyDescent="0.2">
      <c r="A171" s="50" t="s">
        <v>1549</v>
      </c>
      <c r="B171" s="34" t="s">
        <v>217</v>
      </c>
      <c r="C171" s="46">
        <v>3583.5746757000002</v>
      </c>
      <c r="D171" s="43" t="str">
        <f t="shared" si="20"/>
        <v>N/A</v>
      </c>
      <c r="E171" s="46">
        <v>3887.0671573999998</v>
      </c>
      <c r="F171" s="43" t="str">
        <f t="shared" si="21"/>
        <v>N/A</v>
      </c>
      <c r="G171" s="46">
        <v>4083.0769813000002</v>
      </c>
      <c r="H171" s="43" t="str">
        <f t="shared" si="22"/>
        <v>N/A</v>
      </c>
      <c r="I171" s="12">
        <v>8.4689999999999994</v>
      </c>
      <c r="J171" s="12">
        <v>5.0430000000000001</v>
      </c>
      <c r="K171" s="44" t="s">
        <v>732</v>
      </c>
      <c r="L171" s="9" t="str">
        <f t="shared" si="23"/>
        <v>Yes</v>
      </c>
    </row>
    <row r="172" spans="1:12" x14ac:dyDescent="0.2">
      <c r="A172" s="50" t="s">
        <v>1550</v>
      </c>
      <c r="B172" s="34" t="s">
        <v>217</v>
      </c>
      <c r="C172" s="46">
        <v>981.20643180000002</v>
      </c>
      <c r="D172" s="43" t="str">
        <f t="shared" si="20"/>
        <v>N/A</v>
      </c>
      <c r="E172" s="46">
        <v>1094.4134541000001</v>
      </c>
      <c r="F172" s="43" t="str">
        <f t="shared" si="21"/>
        <v>N/A</v>
      </c>
      <c r="G172" s="46">
        <v>1107.0689593</v>
      </c>
      <c r="H172" s="43" t="str">
        <f t="shared" si="22"/>
        <v>N/A</v>
      </c>
      <c r="I172" s="12">
        <v>11.54</v>
      </c>
      <c r="J172" s="12">
        <v>1.1559999999999999</v>
      </c>
      <c r="K172" s="44" t="s">
        <v>732</v>
      </c>
      <c r="L172" s="9" t="str">
        <f t="shared" si="23"/>
        <v>Yes</v>
      </c>
    </row>
    <row r="173" spans="1:12" x14ac:dyDescent="0.2">
      <c r="A173" s="50" t="s">
        <v>1551</v>
      </c>
      <c r="B173" s="34" t="s">
        <v>217</v>
      </c>
      <c r="C173" s="46">
        <v>1918.7057930999999</v>
      </c>
      <c r="D173" s="43" t="str">
        <f t="shared" si="20"/>
        <v>N/A</v>
      </c>
      <c r="E173" s="46">
        <v>2043.4054627</v>
      </c>
      <c r="F173" s="43" t="str">
        <f t="shared" si="21"/>
        <v>N/A</v>
      </c>
      <c r="G173" s="46">
        <v>2077.5546340999999</v>
      </c>
      <c r="H173" s="43" t="str">
        <f t="shared" si="22"/>
        <v>N/A</v>
      </c>
      <c r="I173" s="12">
        <v>6.4989999999999997</v>
      </c>
      <c r="J173" s="12">
        <v>1.671</v>
      </c>
      <c r="K173" s="44" t="s">
        <v>732</v>
      </c>
      <c r="L173" s="9" t="str">
        <f t="shared" si="23"/>
        <v>Yes</v>
      </c>
    </row>
    <row r="174" spans="1:12" x14ac:dyDescent="0.2">
      <c r="A174" s="45" t="s">
        <v>372</v>
      </c>
      <c r="B174" s="34" t="s">
        <v>217</v>
      </c>
      <c r="C174" s="8">
        <v>12.55992691</v>
      </c>
      <c r="D174" s="43" t="str">
        <f t="shared" ref="D174:D203" si="24">IF($B174="N/A","N/A",IF(C174&gt;10,"No",IF(C174&lt;-10,"No","Yes")))</f>
        <v>N/A</v>
      </c>
      <c r="E174" s="8">
        <v>11.859146063000001</v>
      </c>
      <c r="F174" s="43" t="str">
        <f t="shared" ref="F174:F203" si="25">IF($B174="N/A","N/A",IF(E174&gt;10,"No",IF(E174&lt;-10,"No","Yes")))</f>
        <v>N/A</v>
      </c>
      <c r="G174" s="8">
        <v>12.168290312</v>
      </c>
      <c r="H174" s="43" t="str">
        <f t="shared" ref="H174:H203" si="26">IF($B174="N/A","N/A",IF(G174&gt;10,"No",IF(G174&lt;-10,"No","Yes")))</f>
        <v>N/A</v>
      </c>
      <c r="I174" s="12">
        <v>-5.58</v>
      </c>
      <c r="J174" s="12">
        <v>2.6070000000000002</v>
      </c>
      <c r="K174" s="44" t="s">
        <v>732</v>
      </c>
      <c r="L174" s="9" t="str">
        <f t="shared" ref="L174:L203" si="27">IF(J174="Div by 0", "N/A", IF(K174="N/A","N/A", IF(J174&gt;VALUE(MID(K174,1,2)), "No", IF(J174&lt;-1*VALUE(MID(K174,1,2)), "No", "Yes"))))</f>
        <v>Yes</v>
      </c>
    </row>
    <row r="175" spans="1:12" x14ac:dyDescent="0.2">
      <c r="A175" s="50" t="s">
        <v>483</v>
      </c>
      <c r="B175" s="34" t="s">
        <v>217</v>
      </c>
      <c r="C175" s="8">
        <v>21.495726496</v>
      </c>
      <c r="D175" s="43" t="str">
        <f t="shared" si="24"/>
        <v>N/A</v>
      </c>
      <c r="E175" s="8">
        <v>17.324320074999999</v>
      </c>
      <c r="F175" s="43" t="str">
        <f t="shared" si="25"/>
        <v>N/A</v>
      </c>
      <c r="G175" s="8">
        <v>29.544769370000001</v>
      </c>
      <c r="H175" s="43" t="str">
        <f t="shared" si="26"/>
        <v>N/A</v>
      </c>
      <c r="I175" s="12">
        <v>-19.399999999999999</v>
      </c>
      <c r="J175" s="12">
        <v>70.540000000000006</v>
      </c>
      <c r="K175" s="44" t="s">
        <v>732</v>
      </c>
      <c r="L175" s="9" t="str">
        <f t="shared" si="27"/>
        <v>No</v>
      </c>
    </row>
    <row r="176" spans="1:12" x14ac:dyDescent="0.2">
      <c r="A176" s="50" t="s">
        <v>484</v>
      </c>
      <c r="B176" s="34" t="s">
        <v>217</v>
      </c>
      <c r="C176" s="8">
        <v>17.236781481000001</v>
      </c>
      <c r="D176" s="43" t="str">
        <f t="shared" si="24"/>
        <v>N/A</v>
      </c>
      <c r="E176" s="8">
        <v>16.105818797000001</v>
      </c>
      <c r="F176" s="43" t="str">
        <f t="shared" si="25"/>
        <v>N/A</v>
      </c>
      <c r="G176" s="8">
        <v>18.858294065999999</v>
      </c>
      <c r="H176" s="43" t="str">
        <f t="shared" si="26"/>
        <v>N/A</v>
      </c>
      <c r="I176" s="12">
        <v>-6.56</v>
      </c>
      <c r="J176" s="12">
        <v>17.09</v>
      </c>
      <c r="K176" s="44" t="s">
        <v>732</v>
      </c>
      <c r="L176" s="9" t="str">
        <f t="shared" si="27"/>
        <v>Yes</v>
      </c>
    </row>
    <row r="177" spans="1:12" x14ac:dyDescent="0.2">
      <c r="A177" s="50" t="s">
        <v>485</v>
      </c>
      <c r="B177" s="34" t="s">
        <v>217</v>
      </c>
      <c r="C177" s="8">
        <v>5.2583973343999997</v>
      </c>
      <c r="D177" s="43" t="str">
        <f t="shared" si="24"/>
        <v>N/A</v>
      </c>
      <c r="E177" s="8">
        <v>5.4007466135</v>
      </c>
      <c r="F177" s="43" t="str">
        <f t="shared" si="25"/>
        <v>N/A</v>
      </c>
      <c r="G177" s="8">
        <v>4.6076516329999997</v>
      </c>
      <c r="H177" s="43" t="str">
        <f t="shared" si="26"/>
        <v>N/A</v>
      </c>
      <c r="I177" s="12">
        <v>2.7069999999999999</v>
      </c>
      <c r="J177" s="12">
        <v>-14.7</v>
      </c>
      <c r="K177" s="44" t="s">
        <v>732</v>
      </c>
      <c r="L177" s="9" t="str">
        <f t="shared" si="27"/>
        <v>Yes</v>
      </c>
    </row>
    <row r="178" spans="1:12" x14ac:dyDescent="0.2">
      <c r="A178" s="50" t="s">
        <v>486</v>
      </c>
      <c r="B178" s="34" t="s">
        <v>217</v>
      </c>
      <c r="C178" s="8">
        <v>31.589782516</v>
      </c>
      <c r="D178" s="43" t="str">
        <f t="shared" si="24"/>
        <v>N/A</v>
      </c>
      <c r="E178" s="8">
        <v>29.930818430999999</v>
      </c>
      <c r="F178" s="43" t="str">
        <f t="shared" si="25"/>
        <v>N/A</v>
      </c>
      <c r="G178" s="8">
        <v>27.289244186000001</v>
      </c>
      <c r="H178" s="43" t="str">
        <f t="shared" si="26"/>
        <v>N/A</v>
      </c>
      <c r="I178" s="12">
        <v>-5.25</v>
      </c>
      <c r="J178" s="12">
        <v>-8.83</v>
      </c>
      <c r="K178" s="44" t="s">
        <v>732</v>
      </c>
      <c r="L178" s="9" t="str">
        <f t="shared" si="27"/>
        <v>Yes</v>
      </c>
    </row>
    <row r="179" spans="1:12" x14ac:dyDescent="0.2">
      <c r="A179" s="45" t="s">
        <v>1552</v>
      </c>
      <c r="B179" s="34" t="s">
        <v>217</v>
      </c>
      <c r="C179" s="8">
        <v>3.8842998559000002</v>
      </c>
      <c r="D179" s="43" t="str">
        <f t="shared" si="24"/>
        <v>N/A</v>
      </c>
      <c r="E179" s="8">
        <v>3.7223175615000001</v>
      </c>
      <c r="F179" s="43" t="str">
        <f t="shared" si="25"/>
        <v>N/A</v>
      </c>
      <c r="G179" s="8">
        <v>3.5878555384999999</v>
      </c>
      <c r="H179" s="43" t="str">
        <f t="shared" si="26"/>
        <v>N/A</v>
      </c>
      <c r="I179" s="12">
        <v>-4.17</v>
      </c>
      <c r="J179" s="12">
        <v>-3.61</v>
      </c>
      <c r="K179" s="44" t="s">
        <v>732</v>
      </c>
      <c r="L179" s="9" t="str">
        <f t="shared" si="27"/>
        <v>Yes</v>
      </c>
    </row>
    <row r="180" spans="1:12" x14ac:dyDescent="0.2">
      <c r="A180" s="50" t="s">
        <v>1553</v>
      </c>
      <c r="B180" s="34" t="s">
        <v>217</v>
      </c>
      <c r="C180" s="8">
        <v>40.115635998000002</v>
      </c>
      <c r="D180" s="43" t="str">
        <f t="shared" si="24"/>
        <v>N/A</v>
      </c>
      <c r="E180" s="8">
        <v>40.588481895000001</v>
      </c>
      <c r="F180" s="43" t="str">
        <f t="shared" si="25"/>
        <v>N/A</v>
      </c>
      <c r="G180" s="8">
        <v>41.058459177000003</v>
      </c>
      <c r="H180" s="43" t="str">
        <f t="shared" si="26"/>
        <v>N/A</v>
      </c>
      <c r="I180" s="12">
        <v>1.179</v>
      </c>
      <c r="J180" s="12">
        <v>1.1579999999999999</v>
      </c>
      <c r="K180" s="44" t="s">
        <v>732</v>
      </c>
      <c r="L180" s="9" t="str">
        <f t="shared" si="27"/>
        <v>Yes</v>
      </c>
    </row>
    <row r="181" spans="1:12" x14ac:dyDescent="0.2">
      <c r="A181" s="50" t="s">
        <v>1554</v>
      </c>
      <c r="B181" s="34" t="s">
        <v>217</v>
      </c>
      <c r="C181" s="8">
        <v>4.9146223977999997</v>
      </c>
      <c r="D181" s="43" t="str">
        <f t="shared" si="24"/>
        <v>N/A</v>
      </c>
      <c r="E181" s="8">
        <v>4.9404099137999999</v>
      </c>
      <c r="F181" s="43" t="str">
        <f t="shared" si="25"/>
        <v>N/A</v>
      </c>
      <c r="G181" s="8">
        <v>4.9276969152000003</v>
      </c>
      <c r="H181" s="43" t="str">
        <f t="shared" si="26"/>
        <v>N/A</v>
      </c>
      <c r="I181" s="12">
        <v>0.52470000000000006</v>
      </c>
      <c r="J181" s="12">
        <v>-0.25700000000000001</v>
      </c>
      <c r="K181" s="44" t="s">
        <v>732</v>
      </c>
      <c r="L181" s="9" t="str">
        <f t="shared" si="27"/>
        <v>Yes</v>
      </c>
    </row>
    <row r="182" spans="1:12" x14ac:dyDescent="0.2">
      <c r="A182" s="50" t="s">
        <v>1555</v>
      </c>
      <c r="B182" s="34" t="s">
        <v>217</v>
      </c>
      <c r="C182" s="8">
        <v>0.4685997314</v>
      </c>
      <c r="D182" s="43" t="str">
        <f t="shared" si="24"/>
        <v>N/A</v>
      </c>
      <c r="E182" s="8">
        <v>0.48960815769999999</v>
      </c>
      <c r="F182" s="43" t="str">
        <f t="shared" si="25"/>
        <v>N/A</v>
      </c>
      <c r="G182" s="8">
        <v>0.52006220839999995</v>
      </c>
      <c r="H182" s="43" t="str">
        <f t="shared" si="26"/>
        <v>N/A</v>
      </c>
      <c r="I182" s="12">
        <v>4.4829999999999997</v>
      </c>
      <c r="J182" s="12">
        <v>6.22</v>
      </c>
      <c r="K182" s="44" t="s">
        <v>732</v>
      </c>
      <c r="L182" s="9" t="str">
        <f t="shared" si="27"/>
        <v>Yes</v>
      </c>
    </row>
    <row r="183" spans="1:12" x14ac:dyDescent="0.2">
      <c r="A183" s="50" t="s">
        <v>1556</v>
      </c>
      <c r="B183" s="34" t="s">
        <v>217</v>
      </c>
      <c r="C183" s="8">
        <v>2.9902586599999999E-2</v>
      </c>
      <c r="D183" s="43" t="str">
        <f t="shared" si="24"/>
        <v>N/A</v>
      </c>
      <c r="E183" s="8">
        <v>3.4808336600000003E-2</v>
      </c>
      <c r="F183" s="43" t="str">
        <f t="shared" si="25"/>
        <v>N/A</v>
      </c>
      <c r="G183" s="8">
        <v>3.4199726399999998E-2</v>
      </c>
      <c r="H183" s="43" t="str">
        <f t="shared" si="26"/>
        <v>N/A</v>
      </c>
      <c r="I183" s="12">
        <v>16.41</v>
      </c>
      <c r="J183" s="12">
        <v>-1.75</v>
      </c>
      <c r="K183" s="44" t="s">
        <v>732</v>
      </c>
      <c r="L183" s="9" t="str">
        <f t="shared" si="27"/>
        <v>Yes</v>
      </c>
    </row>
    <row r="184" spans="1:12" x14ac:dyDescent="0.2">
      <c r="A184" s="45" t="s">
        <v>97</v>
      </c>
      <c r="B184" s="34" t="s">
        <v>217</v>
      </c>
      <c r="C184" s="8">
        <v>66.719097808000001</v>
      </c>
      <c r="D184" s="43" t="str">
        <f t="shared" si="24"/>
        <v>N/A</v>
      </c>
      <c r="E184" s="8">
        <v>70.061955393000005</v>
      </c>
      <c r="F184" s="43" t="str">
        <f t="shared" si="25"/>
        <v>N/A</v>
      </c>
      <c r="G184" s="8">
        <v>69.351429508999999</v>
      </c>
      <c r="H184" s="43" t="str">
        <f t="shared" si="26"/>
        <v>N/A</v>
      </c>
      <c r="I184" s="12">
        <v>5.01</v>
      </c>
      <c r="J184" s="12">
        <v>-1.01</v>
      </c>
      <c r="K184" s="44" t="s">
        <v>732</v>
      </c>
      <c r="L184" s="9" t="str">
        <f t="shared" si="27"/>
        <v>Yes</v>
      </c>
    </row>
    <row r="185" spans="1:12" x14ac:dyDescent="0.2">
      <c r="A185" s="50" t="s">
        <v>487</v>
      </c>
      <c r="B185" s="34" t="s">
        <v>217</v>
      </c>
      <c r="C185" s="8">
        <v>30.771744595000001</v>
      </c>
      <c r="D185" s="43" t="str">
        <f t="shared" si="24"/>
        <v>N/A</v>
      </c>
      <c r="E185" s="8">
        <v>30.584813708999999</v>
      </c>
      <c r="F185" s="43" t="str">
        <f t="shared" si="25"/>
        <v>N/A</v>
      </c>
      <c r="G185" s="8">
        <v>30.660235151999998</v>
      </c>
      <c r="H185" s="43" t="str">
        <f t="shared" si="26"/>
        <v>N/A</v>
      </c>
      <c r="I185" s="12">
        <v>-0.60699999999999998</v>
      </c>
      <c r="J185" s="12">
        <v>0.24660000000000001</v>
      </c>
      <c r="K185" s="44" t="s">
        <v>732</v>
      </c>
      <c r="L185" s="9" t="str">
        <f t="shared" si="27"/>
        <v>Yes</v>
      </c>
    </row>
    <row r="186" spans="1:12" x14ac:dyDescent="0.2">
      <c r="A186" s="50" t="s">
        <v>488</v>
      </c>
      <c r="B186" s="34" t="s">
        <v>217</v>
      </c>
      <c r="C186" s="8">
        <v>64.734791896000004</v>
      </c>
      <c r="D186" s="43" t="str">
        <f t="shared" si="24"/>
        <v>N/A</v>
      </c>
      <c r="E186" s="8">
        <v>66.918223432000005</v>
      </c>
      <c r="F186" s="43" t="str">
        <f t="shared" si="25"/>
        <v>N/A</v>
      </c>
      <c r="G186" s="8">
        <v>66.649990872999993</v>
      </c>
      <c r="H186" s="43" t="str">
        <f t="shared" si="26"/>
        <v>N/A</v>
      </c>
      <c r="I186" s="12">
        <v>3.3730000000000002</v>
      </c>
      <c r="J186" s="12">
        <v>-0.40100000000000002</v>
      </c>
      <c r="K186" s="44" t="s">
        <v>732</v>
      </c>
      <c r="L186" s="9" t="str">
        <f t="shared" si="27"/>
        <v>Yes</v>
      </c>
    </row>
    <row r="187" spans="1:12" x14ac:dyDescent="0.2">
      <c r="A187" s="50" t="s">
        <v>489</v>
      </c>
      <c r="B187" s="34" t="s">
        <v>217</v>
      </c>
      <c r="C187" s="8">
        <v>68.505194101000001</v>
      </c>
      <c r="D187" s="43" t="str">
        <f t="shared" si="24"/>
        <v>N/A</v>
      </c>
      <c r="E187" s="8">
        <v>72.495236315</v>
      </c>
      <c r="F187" s="43" t="str">
        <f t="shared" si="25"/>
        <v>N/A</v>
      </c>
      <c r="G187" s="8">
        <v>71.018600311</v>
      </c>
      <c r="H187" s="43" t="str">
        <f t="shared" si="26"/>
        <v>N/A</v>
      </c>
      <c r="I187" s="12">
        <v>5.8239999999999998</v>
      </c>
      <c r="J187" s="12">
        <v>-2.04</v>
      </c>
      <c r="K187" s="44" t="s">
        <v>732</v>
      </c>
      <c r="L187" s="9" t="str">
        <f t="shared" si="27"/>
        <v>Yes</v>
      </c>
    </row>
    <row r="188" spans="1:12" x14ac:dyDescent="0.2">
      <c r="A188" s="50" t="s">
        <v>490</v>
      </c>
      <c r="B188" s="34" t="s">
        <v>217</v>
      </c>
      <c r="C188" s="8">
        <v>78.894524376000007</v>
      </c>
      <c r="D188" s="43" t="str">
        <f t="shared" si="24"/>
        <v>N/A</v>
      </c>
      <c r="E188" s="8">
        <v>81.230692250999994</v>
      </c>
      <c r="F188" s="43" t="str">
        <f t="shared" si="25"/>
        <v>N/A</v>
      </c>
      <c r="G188" s="8">
        <v>81.549247605999994</v>
      </c>
      <c r="H188" s="43" t="str">
        <f t="shared" si="26"/>
        <v>N/A</v>
      </c>
      <c r="I188" s="12">
        <v>2.9609999999999999</v>
      </c>
      <c r="J188" s="12">
        <v>0.39219999999999999</v>
      </c>
      <c r="K188" s="44" t="s">
        <v>732</v>
      </c>
      <c r="L188" s="9" t="str">
        <f t="shared" si="27"/>
        <v>Yes</v>
      </c>
    </row>
    <row r="189" spans="1:12" x14ac:dyDescent="0.2">
      <c r="A189" s="45" t="s">
        <v>118</v>
      </c>
      <c r="B189" s="34" t="s">
        <v>217</v>
      </c>
      <c r="C189" s="8">
        <v>87.465974700999993</v>
      </c>
      <c r="D189" s="43" t="str">
        <f t="shared" si="24"/>
        <v>N/A</v>
      </c>
      <c r="E189" s="8">
        <v>89.056110945</v>
      </c>
      <c r="F189" s="43" t="str">
        <f t="shared" si="25"/>
        <v>N/A</v>
      </c>
      <c r="G189" s="8">
        <v>89.116112548999993</v>
      </c>
      <c r="H189" s="43" t="str">
        <f t="shared" si="26"/>
        <v>N/A</v>
      </c>
      <c r="I189" s="12">
        <v>1.8180000000000001</v>
      </c>
      <c r="J189" s="12">
        <v>6.7400000000000002E-2</v>
      </c>
      <c r="K189" s="44" t="s">
        <v>732</v>
      </c>
      <c r="L189" s="9" t="str">
        <f t="shared" si="27"/>
        <v>Yes</v>
      </c>
    </row>
    <row r="190" spans="1:12" x14ac:dyDescent="0.2">
      <c r="A190" s="50" t="s">
        <v>491</v>
      </c>
      <c r="B190" s="34" t="s">
        <v>217</v>
      </c>
      <c r="C190" s="8">
        <v>92.800402211999995</v>
      </c>
      <c r="D190" s="43" t="str">
        <f t="shared" si="24"/>
        <v>N/A</v>
      </c>
      <c r="E190" s="8">
        <v>93.318660588</v>
      </c>
      <c r="F190" s="43" t="str">
        <f t="shared" si="25"/>
        <v>N/A</v>
      </c>
      <c r="G190" s="8">
        <v>94.419930386000004</v>
      </c>
      <c r="H190" s="43" t="str">
        <f t="shared" si="26"/>
        <v>N/A</v>
      </c>
      <c r="I190" s="12">
        <v>0.5585</v>
      </c>
      <c r="J190" s="12">
        <v>1.18</v>
      </c>
      <c r="K190" s="44" t="s">
        <v>732</v>
      </c>
      <c r="L190" s="9" t="str">
        <f t="shared" si="27"/>
        <v>Yes</v>
      </c>
    </row>
    <row r="191" spans="1:12" x14ac:dyDescent="0.2">
      <c r="A191" s="50" t="s">
        <v>492</v>
      </c>
      <c r="B191" s="34" t="s">
        <v>217</v>
      </c>
      <c r="C191" s="8">
        <v>88.038758498999997</v>
      </c>
      <c r="D191" s="43" t="str">
        <f t="shared" si="24"/>
        <v>N/A</v>
      </c>
      <c r="E191" s="8">
        <v>89.706104718999995</v>
      </c>
      <c r="F191" s="43" t="str">
        <f t="shared" si="25"/>
        <v>N/A</v>
      </c>
      <c r="G191" s="8">
        <v>90.592824450999998</v>
      </c>
      <c r="H191" s="43" t="str">
        <f t="shared" si="26"/>
        <v>N/A</v>
      </c>
      <c r="I191" s="12">
        <v>1.8939999999999999</v>
      </c>
      <c r="J191" s="12">
        <v>0.98850000000000005</v>
      </c>
      <c r="K191" s="44" t="s">
        <v>732</v>
      </c>
      <c r="L191" s="9" t="str">
        <f t="shared" si="27"/>
        <v>Yes</v>
      </c>
    </row>
    <row r="192" spans="1:12" x14ac:dyDescent="0.2">
      <c r="A192" s="50" t="s">
        <v>493</v>
      </c>
      <c r="B192" s="34" t="s">
        <v>217</v>
      </c>
      <c r="C192" s="8">
        <v>86.298361807999996</v>
      </c>
      <c r="D192" s="43" t="str">
        <f t="shared" si="24"/>
        <v>N/A</v>
      </c>
      <c r="E192" s="8">
        <v>88.335851465999994</v>
      </c>
      <c r="F192" s="43" t="str">
        <f t="shared" si="25"/>
        <v>N/A</v>
      </c>
      <c r="G192" s="8">
        <v>88.144821151000002</v>
      </c>
      <c r="H192" s="43" t="str">
        <f t="shared" si="26"/>
        <v>N/A</v>
      </c>
      <c r="I192" s="12">
        <v>2.3610000000000002</v>
      </c>
      <c r="J192" s="12">
        <v>-0.216</v>
      </c>
      <c r="K192" s="44" t="s">
        <v>732</v>
      </c>
      <c r="L192" s="9" t="str">
        <f t="shared" si="27"/>
        <v>Yes</v>
      </c>
    </row>
    <row r="193" spans="1:12" x14ac:dyDescent="0.2">
      <c r="A193" s="50" t="s">
        <v>494</v>
      </c>
      <c r="B193" s="34" t="s">
        <v>217</v>
      </c>
      <c r="C193" s="8">
        <v>89.010799434000006</v>
      </c>
      <c r="D193" s="43" t="str">
        <f t="shared" si="24"/>
        <v>N/A</v>
      </c>
      <c r="E193" s="8">
        <v>89.275769046999997</v>
      </c>
      <c r="F193" s="43" t="str">
        <f t="shared" si="25"/>
        <v>N/A</v>
      </c>
      <c r="G193" s="8">
        <v>88.885088918999998</v>
      </c>
      <c r="H193" s="43" t="str">
        <f t="shared" si="26"/>
        <v>N/A</v>
      </c>
      <c r="I193" s="12">
        <v>0.29770000000000002</v>
      </c>
      <c r="J193" s="12">
        <v>-0.438</v>
      </c>
      <c r="K193" s="44" t="s">
        <v>732</v>
      </c>
      <c r="L193" s="9" t="str">
        <f t="shared" si="27"/>
        <v>Yes</v>
      </c>
    </row>
    <row r="194" spans="1:12" x14ac:dyDescent="0.2">
      <c r="A194" s="45" t="s">
        <v>1557</v>
      </c>
      <c r="B194" s="34" t="s">
        <v>217</v>
      </c>
      <c r="C194" s="35">
        <v>5.3587301587000002</v>
      </c>
      <c r="D194" s="43" t="str">
        <f t="shared" si="24"/>
        <v>N/A</v>
      </c>
      <c r="E194" s="35">
        <v>5.4903464557000001</v>
      </c>
      <c r="F194" s="43" t="str">
        <f t="shared" si="25"/>
        <v>N/A</v>
      </c>
      <c r="G194" s="35">
        <v>4.9170031187000003</v>
      </c>
      <c r="H194" s="43" t="str">
        <f t="shared" si="26"/>
        <v>N/A</v>
      </c>
      <c r="I194" s="12">
        <v>2.456</v>
      </c>
      <c r="J194" s="12">
        <v>-10.4</v>
      </c>
      <c r="K194" s="44" t="s">
        <v>732</v>
      </c>
      <c r="L194" s="9" t="str">
        <f t="shared" si="27"/>
        <v>Yes</v>
      </c>
    </row>
    <row r="195" spans="1:12" x14ac:dyDescent="0.2">
      <c r="A195" s="50" t="s">
        <v>1558</v>
      </c>
      <c r="B195" s="34" t="s">
        <v>217</v>
      </c>
      <c r="C195" s="35">
        <v>0.25938486729999999</v>
      </c>
      <c r="D195" s="43" t="str">
        <f t="shared" si="24"/>
        <v>N/A</v>
      </c>
      <c r="E195" s="35">
        <v>0.2100725953</v>
      </c>
      <c r="F195" s="43" t="str">
        <f t="shared" si="25"/>
        <v>N/A</v>
      </c>
      <c r="G195" s="35">
        <v>9.2857142899999995E-2</v>
      </c>
      <c r="H195" s="43" t="str">
        <f t="shared" si="26"/>
        <v>N/A</v>
      </c>
      <c r="I195" s="12">
        <v>-19</v>
      </c>
      <c r="J195" s="12">
        <v>-55.8</v>
      </c>
      <c r="K195" s="44" t="s">
        <v>732</v>
      </c>
      <c r="L195" s="9" t="str">
        <f t="shared" si="27"/>
        <v>No</v>
      </c>
    </row>
    <row r="196" spans="1:12" x14ac:dyDescent="0.2">
      <c r="A196" s="50" t="s">
        <v>1559</v>
      </c>
      <c r="B196" s="34" t="s">
        <v>217</v>
      </c>
      <c r="C196" s="35">
        <v>8.7026851889000003</v>
      </c>
      <c r="D196" s="43" t="str">
        <f t="shared" si="24"/>
        <v>N/A</v>
      </c>
      <c r="E196" s="35">
        <v>8.6801519225000003</v>
      </c>
      <c r="F196" s="43" t="str">
        <f t="shared" si="25"/>
        <v>N/A</v>
      </c>
      <c r="G196" s="35">
        <v>6.9957340024999999</v>
      </c>
      <c r="H196" s="43" t="str">
        <f t="shared" si="26"/>
        <v>N/A</v>
      </c>
      <c r="I196" s="12">
        <v>-0.25900000000000001</v>
      </c>
      <c r="J196" s="12">
        <v>-19.399999999999999</v>
      </c>
      <c r="K196" s="44" t="s">
        <v>732</v>
      </c>
      <c r="L196" s="9" t="str">
        <f t="shared" si="27"/>
        <v>Yes</v>
      </c>
    </row>
    <row r="197" spans="1:12" x14ac:dyDescent="0.2">
      <c r="A197" s="50" t="s">
        <v>1560</v>
      </c>
      <c r="B197" s="34" t="s">
        <v>217</v>
      </c>
      <c r="C197" s="35">
        <v>6.0973524687999996</v>
      </c>
      <c r="D197" s="43" t="str">
        <f t="shared" si="24"/>
        <v>N/A</v>
      </c>
      <c r="E197" s="35">
        <v>6.2056815997000001</v>
      </c>
      <c r="F197" s="43" t="str">
        <f t="shared" si="25"/>
        <v>N/A</v>
      </c>
      <c r="G197" s="35">
        <v>6.5486849922000001</v>
      </c>
      <c r="H197" s="43" t="str">
        <f t="shared" si="26"/>
        <v>N/A</v>
      </c>
      <c r="I197" s="12">
        <v>1.7769999999999999</v>
      </c>
      <c r="J197" s="12">
        <v>5.5270000000000001</v>
      </c>
      <c r="K197" s="44" t="s">
        <v>732</v>
      </c>
      <c r="L197" s="9" t="str">
        <f t="shared" si="27"/>
        <v>Yes</v>
      </c>
    </row>
    <row r="198" spans="1:12" x14ac:dyDescent="0.2">
      <c r="A198" s="50" t="s">
        <v>1561</v>
      </c>
      <c r="B198" s="34" t="s">
        <v>217</v>
      </c>
      <c r="C198" s="35">
        <v>3.4212327519999999</v>
      </c>
      <c r="D198" s="43" t="str">
        <f t="shared" si="24"/>
        <v>N/A</v>
      </c>
      <c r="E198" s="35">
        <v>3.5018534671000001</v>
      </c>
      <c r="F198" s="43" t="str">
        <f t="shared" si="25"/>
        <v>N/A</v>
      </c>
      <c r="G198" s="35">
        <v>3.4994517113999999</v>
      </c>
      <c r="H198" s="43" t="str">
        <f t="shared" si="26"/>
        <v>N/A</v>
      </c>
      <c r="I198" s="12">
        <v>2.3559999999999999</v>
      </c>
      <c r="J198" s="12">
        <v>-6.9000000000000006E-2</v>
      </c>
      <c r="K198" s="44" t="s">
        <v>732</v>
      </c>
      <c r="L198" s="9" t="str">
        <f t="shared" si="27"/>
        <v>Yes</v>
      </c>
    </row>
    <row r="199" spans="1:12" x14ac:dyDescent="0.2">
      <c r="A199" s="45" t="s">
        <v>1562</v>
      </c>
      <c r="B199" s="34" t="s">
        <v>217</v>
      </c>
      <c r="C199" s="35">
        <v>232.13898319</v>
      </c>
      <c r="D199" s="43" t="str">
        <f t="shared" si="24"/>
        <v>N/A</v>
      </c>
      <c r="E199" s="35">
        <v>232.68150587</v>
      </c>
      <c r="F199" s="43" t="str">
        <f t="shared" si="25"/>
        <v>N/A</v>
      </c>
      <c r="G199" s="35">
        <v>237.95100853</v>
      </c>
      <c r="H199" s="43" t="str">
        <f t="shared" si="26"/>
        <v>N/A</v>
      </c>
      <c r="I199" s="12">
        <v>0.23369999999999999</v>
      </c>
      <c r="J199" s="12">
        <v>2.2650000000000001</v>
      </c>
      <c r="K199" s="44" t="s">
        <v>732</v>
      </c>
      <c r="L199" s="9" t="str">
        <f t="shared" si="27"/>
        <v>Yes</v>
      </c>
    </row>
    <row r="200" spans="1:12" x14ac:dyDescent="0.2">
      <c r="A200" s="50" t="s">
        <v>1563</v>
      </c>
      <c r="B200" s="34" t="s">
        <v>217</v>
      </c>
      <c r="C200" s="35">
        <v>242.57676401000001</v>
      </c>
      <c r="D200" s="43" t="str">
        <f t="shared" si="24"/>
        <v>N/A</v>
      </c>
      <c r="E200" s="35">
        <v>246.43225097999999</v>
      </c>
      <c r="F200" s="43" t="str">
        <f t="shared" si="25"/>
        <v>N/A</v>
      </c>
      <c r="G200" s="35">
        <v>254.23863560999999</v>
      </c>
      <c r="H200" s="43" t="str">
        <f t="shared" si="26"/>
        <v>N/A</v>
      </c>
      <c r="I200" s="12">
        <v>1.589</v>
      </c>
      <c r="J200" s="12">
        <v>3.1680000000000001</v>
      </c>
      <c r="K200" s="44" t="s">
        <v>732</v>
      </c>
      <c r="L200" s="9" t="str">
        <f t="shared" si="27"/>
        <v>Yes</v>
      </c>
    </row>
    <row r="201" spans="1:12" x14ac:dyDescent="0.2">
      <c r="A201" s="50" t="s">
        <v>1564</v>
      </c>
      <c r="B201" s="34" t="s">
        <v>217</v>
      </c>
      <c r="C201" s="35">
        <v>253.19431818000001</v>
      </c>
      <c r="D201" s="43" t="str">
        <f t="shared" si="24"/>
        <v>N/A</v>
      </c>
      <c r="E201" s="35">
        <v>251.70089037</v>
      </c>
      <c r="F201" s="43" t="str">
        <f t="shared" si="25"/>
        <v>N/A</v>
      </c>
      <c r="G201" s="35">
        <v>258.22540815000002</v>
      </c>
      <c r="H201" s="43" t="str">
        <f t="shared" si="26"/>
        <v>N/A</v>
      </c>
      <c r="I201" s="12">
        <v>-0.59</v>
      </c>
      <c r="J201" s="12">
        <v>2.5920000000000001</v>
      </c>
      <c r="K201" s="44" t="s">
        <v>732</v>
      </c>
      <c r="L201" s="9" t="str">
        <f t="shared" si="27"/>
        <v>Yes</v>
      </c>
    </row>
    <row r="202" spans="1:12" x14ac:dyDescent="0.2">
      <c r="A202" s="50" t="s">
        <v>1565</v>
      </c>
      <c r="B202" s="34" t="s">
        <v>217</v>
      </c>
      <c r="C202" s="35">
        <v>52.422674419000003</v>
      </c>
      <c r="D202" s="43" t="str">
        <f t="shared" si="24"/>
        <v>N/A</v>
      </c>
      <c r="E202" s="35">
        <v>51.02757158</v>
      </c>
      <c r="F202" s="43" t="str">
        <f t="shared" si="25"/>
        <v>N/A</v>
      </c>
      <c r="G202" s="35">
        <v>53.867942583999998</v>
      </c>
      <c r="H202" s="43" t="str">
        <f t="shared" si="26"/>
        <v>N/A</v>
      </c>
      <c r="I202" s="12">
        <v>-2.66</v>
      </c>
      <c r="J202" s="12">
        <v>5.5659999999999998</v>
      </c>
      <c r="K202" s="44" t="s">
        <v>732</v>
      </c>
      <c r="L202" s="9" t="str">
        <f t="shared" si="27"/>
        <v>Yes</v>
      </c>
    </row>
    <row r="203" spans="1:12" x14ac:dyDescent="0.2">
      <c r="A203" s="50" t="s">
        <v>1566</v>
      </c>
      <c r="B203" s="34" t="s">
        <v>217</v>
      </c>
      <c r="C203" s="35">
        <v>13.538461538</v>
      </c>
      <c r="D203" s="43" t="str">
        <f t="shared" si="24"/>
        <v>N/A</v>
      </c>
      <c r="E203" s="35">
        <v>10.03125</v>
      </c>
      <c r="F203" s="43" t="str">
        <f t="shared" si="25"/>
        <v>N/A</v>
      </c>
      <c r="G203" s="35">
        <v>17.59375</v>
      </c>
      <c r="H203" s="43" t="str">
        <f t="shared" si="26"/>
        <v>N/A</v>
      </c>
      <c r="I203" s="12">
        <v>-25.9</v>
      </c>
      <c r="J203" s="12">
        <v>75.39</v>
      </c>
      <c r="K203" s="44" t="s">
        <v>732</v>
      </c>
      <c r="L203" s="9" t="str">
        <f t="shared" si="27"/>
        <v>No</v>
      </c>
    </row>
    <row r="204" spans="1:12" x14ac:dyDescent="0.2">
      <c r="A204" s="45" t="s">
        <v>127</v>
      </c>
      <c r="B204" s="34" t="s">
        <v>217</v>
      </c>
      <c r="C204" s="35">
        <v>11</v>
      </c>
      <c r="D204" s="43" t="str">
        <f t="shared" ref="D204:D214" si="28">IF($B204="N/A","N/A",IF(C204&gt;10,"No",IF(C204&lt;-10,"No","Yes")))</f>
        <v>N/A</v>
      </c>
      <c r="E204" s="35">
        <v>11</v>
      </c>
      <c r="F204" s="43" t="str">
        <f t="shared" ref="F204:F214" si="29">IF($B204="N/A","N/A",IF(E204&gt;10,"No",IF(E204&lt;-10,"No","Yes")))</f>
        <v>N/A</v>
      </c>
      <c r="G204" s="35">
        <v>11</v>
      </c>
      <c r="H204" s="43" t="str">
        <f t="shared" ref="H204:H214" si="30">IF($B204="N/A","N/A",IF(G204&gt;10,"No",IF(G204&lt;-10,"No","Yes")))</f>
        <v>N/A</v>
      </c>
      <c r="I204" s="12">
        <v>133.30000000000001</v>
      </c>
      <c r="J204" s="12">
        <v>28.57</v>
      </c>
      <c r="K204" s="14" t="s">
        <v>217</v>
      </c>
      <c r="L204" s="9" t="str">
        <f t="shared" ref="L204:L214" si="31">IF(J204="Div by 0", "N/A", IF(K204="N/A","N/A", IF(J204&gt;VALUE(MID(K204,1,2)), "No", IF(J204&lt;-1*VALUE(MID(K204,1,2)), "No", "Yes"))))</f>
        <v>N/A</v>
      </c>
    </row>
    <row r="205" spans="1:12" x14ac:dyDescent="0.2">
      <c r="A205" s="45" t="s">
        <v>128</v>
      </c>
      <c r="B205" s="34" t="s">
        <v>217</v>
      </c>
      <c r="C205" s="35">
        <v>22</v>
      </c>
      <c r="D205" s="43" t="str">
        <f t="shared" si="28"/>
        <v>N/A</v>
      </c>
      <c r="E205" s="35">
        <v>21</v>
      </c>
      <c r="F205" s="43" t="str">
        <f t="shared" si="29"/>
        <v>N/A</v>
      </c>
      <c r="G205" s="35">
        <v>21</v>
      </c>
      <c r="H205" s="43" t="str">
        <f t="shared" si="30"/>
        <v>N/A</v>
      </c>
      <c r="I205" s="12">
        <v>-4.55</v>
      </c>
      <c r="J205" s="12">
        <v>0</v>
      </c>
      <c r="K205" s="14" t="s">
        <v>217</v>
      </c>
      <c r="L205" s="9" t="str">
        <f t="shared" si="31"/>
        <v>N/A</v>
      </c>
    </row>
    <row r="206" spans="1:12" ht="25.5" x14ac:dyDescent="0.2">
      <c r="A206" s="45" t="s">
        <v>1614</v>
      </c>
      <c r="B206" s="34" t="s">
        <v>217</v>
      </c>
      <c r="C206" s="35">
        <v>11</v>
      </c>
      <c r="D206" s="43" t="str">
        <f t="shared" si="28"/>
        <v>N/A</v>
      </c>
      <c r="E206" s="35">
        <v>11</v>
      </c>
      <c r="F206" s="43" t="str">
        <f t="shared" si="29"/>
        <v>N/A</v>
      </c>
      <c r="G206" s="35">
        <v>11</v>
      </c>
      <c r="H206" s="43" t="str">
        <f t="shared" si="30"/>
        <v>N/A</v>
      </c>
      <c r="I206" s="12">
        <v>-11.1</v>
      </c>
      <c r="J206" s="12">
        <v>25</v>
      </c>
      <c r="K206" s="14" t="s">
        <v>217</v>
      </c>
      <c r="L206" s="9" t="str">
        <f t="shared" si="31"/>
        <v>N/A</v>
      </c>
    </row>
    <row r="207" spans="1:12" ht="25.5" x14ac:dyDescent="0.2">
      <c r="A207" s="45" t="s">
        <v>1567</v>
      </c>
      <c r="B207" s="34" t="s">
        <v>217</v>
      </c>
      <c r="C207" s="35">
        <v>0</v>
      </c>
      <c r="D207" s="43" t="str">
        <f t="shared" si="28"/>
        <v>N/A</v>
      </c>
      <c r="E207" s="35">
        <v>33</v>
      </c>
      <c r="F207" s="43" t="str">
        <f t="shared" si="29"/>
        <v>N/A</v>
      </c>
      <c r="G207" s="35">
        <v>37</v>
      </c>
      <c r="H207" s="43" t="str">
        <f t="shared" si="30"/>
        <v>N/A</v>
      </c>
      <c r="I207" s="12" t="s">
        <v>1743</v>
      </c>
      <c r="J207" s="12">
        <v>12.12</v>
      </c>
      <c r="K207" s="14" t="s">
        <v>217</v>
      </c>
      <c r="L207" s="9" t="str">
        <f t="shared" si="31"/>
        <v>N/A</v>
      </c>
    </row>
    <row r="208" spans="1:12" x14ac:dyDescent="0.2">
      <c r="A208" s="45" t="s">
        <v>1615</v>
      </c>
      <c r="B208" s="34" t="s">
        <v>217</v>
      </c>
      <c r="C208" s="35">
        <v>24</v>
      </c>
      <c r="D208" s="43" t="str">
        <f t="shared" si="28"/>
        <v>N/A</v>
      </c>
      <c r="E208" s="35">
        <v>26</v>
      </c>
      <c r="F208" s="43" t="str">
        <f t="shared" si="29"/>
        <v>N/A</v>
      </c>
      <c r="G208" s="35">
        <v>26</v>
      </c>
      <c r="H208" s="43" t="str">
        <f t="shared" si="30"/>
        <v>N/A</v>
      </c>
      <c r="I208" s="12">
        <v>8.3330000000000002</v>
      </c>
      <c r="J208" s="12">
        <v>0</v>
      </c>
      <c r="K208" s="14" t="s">
        <v>217</v>
      </c>
      <c r="L208" s="9" t="str">
        <f t="shared" si="31"/>
        <v>N/A</v>
      </c>
    </row>
    <row r="209" spans="1:12" x14ac:dyDescent="0.2">
      <c r="A209" s="45" t="s">
        <v>1616</v>
      </c>
      <c r="B209" s="34" t="s">
        <v>217</v>
      </c>
      <c r="C209" s="35">
        <v>11</v>
      </c>
      <c r="D209" s="43" t="str">
        <f t="shared" si="28"/>
        <v>N/A</v>
      </c>
      <c r="E209" s="35">
        <v>11</v>
      </c>
      <c r="F209" s="43" t="str">
        <f t="shared" si="29"/>
        <v>N/A</v>
      </c>
      <c r="G209" s="35">
        <v>11</v>
      </c>
      <c r="H209" s="43" t="str">
        <f t="shared" si="30"/>
        <v>N/A</v>
      </c>
      <c r="I209" s="12">
        <v>0</v>
      </c>
      <c r="J209" s="12">
        <v>233.3</v>
      </c>
      <c r="K209" s="14" t="s">
        <v>217</v>
      </c>
      <c r="L209" s="9" t="str">
        <f t="shared" si="31"/>
        <v>N/A</v>
      </c>
    </row>
    <row r="210" spans="1:12" x14ac:dyDescent="0.2">
      <c r="A210" s="45" t="s">
        <v>125</v>
      </c>
      <c r="B210" s="34" t="s">
        <v>217</v>
      </c>
      <c r="C210" s="46">
        <v>1196087</v>
      </c>
      <c r="D210" s="43" t="str">
        <f t="shared" si="28"/>
        <v>N/A</v>
      </c>
      <c r="E210" s="46">
        <v>3798931</v>
      </c>
      <c r="F210" s="43" t="str">
        <f t="shared" si="29"/>
        <v>N/A</v>
      </c>
      <c r="G210" s="46">
        <v>1922031</v>
      </c>
      <c r="H210" s="43" t="str">
        <f t="shared" si="30"/>
        <v>N/A</v>
      </c>
      <c r="I210" s="12">
        <v>217.6</v>
      </c>
      <c r="J210" s="12">
        <v>-49.4</v>
      </c>
      <c r="K210" s="14" t="s">
        <v>217</v>
      </c>
      <c r="L210" s="9" t="str">
        <f t="shared" si="31"/>
        <v>N/A</v>
      </c>
    </row>
    <row r="211" spans="1:12" x14ac:dyDescent="0.2">
      <c r="A211" s="45" t="s">
        <v>1617</v>
      </c>
      <c r="B211" s="34" t="s">
        <v>217</v>
      </c>
      <c r="C211" s="46">
        <v>767825</v>
      </c>
      <c r="D211" s="43" t="str">
        <f t="shared" si="28"/>
        <v>N/A</v>
      </c>
      <c r="E211" s="46">
        <v>1306682</v>
      </c>
      <c r="F211" s="43" t="str">
        <f t="shared" si="29"/>
        <v>N/A</v>
      </c>
      <c r="G211" s="46">
        <v>1288161</v>
      </c>
      <c r="H211" s="43" t="str">
        <f t="shared" si="30"/>
        <v>N/A</v>
      </c>
      <c r="I211" s="12">
        <v>70.180000000000007</v>
      </c>
      <c r="J211" s="12">
        <v>-1.42</v>
      </c>
      <c r="K211" s="14" t="s">
        <v>217</v>
      </c>
      <c r="L211" s="9" t="str">
        <f t="shared" si="31"/>
        <v>N/A</v>
      </c>
    </row>
    <row r="212" spans="1:12" x14ac:dyDescent="0.2">
      <c r="A212" s="45" t="s">
        <v>1568</v>
      </c>
      <c r="B212" s="34" t="s">
        <v>217</v>
      </c>
      <c r="C212" s="46">
        <v>175235</v>
      </c>
      <c r="D212" s="43" t="str">
        <f t="shared" si="28"/>
        <v>N/A</v>
      </c>
      <c r="E212" s="46">
        <v>213954</v>
      </c>
      <c r="F212" s="43" t="str">
        <f t="shared" si="29"/>
        <v>N/A</v>
      </c>
      <c r="G212" s="46">
        <v>218867</v>
      </c>
      <c r="H212" s="43" t="str">
        <f t="shared" si="30"/>
        <v>N/A</v>
      </c>
      <c r="I212" s="12">
        <v>22.1</v>
      </c>
      <c r="J212" s="12">
        <v>2.2959999999999998</v>
      </c>
      <c r="K212" s="14" t="s">
        <v>217</v>
      </c>
      <c r="L212" s="9" t="str">
        <f t="shared" si="31"/>
        <v>N/A</v>
      </c>
    </row>
    <row r="213" spans="1:12" x14ac:dyDescent="0.2">
      <c r="A213" s="45" t="s">
        <v>1618</v>
      </c>
      <c r="B213" s="34" t="s">
        <v>217</v>
      </c>
      <c r="C213" s="46">
        <v>1195230</v>
      </c>
      <c r="D213" s="43" t="str">
        <f t="shared" si="28"/>
        <v>N/A</v>
      </c>
      <c r="E213" s="46">
        <v>3758841</v>
      </c>
      <c r="F213" s="43" t="str">
        <f t="shared" si="29"/>
        <v>N/A</v>
      </c>
      <c r="G213" s="46">
        <v>1910214</v>
      </c>
      <c r="H213" s="43" t="str">
        <f t="shared" si="30"/>
        <v>N/A</v>
      </c>
      <c r="I213" s="12">
        <v>214.5</v>
      </c>
      <c r="J213" s="12">
        <v>-49.2</v>
      </c>
      <c r="K213" s="14" t="s">
        <v>217</v>
      </c>
      <c r="L213" s="9" t="str">
        <f t="shared" si="31"/>
        <v>N/A</v>
      </c>
    </row>
    <row r="214" spans="1:12" x14ac:dyDescent="0.2">
      <c r="A214" s="50" t="s">
        <v>1619</v>
      </c>
      <c r="B214" s="34" t="s">
        <v>217</v>
      </c>
      <c r="C214" s="46">
        <v>461012</v>
      </c>
      <c r="D214" s="43" t="str">
        <f t="shared" si="28"/>
        <v>N/A</v>
      </c>
      <c r="E214" s="46">
        <v>517431</v>
      </c>
      <c r="F214" s="43" t="str">
        <f t="shared" si="29"/>
        <v>N/A</v>
      </c>
      <c r="G214" s="46">
        <v>274240</v>
      </c>
      <c r="H214" s="43" t="str">
        <f t="shared" si="30"/>
        <v>N/A</v>
      </c>
      <c r="I214" s="12">
        <v>12.24</v>
      </c>
      <c r="J214" s="12">
        <v>-47</v>
      </c>
      <c r="K214" s="14" t="s">
        <v>217</v>
      </c>
      <c r="L214" s="9" t="str">
        <f t="shared" si="31"/>
        <v>N/A</v>
      </c>
    </row>
    <row r="215" spans="1:12" ht="25.5" x14ac:dyDescent="0.2">
      <c r="A215" s="45" t="s">
        <v>1382</v>
      </c>
      <c r="B215" s="34" t="s">
        <v>217</v>
      </c>
      <c r="C215" s="46">
        <v>31289200</v>
      </c>
      <c r="D215" s="43" t="str">
        <f t="shared" ref="D215:D229" si="32">IF($B215="N/A","N/A",IF(C215&gt;10,"No",IF(C215&lt;-10,"No","Yes")))</f>
        <v>N/A</v>
      </c>
      <c r="E215" s="46">
        <v>34768664</v>
      </c>
      <c r="F215" s="43" t="str">
        <f t="shared" ref="F215:F229" si="33">IF($B215="N/A","N/A",IF(E215&gt;10,"No",IF(E215&lt;-10,"No","Yes")))</f>
        <v>N/A</v>
      </c>
      <c r="G215" s="46">
        <v>37998332</v>
      </c>
      <c r="H215" s="43" t="str">
        <f t="shared" ref="H215:H229" si="34">IF($B215="N/A","N/A",IF(G215&gt;10,"No",IF(G215&lt;-10,"No","Yes")))</f>
        <v>N/A</v>
      </c>
      <c r="I215" s="12">
        <v>11.12</v>
      </c>
      <c r="J215" s="12">
        <v>9.2889999999999997</v>
      </c>
      <c r="K215" s="44" t="s">
        <v>732</v>
      </c>
      <c r="L215" s="9" t="str">
        <f t="shared" ref="L215:L229" si="35">IF(J215="Div by 0", "N/A", IF(K215="N/A","N/A", IF(J215&gt;VALUE(MID(K215,1,2)), "No", IF(J215&lt;-1*VALUE(MID(K215,1,2)), "No", "Yes"))))</f>
        <v>Yes</v>
      </c>
    </row>
    <row r="216" spans="1:12" x14ac:dyDescent="0.2">
      <c r="A216" s="45" t="s">
        <v>649</v>
      </c>
      <c r="B216" s="34" t="s">
        <v>217</v>
      </c>
      <c r="C216" s="35">
        <v>22144</v>
      </c>
      <c r="D216" s="43" t="str">
        <f t="shared" si="32"/>
        <v>N/A</v>
      </c>
      <c r="E216" s="35">
        <v>18963</v>
      </c>
      <c r="F216" s="43" t="str">
        <f t="shared" si="33"/>
        <v>N/A</v>
      </c>
      <c r="G216" s="35">
        <v>16555</v>
      </c>
      <c r="H216" s="43" t="str">
        <f t="shared" si="34"/>
        <v>N/A</v>
      </c>
      <c r="I216" s="12">
        <v>-14.4</v>
      </c>
      <c r="J216" s="12">
        <v>-12.7</v>
      </c>
      <c r="K216" s="44" t="s">
        <v>732</v>
      </c>
      <c r="L216" s="9" t="str">
        <f t="shared" si="35"/>
        <v>Yes</v>
      </c>
    </row>
    <row r="217" spans="1:12" ht="25.5" x14ac:dyDescent="0.2">
      <c r="A217" s="45" t="s">
        <v>1383</v>
      </c>
      <c r="B217" s="34" t="s">
        <v>217</v>
      </c>
      <c r="C217" s="46">
        <v>1412.9877168</v>
      </c>
      <c r="D217" s="43" t="str">
        <f t="shared" si="32"/>
        <v>N/A</v>
      </c>
      <c r="E217" s="46">
        <v>1833.5001846</v>
      </c>
      <c r="F217" s="43" t="str">
        <f t="shared" si="33"/>
        <v>N/A</v>
      </c>
      <c r="G217" s="46">
        <v>2295.2782845000002</v>
      </c>
      <c r="H217" s="43" t="str">
        <f t="shared" si="34"/>
        <v>N/A</v>
      </c>
      <c r="I217" s="12">
        <v>29.76</v>
      </c>
      <c r="J217" s="12">
        <v>25.19</v>
      </c>
      <c r="K217" s="44" t="s">
        <v>732</v>
      </c>
      <c r="L217" s="9" t="str">
        <f t="shared" si="35"/>
        <v>Yes</v>
      </c>
    </row>
    <row r="218" spans="1:12" ht="25.5" x14ac:dyDescent="0.2">
      <c r="A218" s="45" t="s">
        <v>1384</v>
      </c>
      <c r="B218" s="34" t="s">
        <v>217</v>
      </c>
      <c r="C218" s="46">
        <v>34082812</v>
      </c>
      <c r="D218" s="43" t="str">
        <f t="shared" si="32"/>
        <v>N/A</v>
      </c>
      <c r="E218" s="46">
        <v>37745604</v>
      </c>
      <c r="F218" s="43" t="str">
        <f t="shared" si="33"/>
        <v>N/A</v>
      </c>
      <c r="G218" s="46">
        <v>38282676</v>
      </c>
      <c r="H218" s="43" t="str">
        <f t="shared" si="34"/>
        <v>N/A</v>
      </c>
      <c r="I218" s="12">
        <v>10.75</v>
      </c>
      <c r="J218" s="12">
        <v>1.423</v>
      </c>
      <c r="K218" s="44" t="s">
        <v>732</v>
      </c>
      <c r="L218" s="9" t="str">
        <f t="shared" si="35"/>
        <v>Yes</v>
      </c>
    </row>
    <row r="219" spans="1:12" x14ac:dyDescent="0.2">
      <c r="A219" s="45" t="s">
        <v>516</v>
      </c>
      <c r="B219" s="34" t="s">
        <v>217</v>
      </c>
      <c r="C219" s="35">
        <v>110015</v>
      </c>
      <c r="D219" s="43" t="str">
        <f t="shared" si="32"/>
        <v>N/A</v>
      </c>
      <c r="E219" s="35">
        <v>118764</v>
      </c>
      <c r="F219" s="43" t="str">
        <f t="shared" si="33"/>
        <v>N/A</v>
      </c>
      <c r="G219" s="35">
        <v>122717</v>
      </c>
      <c r="H219" s="43" t="str">
        <f t="shared" si="34"/>
        <v>N/A</v>
      </c>
      <c r="I219" s="12">
        <v>7.9530000000000003</v>
      </c>
      <c r="J219" s="12">
        <v>3.3279999999999998</v>
      </c>
      <c r="K219" s="44" t="s">
        <v>732</v>
      </c>
      <c r="L219" s="9" t="str">
        <f t="shared" si="35"/>
        <v>Yes</v>
      </c>
    </row>
    <row r="220" spans="1:12" ht="25.5" x14ac:dyDescent="0.2">
      <c r="A220" s="45" t="s">
        <v>1385</v>
      </c>
      <c r="B220" s="34" t="s">
        <v>217</v>
      </c>
      <c r="C220" s="46">
        <v>309.80149979999999</v>
      </c>
      <c r="D220" s="43" t="str">
        <f t="shared" si="32"/>
        <v>N/A</v>
      </c>
      <c r="E220" s="46">
        <v>317.82024855999998</v>
      </c>
      <c r="F220" s="43" t="str">
        <f t="shared" si="33"/>
        <v>N/A</v>
      </c>
      <c r="G220" s="46">
        <v>311.95902768000002</v>
      </c>
      <c r="H220" s="43" t="str">
        <f t="shared" si="34"/>
        <v>N/A</v>
      </c>
      <c r="I220" s="12">
        <v>2.5880000000000001</v>
      </c>
      <c r="J220" s="12">
        <v>-1.84</v>
      </c>
      <c r="K220" s="44" t="s">
        <v>732</v>
      </c>
      <c r="L220" s="9" t="str">
        <f t="shared" si="35"/>
        <v>Yes</v>
      </c>
    </row>
    <row r="221" spans="1:12" ht="25.5" x14ac:dyDescent="0.2">
      <c r="A221" s="45" t="s">
        <v>1386</v>
      </c>
      <c r="B221" s="34" t="s">
        <v>217</v>
      </c>
      <c r="C221" s="46">
        <v>21827050</v>
      </c>
      <c r="D221" s="43" t="str">
        <f t="shared" si="32"/>
        <v>N/A</v>
      </c>
      <c r="E221" s="46">
        <v>24723480</v>
      </c>
      <c r="F221" s="43" t="str">
        <f t="shared" si="33"/>
        <v>N/A</v>
      </c>
      <c r="G221" s="46">
        <v>24194155</v>
      </c>
      <c r="H221" s="43" t="str">
        <f t="shared" si="34"/>
        <v>N/A</v>
      </c>
      <c r="I221" s="12">
        <v>13.27</v>
      </c>
      <c r="J221" s="12">
        <v>-2.14</v>
      </c>
      <c r="K221" s="44" t="s">
        <v>732</v>
      </c>
      <c r="L221" s="9" t="str">
        <f t="shared" si="35"/>
        <v>Yes</v>
      </c>
    </row>
    <row r="222" spans="1:12" x14ac:dyDescent="0.2">
      <c r="A222" s="45" t="s">
        <v>517</v>
      </c>
      <c r="B222" s="34" t="s">
        <v>217</v>
      </c>
      <c r="C222" s="35">
        <v>66762</v>
      </c>
      <c r="D222" s="43" t="str">
        <f t="shared" si="32"/>
        <v>N/A</v>
      </c>
      <c r="E222" s="35">
        <v>74101</v>
      </c>
      <c r="F222" s="43" t="str">
        <f t="shared" si="33"/>
        <v>N/A</v>
      </c>
      <c r="G222" s="35">
        <v>75042</v>
      </c>
      <c r="H222" s="43" t="str">
        <f t="shared" si="34"/>
        <v>N/A</v>
      </c>
      <c r="I222" s="12">
        <v>10.99</v>
      </c>
      <c r="J222" s="12">
        <v>1.27</v>
      </c>
      <c r="K222" s="44" t="s">
        <v>732</v>
      </c>
      <c r="L222" s="9" t="str">
        <f t="shared" si="35"/>
        <v>Yes</v>
      </c>
    </row>
    <row r="223" spans="1:12" ht="25.5" x14ac:dyDescent="0.2">
      <c r="A223" s="45" t="s">
        <v>1387</v>
      </c>
      <c r="B223" s="34" t="s">
        <v>217</v>
      </c>
      <c r="C223" s="46">
        <v>326.93822833000002</v>
      </c>
      <c r="D223" s="43" t="str">
        <f t="shared" si="32"/>
        <v>N/A</v>
      </c>
      <c r="E223" s="46">
        <v>333.64569978999998</v>
      </c>
      <c r="F223" s="43" t="str">
        <f t="shared" si="33"/>
        <v>N/A</v>
      </c>
      <c r="G223" s="46">
        <v>322.40818474999998</v>
      </c>
      <c r="H223" s="43" t="str">
        <f t="shared" si="34"/>
        <v>N/A</v>
      </c>
      <c r="I223" s="12">
        <v>2.052</v>
      </c>
      <c r="J223" s="12">
        <v>-3.37</v>
      </c>
      <c r="K223" s="44" t="s">
        <v>732</v>
      </c>
      <c r="L223" s="9" t="str">
        <f t="shared" si="35"/>
        <v>Yes</v>
      </c>
    </row>
    <row r="224" spans="1:12" ht="25.5" x14ac:dyDescent="0.2">
      <c r="A224" s="45" t="s">
        <v>1388</v>
      </c>
      <c r="B224" s="34" t="s">
        <v>217</v>
      </c>
      <c r="C224" s="46">
        <v>9091528</v>
      </c>
      <c r="D224" s="43" t="str">
        <f t="shared" si="32"/>
        <v>N/A</v>
      </c>
      <c r="E224" s="46">
        <v>9913339</v>
      </c>
      <c r="F224" s="43" t="str">
        <f t="shared" si="33"/>
        <v>N/A</v>
      </c>
      <c r="G224" s="46">
        <v>9838020</v>
      </c>
      <c r="H224" s="43" t="str">
        <f t="shared" si="34"/>
        <v>N/A</v>
      </c>
      <c r="I224" s="12">
        <v>9.0389999999999997</v>
      </c>
      <c r="J224" s="12">
        <v>-0.76</v>
      </c>
      <c r="K224" s="44" t="s">
        <v>732</v>
      </c>
      <c r="L224" s="9" t="str">
        <f t="shared" si="35"/>
        <v>Yes</v>
      </c>
    </row>
    <row r="225" spans="1:12" x14ac:dyDescent="0.2">
      <c r="A225" s="45" t="s">
        <v>518</v>
      </c>
      <c r="B225" s="34" t="s">
        <v>217</v>
      </c>
      <c r="C225" s="35">
        <v>1977</v>
      </c>
      <c r="D225" s="43" t="str">
        <f t="shared" si="32"/>
        <v>N/A</v>
      </c>
      <c r="E225" s="35">
        <v>2356</v>
      </c>
      <c r="F225" s="43" t="str">
        <f t="shared" si="33"/>
        <v>N/A</v>
      </c>
      <c r="G225" s="35">
        <v>2380</v>
      </c>
      <c r="H225" s="43" t="str">
        <f t="shared" si="34"/>
        <v>N/A</v>
      </c>
      <c r="I225" s="12">
        <v>19.170000000000002</v>
      </c>
      <c r="J225" s="12">
        <v>1.0189999999999999</v>
      </c>
      <c r="K225" s="44" t="s">
        <v>732</v>
      </c>
      <c r="L225" s="9" t="str">
        <f t="shared" si="35"/>
        <v>Yes</v>
      </c>
    </row>
    <row r="226" spans="1:12" ht="25.5" x14ac:dyDescent="0.2">
      <c r="A226" s="45" t="s">
        <v>1389</v>
      </c>
      <c r="B226" s="34" t="s">
        <v>217</v>
      </c>
      <c r="C226" s="46">
        <v>4598.6484572999998</v>
      </c>
      <c r="D226" s="43" t="str">
        <f t="shared" si="32"/>
        <v>N/A</v>
      </c>
      <c r="E226" s="46">
        <v>4207.6990661999998</v>
      </c>
      <c r="F226" s="43" t="str">
        <f t="shared" si="33"/>
        <v>N/A</v>
      </c>
      <c r="G226" s="46">
        <v>4133.6218486999996</v>
      </c>
      <c r="H226" s="43" t="str">
        <f t="shared" si="34"/>
        <v>N/A</v>
      </c>
      <c r="I226" s="12">
        <v>-8.5</v>
      </c>
      <c r="J226" s="12">
        <v>-1.76</v>
      </c>
      <c r="K226" s="44" t="s">
        <v>732</v>
      </c>
      <c r="L226" s="9" t="str">
        <f t="shared" si="35"/>
        <v>Yes</v>
      </c>
    </row>
    <row r="227" spans="1:12" ht="25.5" x14ac:dyDescent="0.2">
      <c r="A227" s="45" t="s">
        <v>1390</v>
      </c>
      <c r="B227" s="34" t="s">
        <v>217</v>
      </c>
      <c r="C227" s="46">
        <v>134764422</v>
      </c>
      <c r="D227" s="43" t="str">
        <f t="shared" si="32"/>
        <v>N/A</v>
      </c>
      <c r="E227" s="46">
        <v>156892742</v>
      </c>
      <c r="F227" s="43" t="str">
        <f t="shared" si="33"/>
        <v>N/A</v>
      </c>
      <c r="G227" s="46">
        <v>168296768</v>
      </c>
      <c r="H227" s="43" t="str">
        <f t="shared" si="34"/>
        <v>N/A</v>
      </c>
      <c r="I227" s="12">
        <v>16.420000000000002</v>
      </c>
      <c r="J227" s="12">
        <v>7.2690000000000001</v>
      </c>
      <c r="K227" s="44" t="s">
        <v>732</v>
      </c>
      <c r="L227" s="9" t="str">
        <f t="shared" si="35"/>
        <v>Yes</v>
      </c>
    </row>
    <row r="228" spans="1:12" ht="25.5" x14ac:dyDescent="0.2">
      <c r="A228" s="45" t="s">
        <v>519</v>
      </c>
      <c r="B228" s="34" t="s">
        <v>217</v>
      </c>
      <c r="C228" s="35">
        <v>15005</v>
      </c>
      <c r="D228" s="43" t="str">
        <f t="shared" si="32"/>
        <v>N/A</v>
      </c>
      <c r="E228" s="35">
        <v>16183</v>
      </c>
      <c r="F228" s="43" t="str">
        <f t="shared" si="33"/>
        <v>N/A</v>
      </c>
      <c r="G228" s="35">
        <v>16823</v>
      </c>
      <c r="H228" s="43" t="str">
        <f t="shared" si="34"/>
        <v>N/A</v>
      </c>
      <c r="I228" s="12">
        <v>7.851</v>
      </c>
      <c r="J228" s="12">
        <v>3.9550000000000001</v>
      </c>
      <c r="K228" s="44" t="s">
        <v>732</v>
      </c>
      <c r="L228" s="9" t="str">
        <f t="shared" si="35"/>
        <v>Yes</v>
      </c>
    </row>
    <row r="229" spans="1:12" ht="25.5" x14ac:dyDescent="0.2">
      <c r="A229" s="45" t="s">
        <v>1391</v>
      </c>
      <c r="B229" s="34" t="s">
        <v>217</v>
      </c>
      <c r="C229" s="46">
        <v>8981.3010329999997</v>
      </c>
      <c r="D229" s="43" t="str">
        <f t="shared" si="32"/>
        <v>N/A</v>
      </c>
      <c r="E229" s="46">
        <v>9694.9108324000008</v>
      </c>
      <c r="F229" s="43" t="str">
        <f t="shared" si="33"/>
        <v>N/A</v>
      </c>
      <c r="G229" s="46">
        <v>10003.968852</v>
      </c>
      <c r="H229" s="43" t="str">
        <f t="shared" si="34"/>
        <v>N/A</v>
      </c>
      <c r="I229" s="12">
        <v>7.9459999999999997</v>
      </c>
      <c r="J229" s="12">
        <v>3.1880000000000002</v>
      </c>
      <c r="K229" s="44" t="s">
        <v>732</v>
      </c>
      <c r="L229" s="9" t="str">
        <f t="shared" si="35"/>
        <v>Yes</v>
      </c>
    </row>
    <row r="230" spans="1:12" x14ac:dyDescent="0.2">
      <c r="A230" s="4" t="s">
        <v>1392</v>
      </c>
      <c r="B230" s="34" t="s">
        <v>217</v>
      </c>
      <c r="C230" s="51">
        <v>147817722</v>
      </c>
      <c r="D230" s="43" t="str">
        <f t="shared" ref="D230:D253" si="36">IF($B230="N/A","N/A",IF(C230&gt;10,"No",IF(C230&lt;-10,"No","Yes")))</f>
        <v>N/A</v>
      </c>
      <c r="E230" s="51">
        <v>174254759</v>
      </c>
      <c r="F230" s="43" t="str">
        <f t="shared" ref="F230:F253" si="37">IF($B230="N/A","N/A",IF(E230&gt;10,"No",IF(E230&lt;-10,"No","Yes")))</f>
        <v>N/A</v>
      </c>
      <c r="G230" s="51">
        <v>189137599</v>
      </c>
      <c r="H230" s="43" t="str">
        <f t="shared" ref="H230:H253" si="38">IF($B230="N/A","N/A",IF(G230&gt;10,"No",IF(G230&lt;-10,"No","Yes")))</f>
        <v>N/A</v>
      </c>
      <c r="I230" s="12">
        <v>17.88</v>
      </c>
      <c r="J230" s="12">
        <v>8.5410000000000004</v>
      </c>
      <c r="K230" s="44" t="s">
        <v>732</v>
      </c>
      <c r="L230" s="9" t="str">
        <f t="shared" ref="L230:L253" si="39">IF(J230="Div by 0", "N/A", IF(K230="N/A","N/A", IF(J230&gt;VALUE(MID(K230,1,2)), "No", IF(J230&lt;-1*VALUE(MID(K230,1,2)), "No", "Yes"))))</f>
        <v>Yes</v>
      </c>
    </row>
    <row r="231" spans="1:12" x14ac:dyDescent="0.2">
      <c r="A231" s="4" t="s">
        <v>1569</v>
      </c>
      <c r="B231" s="34" t="s">
        <v>217</v>
      </c>
      <c r="C231" s="49">
        <v>17956</v>
      </c>
      <c r="D231" s="49" t="str">
        <f t="shared" si="36"/>
        <v>N/A</v>
      </c>
      <c r="E231" s="49">
        <v>19498</v>
      </c>
      <c r="F231" s="49" t="str">
        <f t="shared" si="37"/>
        <v>N/A</v>
      </c>
      <c r="G231" s="49">
        <v>20502</v>
      </c>
      <c r="H231" s="43" t="str">
        <f t="shared" si="38"/>
        <v>N/A</v>
      </c>
      <c r="I231" s="12">
        <v>8.5879999999999992</v>
      </c>
      <c r="J231" s="12">
        <v>5.149</v>
      </c>
      <c r="K231" s="44" t="s">
        <v>732</v>
      </c>
      <c r="L231" s="9" t="str">
        <f t="shared" si="39"/>
        <v>Yes</v>
      </c>
    </row>
    <row r="232" spans="1:12" x14ac:dyDescent="0.2">
      <c r="A232" s="4" t="s">
        <v>1570</v>
      </c>
      <c r="B232" s="34" t="s">
        <v>217</v>
      </c>
      <c r="C232" s="51">
        <v>8232.2188683000004</v>
      </c>
      <c r="D232" s="43" t="str">
        <f t="shared" si="36"/>
        <v>N/A</v>
      </c>
      <c r="E232" s="51">
        <v>8937.0581084999994</v>
      </c>
      <c r="F232" s="43" t="str">
        <f t="shared" si="37"/>
        <v>N/A</v>
      </c>
      <c r="G232" s="51">
        <v>9225.3243098000003</v>
      </c>
      <c r="H232" s="43" t="str">
        <f t="shared" si="38"/>
        <v>N/A</v>
      </c>
      <c r="I232" s="12">
        <v>8.5619999999999994</v>
      </c>
      <c r="J232" s="12">
        <v>3.226</v>
      </c>
      <c r="K232" s="44" t="s">
        <v>732</v>
      </c>
      <c r="L232" s="9" t="str">
        <f t="shared" si="39"/>
        <v>Yes</v>
      </c>
    </row>
    <row r="233" spans="1:12" x14ac:dyDescent="0.2">
      <c r="A233" s="52" t="s">
        <v>1571</v>
      </c>
      <c r="B233" s="34" t="s">
        <v>217</v>
      </c>
      <c r="C233" s="51">
        <v>6494.3315326000002</v>
      </c>
      <c r="D233" s="43" t="str">
        <f t="shared" si="36"/>
        <v>N/A</v>
      </c>
      <c r="E233" s="51">
        <v>7423.7690763000001</v>
      </c>
      <c r="F233" s="43" t="str">
        <f t="shared" si="37"/>
        <v>N/A</v>
      </c>
      <c r="G233" s="51">
        <v>8089.1531035999997</v>
      </c>
      <c r="H233" s="43" t="str">
        <f t="shared" si="38"/>
        <v>N/A</v>
      </c>
      <c r="I233" s="12">
        <v>14.31</v>
      </c>
      <c r="J233" s="12">
        <v>8.9629999999999992</v>
      </c>
      <c r="K233" s="44" t="s">
        <v>732</v>
      </c>
      <c r="L233" s="9" t="str">
        <f t="shared" si="39"/>
        <v>Yes</v>
      </c>
    </row>
    <row r="234" spans="1:12" x14ac:dyDescent="0.2">
      <c r="A234" s="52" t="s">
        <v>1572</v>
      </c>
      <c r="B234" s="34" t="s">
        <v>217</v>
      </c>
      <c r="C234" s="51">
        <v>9818.0672740999998</v>
      </c>
      <c r="D234" s="43" t="str">
        <f t="shared" si="36"/>
        <v>N/A</v>
      </c>
      <c r="E234" s="51">
        <v>10301.60658</v>
      </c>
      <c r="F234" s="43" t="str">
        <f t="shared" si="37"/>
        <v>N/A</v>
      </c>
      <c r="G234" s="51">
        <v>10307.123948</v>
      </c>
      <c r="H234" s="43" t="str">
        <f t="shared" si="38"/>
        <v>N/A</v>
      </c>
      <c r="I234" s="12">
        <v>4.9249999999999998</v>
      </c>
      <c r="J234" s="12">
        <v>5.3600000000000002E-2</v>
      </c>
      <c r="K234" s="44" t="s">
        <v>732</v>
      </c>
      <c r="L234" s="9" t="str">
        <f t="shared" si="39"/>
        <v>Yes</v>
      </c>
    </row>
    <row r="235" spans="1:12" x14ac:dyDescent="0.2">
      <c r="A235" s="52" t="s">
        <v>1573</v>
      </c>
      <c r="B235" s="34" t="s">
        <v>217</v>
      </c>
      <c r="C235" s="51">
        <v>1695.0756303000001</v>
      </c>
      <c r="D235" s="43" t="str">
        <f t="shared" si="36"/>
        <v>N/A</v>
      </c>
      <c r="E235" s="51">
        <v>2441.9216301000001</v>
      </c>
      <c r="F235" s="43" t="str">
        <f t="shared" si="37"/>
        <v>N/A</v>
      </c>
      <c r="G235" s="51">
        <v>2915.0521978000002</v>
      </c>
      <c r="H235" s="43" t="str">
        <f t="shared" si="38"/>
        <v>N/A</v>
      </c>
      <c r="I235" s="12">
        <v>44.06</v>
      </c>
      <c r="J235" s="12">
        <v>19.38</v>
      </c>
      <c r="K235" s="44" t="s">
        <v>732</v>
      </c>
      <c r="L235" s="9" t="str">
        <f t="shared" si="39"/>
        <v>Yes</v>
      </c>
    </row>
    <row r="236" spans="1:12" x14ac:dyDescent="0.2">
      <c r="A236" s="52" t="s">
        <v>1574</v>
      </c>
      <c r="B236" s="34" t="s">
        <v>217</v>
      </c>
      <c r="C236" s="51">
        <v>997.06827309000005</v>
      </c>
      <c r="D236" s="43" t="str">
        <f t="shared" si="36"/>
        <v>N/A</v>
      </c>
      <c r="E236" s="51">
        <v>1044.3807829</v>
      </c>
      <c r="F236" s="43" t="str">
        <f t="shared" si="37"/>
        <v>N/A</v>
      </c>
      <c r="G236" s="51">
        <v>1076.7241379</v>
      </c>
      <c r="H236" s="43" t="str">
        <f t="shared" si="38"/>
        <v>N/A</v>
      </c>
      <c r="I236" s="12">
        <v>4.7450000000000001</v>
      </c>
      <c r="J236" s="12">
        <v>3.097</v>
      </c>
      <c r="K236" s="44" t="s">
        <v>732</v>
      </c>
      <c r="L236" s="9" t="str">
        <f t="shared" si="39"/>
        <v>Yes</v>
      </c>
    </row>
    <row r="237" spans="1:12" x14ac:dyDescent="0.2">
      <c r="A237" s="45" t="s">
        <v>1575</v>
      </c>
      <c r="B237" s="34" t="s">
        <v>217</v>
      </c>
      <c r="C237" s="43">
        <v>2.8187232546000001</v>
      </c>
      <c r="D237" s="43" t="str">
        <f t="shared" si="36"/>
        <v>N/A</v>
      </c>
      <c r="E237" s="43">
        <v>2.9506747901999999</v>
      </c>
      <c r="F237" s="43" t="str">
        <f t="shared" si="37"/>
        <v>N/A</v>
      </c>
      <c r="G237" s="43">
        <v>3.0156696561</v>
      </c>
      <c r="H237" s="43" t="str">
        <f t="shared" si="38"/>
        <v>N/A</v>
      </c>
      <c r="I237" s="12">
        <v>4.681</v>
      </c>
      <c r="J237" s="12">
        <v>2.2029999999999998</v>
      </c>
      <c r="K237" s="44" t="s">
        <v>732</v>
      </c>
      <c r="L237" s="9" t="str">
        <f t="shared" si="39"/>
        <v>Yes</v>
      </c>
    </row>
    <row r="238" spans="1:12" x14ac:dyDescent="0.2">
      <c r="A238" s="50" t="s">
        <v>1576</v>
      </c>
      <c r="B238" s="34" t="s">
        <v>217</v>
      </c>
      <c r="C238" s="43">
        <v>17.682252387999998</v>
      </c>
      <c r="D238" s="43" t="str">
        <f t="shared" si="36"/>
        <v>N/A</v>
      </c>
      <c r="E238" s="43">
        <v>19.572394278000001</v>
      </c>
      <c r="F238" s="43" t="str">
        <f t="shared" si="37"/>
        <v>N/A</v>
      </c>
      <c r="G238" s="43">
        <v>20.442897469999998</v>
      </c>
      <c r="H238" s="43" t="str">
        <f t="shared" si="38"/>
        <v>N/A</v>
      </c>
      <c r="I238" s="12">
        <v>10.69</v>
      </c>
      <c r="J238" s="12">
        <v>4.4480000000000004</v>
      </c>
      <c r="K238" s="44" t="s">
        <v>732</v>
      </c>
      <c r="L238" s="9" t="str">
        <f t="shared" si="39"/>
        <v>Yes</v>
      </c>
    </row>
    <row r="239" spans="1:12" x14ac:dyDescent="0.2">
      <c r="A239" s="50" t="s">
        <v>1577</v>
      </c>
      <c r="B239" s="34" t="s">
        <v>217</v>
      </c>
      <c r="C239" s="43">
        <v>7.2015972523</v>
      </c>
      <c r="D239" s="43" t="str">
        <f t="shared" si="36"/>
        <v>N/A</v>
      </c>
      <c r="E239" s="43">
        <v>7.8546194345</v>
      </c>
      <c r="F239" s="43" t="str">
        <f t="shared" si="37"/>
        <v>N/A</v>
      </c>
      <c r="G239" s="43">
        <v>8.3559245263000008</v>
      </c>
      <c r="H239" s="43" t="str">
        <f t="shared" si="38"/>
        <v>N/A</v>
      </c>
      <c r="I239" s="12">
        <v>9.0679999999999996</v>
      </c>
      <c r="J239" s="12">
        <v>6.3819999999999997</v>
      </c>
      <c r="K239" s="44" t="s">
        <v>732</v>
      </c>
      <c r="L239" s="9" t="str">
        <f t="shared" si="39"/>
        <v>Yes</v>
      </c>
    </row>
    <row r="240" spans="1:12" x14ac:dyDescent="0.2">
      <c r="A240" s="50" t="s">
        <v>1578</v>
      </c>
      <c r="B240" s="34" t="s">
        <v>217</v>
      </c>
      <c r="C240" s="43">
        <v>9.7261688400000004E-2</v>
      </c>
      <c r="D240" s="43" t="str">
        <f t="shared" si="36"/>
        <v>N/A</v>
      </c>
      <c r="E240" s="43">
        <v>8.2812832599999997E-2</v>
      </c>
      <c r="F240" s="43" t="str">
        <f t="shared" si="37"/>
        <v>N/A</v>
      </c>
      <c r="G240" s="43">
        <v>9.0575427700000002E-2</v>
      </c>
      <c r="H240" s="43" t="str">
        <f t="shared" si="38"/>
        <v>N/A</v>
      </c>
      <c r="I240" s="12">
        <v>-14.9</v>
      </c>
      <c r="J240" s="12">
        <v>9.3740000000000006</v>
      </c>
      <c r="K240" s="44" t="s">
        <v>732</v>
      </c>
      <c r="L240" s="9" t="str">
        <f t="shared" si="39"/>
        <v>Yes</v>
      </c>
    </row>
    <row r="241" spans="1:12" x14ac:dyDescent="0.2">
      <c r="A241" s="50" t="s">
        <v>1579</v>
      </c>
      <c r="B241" s="34" t="s">
        <v>217</v>
      </c>
      <c r="C241" s="43">
        <v>0.28637477140000001</v>
      </c>
      <c r="D241" s="43" t="str">
        <f t="shared" si="36"/>
        <v>N/A</v>
      </c>
      <c r="E241" s="43">
        <v>0.30566070569999998</v>
      </c>
      <c r="F241" s="43" t="str">
        <f t="shared" si="37"/>
        <v>N/A</v>
      </c>
      <c r="G241" s="43">
        <v>0.34092852260000001</v>
      </c>
      <c r="H241" s="43" t="str">
        <f t="shared" si="38"/>
        <v>N/A</v>
      </c>
      <c r="I241" s="12">
        <v>6.7350000000000003</v>
      </c>
      <c r="J241" s="12">
        <v>11.54</v>
      </c>
      <c r="K241" s="44" t="s">
        <v>732</v>
      </c>
      <c r="L241" s="9" t="str">
        <f t="shared" si="39"/>
        <v>Yes</v>
      </c>
    </row>
    <row r="242" spans="1:12" ht="25.5" x14ac:dyDescent="0.2">
      <c r="A242" s="4" t="s">
        <v>1404</v>
      </c>
      <c r="B242" s="34" t="s">
        <v>217</v>
      </c>
      <c r="C242" s="51">
        <v>134764422</v>
      </c>
      <c r="D242" s="43" t="str">
        <f t="shared" si="36"/>
        <v>N/A</v>
      </c>
      <c r="E242" s="51">
        <v>156892742</v>
      </c>
      <c r="F242" s="43" t="str">
        <f t="shared" si="37"/>
        <v>N/A</v>
      </c>
      <c r="G242" s="51">
        <v>168296768</v>
      </c>
      <c r="H242" s="43" t="str">
        <f t="shared" si="38"/>
        <v>N/A</v>
      </c>
      <c r="I242" s="12">
        <v>16.420000000000002</v>
      </c>
      <c r="J242" s="12">
        <v>7.2690000000000001</v>
      </c>
      <c r="K242" s="44" t="s">
        <v>732</v>
      </c>
      <c r="L242" s="9" t="str">
        <f t="shared" si="39"/>
        <v>Yes</v>
      </c>
    </row>
    <row r="243" spans="1:12" x14ac:dyDescent="0.2">
      <c r="A243" s="4" t="s">
        <v>1580</v>
      </c>
      <c r="B243" s="34" t="s">
        <v>217</v>
      </c>
      <c r="C243" s="49">
        <v>15005</v>
      </c>
      <c r="D243" s="49" t="str">
        <f t="shared" si="36"/>
        <v>N/A</v>
      </c>
      <c r="E243" s="49">
        <v>16183</v>
      </c>
      <c r="F243" s="49" t="str">
        <f t="shared" si="37"/>
        <v>N/A</v>
      </c>
      <c r="G243" s="49">
        <v>16823</v>
      </c>
      <c r="H243" s="43" t="str">
        <f t="shared" si="38"/>
        <v>N/A</v>
      </c>
      <c r="I243" s="12">
        <v>7.851</v>
      </c>
      <c r="J243" s="12">
        <v>3.9550000000000001</v>
      </c>
      <c r="K243" s="44" t="s">
        <v>732</v>
      </c>
      <c r="L243" s="9" t="str">
        <f t="shared" si="39"/>
        <v>Yes</v>
      </c>
    </row>
    <row r="244" spans="1:12" ht="25.5" x14ac:dyDescent="0.2">
      <c r="A244" s="4" t="s">
        <v>1581</v>
      </c>
      <c r="B244" s="34" t="s">
        <v>217</v>
      </c>
      <c r="C244" s="51">
        <v>8981.3010329999997</v>
      </c>
      <c r="D244" s="43" t="str">
        <f t="shared" si="36"/>
        <v>N/A</v>
      </c>
      <c r="E244" s="51">
        <v>9694.9108324000008</v>
      </c>
      <c r="F244" s="43" t="str">
        <f t="shared" si="37"/>
        <v>N/A</v>
      </c>
      <c r="G244" s="51">
        <v>10003.968852</v>
      </c>
      <c r="H244" s="43" t="str">
        <f t="shared" si="38"/>
        <v>N/A</v>
      </c>
      <c r="I244" s="12">
        <v>7.9459999999999997</v>
      </c>
      <c r="J244" s="12">
        <v>3.1880000000000002</v>
      </c>
      <c r="K244" s="44" t="s">
        <v>732</v>
      </c>
      <c r="L244" s="9" t="str">
        <f t="shared" si="39"/>
        <v>Yes</v>
      </c>
    </row>
    <row r="245" spans="1:12" ht="25.5" x14ac:dyDescent="0.2">
      <c r="A245" s="52" t="s">
        <v>1582</v>
      </c>
      <c r="B245" s="34" t="s">
        <v>217</v>
      </c>
      <c r="C245" s="51">
        <v>6207.8644406000003</v>
      </c>
      <c r="D245" s="43" t="str">
        <f t="shared" si="36"/>
        <v>N/A</v>
      </c>
      <c r="E245" s="51">
        <v>7171.1831118</v>
      </c>
      <c r="F245" s="43" t="str">
        <f t="shared" si="37"/>
        <v>N/A</v>
      </c>
      <c r="G245" s="51">
        <v>7848.0795592000004</v>
      </c>
      <c r="H245" s="43" t="str">
        <f t="shared" si="38"/>
        <v>N/A</v>
      </c>
      <c r="I245" s="12">
        <v>15.52</v>
      </c>
      <c r="J245" s="12">
        <v>9.4390000000000001</v>
      </c>
      <c r="K245" s="44" t="s">
        <v>732</v>
      </c>
      <c r="L245" s="9" t="str">
        <f t="shared" si="39"/>
        <v>Yes</v>
      </c>
    </row>
    <row r="246" spans="1:12" ht="25.5" x14ac:dyDescent="0.2">
      <c r="A246" s="52" t="s">
        <v>1583</v>
      </c>
      <c r="B246" s="34" t="s">
        <v>217</v>
      </c>
      <c r="C246" s="51">
        <v>11405.95225</v>
      </c>
      <c r="D246" s="43" t="str">
        <f t="shared" si="36"/>
        <v>N/A</v>
      </c>
      <c r="E246" s="51">
        <v>11841.862109</v>
      </c>
      <c r="F246" s="43" t="str">
        <f t="shared" si="37"/>
        <v>N/A</v>
      </c>
      <c r="G246" s="51">
        <v>11706.790648</v>
      </c>
      <c r="H246" s="43" t="str">
        <f t="shared" si="38"/>
        <v>N/A</v>
      </c>
      <c r="I246" s="12">
        <v>3.8220000000000001</v>
      </c>
      <c r="J246" s="12">
        <v>-1.1399999999999999</v>
      </c>
      <c r="K246" s="44" t="s">
        <v>732</v>
      </c>
      <c r="L246" s="9" t="str">
        <f t="shared" si="39"/>
        <v>Yes</v>
      </c>
    </row>
    <row r="247" spans="1:12" ht="25.5" x14ac:dyDescent="0.2">
      <c r="A247" s="52" t="s">
        <v>1584</v>
      </c>
      <c r="B247" s="34" t="s">
        <v>217</v>
      </c>
      <c r="C247" s="51">
        <v>14510.5</v>
      </c>
      <c r="D247" s="43" t="str">
        <f t="shared" si="36"/>
        <v>N/A</v>
      </c>
      <c r="E247" s="51">
        <v>16916.846153999999</v>
      </c>
      <c r="F247" s="43" t="str">
        <f t="shared" si="37"/>
        <v>N/A</v>
      </c>
      <c r="G247" s="51">
        <v>18180.5</v>
      </c>
      <c r="H247" s="43" t="str">
        <f t="shared" si="38"/>
        <v>N/A</v>
      </c>
      <c r="I247" s="12">
        <v>16.579999999999998</v>
      </c>
      <c r="J247" s="12">
        <v>7.47</v>
      </c>
      <c r="K247" s="44" t="s">
        <v>732</v>
      </c>
      <c r="L247" s="9" t="str">
        <f t="shared" si="39"/>
        <v>Yes</v>
      </c>
    </row>
    <row r="248" spans="1:12" ht="25.5" x14ac:dyDescent="0.2">
      <c r="A248" s="52" t="s">
        <v>1585</v>
      </c>
      <c r="B248" s="34" t="s">
        <v>217</v>
      </c>
      <c r="C248" s="51">
        <v>12117</v>
      </c>
      <c r="D248" s="43" t="str">
        <f t="shared" si="36"/>
        <v>N/A</v>
      </c>
      <c r="E248" s="51">
        <v>7292</v>
      </c>
      <c r="F248" s="43" t="str">
        <f t="shared" si="37"/>
        <v>N/A</v>
      </c>
      <c r="G248" s="51">
        <v>7844.6666667</v>
      </c>
      <c r="H248" s="43" t="str">
        <f t="shared" si="38"/>
        <v>N/A</v>
      </c>
      <c r="I248" s="12">
        <v>-39.799999999999997</v>
      </c>
      <c r="J248" s="12">
        <v>7.5789999999999997</v>
      </c>
      <c r="K248" s="44" t="s">
        <v>732</v>
      </c>
      <c r="L248" s="9" t="str">
        <f t="shared" si="39"/>
        <v>Yes</v>
      </c>
    </row>
    <row r="249" spans="1:12" ht="25.5" x14ac:dyDescent="0.2">
      <c r="A249" s="45" t="s">
        <v>1586</v>
      </c>
      <c r="B249" s="34" t="s">
        <v>217</v>
      </c>
      <c r="C249" s="43">
        <v>2.3554768565000002</v>
      </c>
      <c r="D249" s="43" t="str">
        <f t="shared" si="36"/>
        <v>N/A</v>
      </c>
      <c r="E249" s="43">
        <v>2.4490086229000001</v>
      </c>
      <c r="F249" s="43" t="str">
        <f t="shared" si="37"/>
        <v>N/A</v>
      </c>
      <c r="G249" s="43">
        <v>2.4745200772999998</v>
      </c>
      <c r="H249" s="43" t="str">
        <f t="shared" si="38"/>
        <v>N/A</v>
      </c>
      <c r="I249" s="12">
        <v>3.9710000000000001</v>
      </c>
      <c r="J249" s="12">
        <v>1.042</v>
      </c>
      <c r="K249" s="44" t="s">
        <v>732</v>
      </c>
      <c r="L249" s="9" t="str">
        <f t="shared" si="39"/>
        <v>Yes</v>
      </c>
    </row>
    <row r="250" spans="1:12" ht="25.5" x14ac:dyDescent="0.2">
      <c r="A250" s="50" t="s">
        <v>1587</v>
      </c>
      <c r="B250" s="34" t="s">
        <v>217</v>
      </c>
      <c r="C250" s="43">
        <v>17.616892911000001</v>
      </c>
      <c r="D250" s="43" t="str">
        <f t="shared" si="36"/>
        <v>N/A</v>
      </c>
      <c r="E250" s="43">
        <v>19.517371482000001</v>
      </c>
      <c r="F250" s="43" t="str">
        <f t="shared" si="37"/>
        <v>N/A</v>
      </c>
      <c r="G250" s="43">
        <v>20.393564830999999</v>
      </c>
      <c r="H250" s="43" t="str">
        <f t="shared" si="38"/>
        <v>N/A</v>
      </c>
      <c r="I250" s="12">
        <v>10.79</v>
      </c>
      <c r="J250" s="12">
        <v>4.4889999999999999</v>
      </c>
      <c r="K250" s="44" t="s">
        <v>732</v>
      </c>
      <c r="L250" s="9" t="str">
        <f t="shared" si="39"/>
        <v>Yes</v>
      </c>
    </row>
    <row r="251" spans="1:12" ht="25.5" x14ac:dyDescent="0.2">
      <c r="A251" s="50" t="s">
        <v>1588</v>
      </c>
      <c r="B251" s="34" t="s">
        <v>217</v>
      </c>
      <c r="C251" s="43">
        <v>5.5701380840999999</v>
      </c>
      <c r="D251" s="43" t="str">
        <f t="shared" si="36"/>
        <v>N/A</v>
      </c>
      <c r="E251" s="43">
        <v>5.9913123564999999</v>
      </c>
      <c r="F251" s="43" t="str">
        <f t="shared" si="37"/>
        <v>N/A</v>
      </c>
      <c r="G251" s="43">
        <v>6.3325198250000003</v>
      </c>
      <c r="H251" s="43" t="str">
        <f t="shared" si="38"/>
        <v>N/A</v>
      </c>
      <c r="I251" s="12">
        <v>7.5609999999999999</v>
      </c>
      <c r="J251" s="12">
        <v>5.6950000000000003</v>
      </c>
      <c r="K251" s="44" t="s">
        <v>732</v>
      </c>
      <c r="L251" s="9" t="str">
        <f t="shared" si="39"/>
        <v>Yes</v>
      </c>
    </row>
    <row r="252" spans="1:12" ht="25.5" x14ac:dyDescent="0.2">
      <c r="A252" s="50" t="s">
        <v>1589</v>
      </c>
      <c r="B252" s="34" t="s">
        <v>217</v>
      </c>
      <c r="C252" s="43">
        <v>3.8141838999999999E-3</v>
      </c>
      <c r="D252" s="43" t="str">
        <f t="shared" si="36"/>
        <v>N/A</v>
      </c>
      <c r="E252" s="43">
        <v>3.3748176000000002E-3</v>
      </c>
      <c r="F252" s="43" t="str">
        <f t="shared" si="37"/>
        <v>N/A</v>
      </c>
      <c r="G252" s="43">
        <v>2.9860031000000001E-3</v>
      </c>
      <c r="H252" s="43" t="str">
        <f t="shared" si="38"/>
        <v>N/A</v>
      </c>
      <c r="I252" s="12">
        <v>-11.5</v>
      </c>
      <c r="J252" s="12">
        <v>-11.5</v>
      </c>
      <c r="K252" s="44" t="s">
        <v>732</v>
      </c>
      <c r="L252" s="9" t="str">
        <f t="shared" si="39"/>
        <v>Yes</v>
      </c>
    </row>
    <row r="253" spans="1:12" ht="25.5" x14ac:dyDescent="0.2">
      <c r="A253" s="50" t="s">
        <v>1590</v>
      </c>
      <c r="B253" s="34" t="s">
        <v>217</v>
      </c>
      <c r="C253" s="43">
        <v>4.6003978999999999E-3</v>
      </c>
      <c r="D253" s="43" t="str">
        <f t="shared" si="36"/>
        <v>N/A</v>
      </c>
      <c r="E253" s="43">
        <v>4.3510420999999999E-3</v>
      </c>
      <c r="F253" s="43" t="str">
        <f t="shared" si="37"/>
        <v>N/A</v>
      </c>
      <c r="G253" s="43">
        <v>3.2062243999999998E-3</v>
      </c>
      <c r="H253" s="43" t="str">
        <f t="shared" si="38"/>
        <v>N/A</v>
      </c>
      <c r="I253" s="12">
        <v>-5.42</v>
      </c>
      <c r="J253" s="12">
        <v>-26.3</v>
      </c>
      <c r="K253" s="44" t="s">
        <v>732</v>
      </c>
      <c r="L253" s="9" t="str">
        <f t="shared" si="39"/>
        <v>Yes</v>
      </c>
    </row>
    <row r="254" spans="1:12" x14ac:dyDescent="0.2">
      <c r="A254" s="173" t="s">
        <v>1649</v>
      </c>
      <c r="B254" s="174"/>
      <c r="C254" s="174"/>
      <c r="D254" s="174"/>
      <c r="E254" s="174"/>
      <c r="F254" s="174"/>
      <c r="G254" s="174"/>
      <c r="H254" s="174"/>
      <c r="I254" s="174"/>
      <c r="J254" s="174"/>
      <c r="K254" s="174"/>
      <c r="L254" s="175"/>
    </row>
    <row r="255" spans="1:12" x14ac:dyDescent="0.2">
      <c r="A255" s="167" t="s">
        <v>1647</v>
      </c>
      <c r="B255" s="168"/>
      <c r="C255" s="168"/>
      <c r="D255" s="168"/>
      <c r="E255" s="168"/>
      <c r="F255" s="168"/>
      <c r="G255" s="168"/>
      <c r="H255" s="168"/>
      <c r="I255" s="168"/>
      <c r="J255" s="168"/>
      <c r="K255" s="168"/>
      <c r="L255" s="169"/>
    </row>
    <row r="256" spans="1:12" x14ac:dyDescent="0.2">
      <c r="A256" s="55"/>
    </row>
    <row r="257" spans="1:1" x14ac:dyDescent="0.2">
      <c r="A257" s="53"/>
    </row>
    <row r="258" spans="1:1" x14ac:dyDescent="0.2">
      <c r="A258" s="2"/>
    </row>
    <row r="259" spans="1:1" x14ac:dyDescent="0.2">
      <c r="A259" s="2"/>
    </row>
    <row r="260" spans="1:1" x14ac:dyDescent="0.2">
      <c r="A260" s="53"/>
    </row>
    <row r="261" spans="1:1" x14ac:dyDescent="0.2">
      <c r="A261" s="53"/>
    </row>
    <row r="262" spans="1:1" x14ac:dyDescent="0.2">
      <c r="A262" s="53"/>
    </row>
    <row r="263" spans="1:1" x14ac:dyDescent="0.2">
      <c r="A263" s="53"/>
    </row>
    <row r="264" spans="1:1" x14ac:dyDescent="0.2">
      <c r="A264" s="53"/>
    </row>
    <row r="265" spans="1:1" x14ac:dyDescent="0.2">
      <c r="A265" s="53"/>
    </row>
    <row r="266" spans="1:1" x14ac:dyDescent="0.2">
      <c r="A266" s="53"/>
    </row>
    <row r="267" spans="1:1" x14ac:dyDescent="0.2">
      <c r="A267" s="53"/>
    </row>
  </sheetData>
  <mergeCells count="5">
    <mergeCell ref="A4:K4"/>
    <mergeCell ref="A2:L2"/>
    <mergeCell ref="A254:L254"/>
    <mergeCell ref="A255:L255"/>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2" s="17" customFormat="1" ht="18.75" customHeight="1" x14ac:dyDescent="0.2">
      <c r="A1" s="158" t="s">
        <v>1678</v>
      </c>
      <c r="B1" s="159"/>
      <c r="C1" s="159"/>
      <c r="D1" s="159"/>
      <c r="E1" s="159"/>
      <c r="F1" s="159"/>
      <c r="G1" s="159"/>
      <c r="H1" s="159"/>
      <c r="I1" s="159"/>
      <c r="J1" s="159"/>
      <c r="K1" s="160"/>
    </row>
    <row r="2" spans="1:12" x14ac:dyDescent="0.2">
      <c r="A2" s="164" t="s">
        <v>1592</v>
      </c>
      <c r="B2" s="165"/>
      <c r="C2" s="165"/>
      <c r="D2" s="165"/>
      <c r="E2" s="165"/>
      <c r="F2" s="165"/>
      <c r="G2" s="165"/>
      <c r="H2" s="165"/>
      <c r="I2" s="165"/>
      <c r="J2" s="165"/>
      <c r="K2" s="166"/>
    </row>
    <row r="3" spans="1:12" x14ac:dyDescent="0.2">
      <c r="A3" s="164" t="s">
        <v>1742</v>
      </c>
      <c r="B3" s="182"/>
      <c r="C3" s="182"/>
      <c r="D3" s="182"/>
      <c r="E3" s="182"/>
      <c r="F3" s="182"/>
      <c r="G3" s="182"/>
      <c r="H3" s="182"/>
      <c r="I3" s="182"/>
      <c r="J3" s="182"/>
      <c r="K3" s="182"/>
      <c r="L3" s="183"/>
    </row>
    <row r="4" spans="1:12" x14ac:dyDescent="0.2">
      <c r="A4" s="161" t="s">
        <v>650</v>
      </c>
      <c r="B4" s="162"/>
      <c r="C4" s="162"/>
      <c r="D4" s="162"/>
      <c r="E4" s="162"/>
      <c r="F4" s="162"/>
      <c r="G4" s="162"/>
      <c r="H4" s="162"/>
      <c r="I4" s="162"/>
      <c r="J4" s="162"/>
      <c r="K4" s="163"/>
    </row>
    <row r="5" spans="1:12"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2" s="27" customFormat="1" x14ac:dyDescent="0.2">
      <c r="A6" s="25" t="s">
        <v>345</v>
      </c>
      <c r="B6" s="134" t="s">
        <v>217</v>
      </c>
      <c r="C6" s="142">
        <v>7</v>
      </c>
      <c r="D6" s="134" t="s">
        <v>217</v>
      </c>
      <c r="E6" s="142">
        <v>7</v>
      </c>
      <c r="F6" s="134" t="s">
        <v>217</v>
      </c>
      <c r="G6" s="142">
        <v>7</v>
      </c>
      <c r="H6" s="134" t="s">
        <v>217</v>
      </c>
      <c r="I6" s="143" t="s">
        <v>217</v>
      </c>
      <c r="J6" s="143" t="s">
        <v>217</v>
      </c>
      <c r="K6" s="134" t="s">
        <v>217</v>
      </c>
    </row>
    <row r="7" spans="1:12" s="27" customFormat="1" x14ac:dyDescent="0.2">
      <c r="A7" s="28" t="s">
        <v>305</v>
      </c>
      <c r="B7" s="144" t="s">
        <v>217</v>
      </c>
      <c r="C7" s="145">
        <v>114602</v>
      </c>
      <c r="D7" s="146" t="str">
        <f>IF($B7="N/A","N/A",IF(C7&gt;15,"No",IF(C7&lt;-15,"No","Yes")))</f>
        <v>N/A</v>
      </c>
      <c r="E7" s="145">
        <v>111675</v>
      </c>
      <c r="F7" s="146" t="str">
        <f>IF($B7="N/A","N/A",IF(E7&gt;15,"No",IF(E7&lt;-15,"No","Yes")))</f>
        <v>N/A</v>
      </c>
      <c r="G7" s="145">
        <v>124492</v>
      </c>
      <c r="H7" s="146" t="str">
        <f>IF($B7="N/A","N/A",IF(G7&gt;15,"No",IF(G7&lt;-15,"No","Yes")))</f>
        <v>N/A</v>
      </c>
      <c r="I7" s="147">
        <v>-2.5499999999999998</v>
      </c>
      <c r="J7" s="147">
        <v>11.48</v>
      </c>
      <c r="K7" s="146" t="str">
        <f t="shared" ref="K7:K24" si="0">IF(J7="Div by 0", "N/A", IF(J7="N/A","N/A", IF(J7&gt;30, "No", IF(J7&lt;-30, "No", "Yes"))))</f>
        <v>Yes</v>
      </c>
    </row>
    <row r="8" spans="1:12" x14ac:dyDescent="0.2">
      <c r="A8" s="25" t="s">
        <v>365</v>
      </c>
      <c r="B8" s="144" t="s">
        <v>217</v>
      </c>
      <c r="C8" s="145" t="s">
        <v>217</v>
      </c>
      <c r="D8" s="146" t="str">
        <f>IF($B8="N/A","N/A",IF(C8&gt;15,"No",IF(C8&lt;-15,"No","Yes")))</f>
        <v>N/A</v>
      </c>
      <c r="E8" s="145" t="s">
        <v>217</v>
      </c>
      <c r="F8" s="146" t="str">
        <f>IF($B8="N/A","N/A",IF(E8&gt;15,"No",IF(E8&lt;-15,"No","Yes")))</f>
        <v>N/A</v>
      </c>
      <c r="G8" s="148">
        <v>99.068213219</v>
      </c>
      <c r="H8" s="146" t="str">
        <f>IF($B8="N/A","N/A",IF(G8&gt;15,"No",IF(G8&lt;-15,"No","Yes")))</f>
        <v>N/A</v>
      </c>
      <c r="I8" s="147" t="s">
        <v>217</v>
      </c>
      <c r="J8" s="147" t="s">
        <v>217</v>
      </c>
      <c r="K8" s="146" t="str">
        <f t="shared" si="0"/>
        <v>N/A</v>
      </c>
    </row>
    <row r="9" spans="1:12" x14ac:dyDescent="0.2">
      <c r="A9" s="25" t="s">
        <v>306</v>
      </c>
      <c r="B9" s="136" t="s">
        <v>217</v>
      </c>
      <c r="C9" s="134">
        <v>0.99910996320000001</v>
      </c>
      <c r="D9" s="134" t="str">
        <f>IF($B9="N/A","N/A",IF(C9&gt;15,"No",IF(C9&lt;-15,"No","Yes")))</f>
        <v>N/A</v>
      </c>
      <c r="E9" s="134">
        <v>1.1291694649999999</v>
      </c>
      <c r="F9" s="134" t="str">
        <f>IF($B9="N/A","N/A",IF(E9&gt;15,"No",IF(E9&lt;-15,"No","Yes")))</f>
        <v>N/A</v>
      </c>
      <c r="G9" s="134">
        <v>0.93178678150000005</v>
      </c>
      <c r="H9" s="134" t="str">
        <f>IF($B9="N/A","N/A",IF(G9&gt;15,"No",IF(G9&lt;-15,"No","Yes")))</f>
        <v>N/A</v>
      </c>
      <c r="I9" s="143">
        <v>13.02</v>
      </c>
      <c r="J9" s="143">
        <v>-17.5</v>
      </c>
      <c r="K9" s="134" t="str">
        <f t="shared" si="0"/>
        <v>Yes</v>
      </c>
    </row>
    <row r="10" spans="1:12" x14ac:dyDescent="0.2">
      <c r="A10" s="25" t="s">
        <v>307</v>
      </c>
      <c r="B10" s="136" t="s">
        <v>217</v>
      </c>
      <c r="C10" s="134">
        <v>0</v>
      </c>
      <c r="D10" s="134" t="str">
        <f>IF($B10="N/A","N/A",IF(C10&gt;15,"No",IF(C10&lt;-15,"No","Yes")))</f>
        <v>N/A</v>
      </c>
      <c r="E10" s="134">
        <v>0</v>
      </c>
      <c r="F10" s="134" t="str">
        <f>IF($B10="N/A","N/A",IF(E10&gt;15,"No",IF(E10&lt;-15,"No","Yes")))</f>
        <v>N/A</v>
      </c>
      <c r="G10" s="134">
        <v>0</v>
      </c>
      <c r="H10" s="134" t="str">
        <f>IF($B10="N/A","N/A",IF(G10&gt;15,"No",IF(G10&lt;-15,"No","Yes")))</f>
        <v>N/A</v>
      </c>
      <c r="I10" s="143" t="s">
        <v>1743</v>
      </c>
      <c r="J10" s="143" t="s">
        <v>1743</v>
      </c>
      <c r="K10" s="134" t="str">
        <f t="shared" si="0"/>
        <v>N/A</v>
      </c>
    </row>
    <row r="11" spans="1:12" x14ac:dyDescent="0.2">
      <c r="A11" s="25" t="s">
        <v>811</v>
      </c>
      <c r="B11" s="136" t="s">
        <v>218</v>
      </c>
      <c r="C11" s="134" t="s">
        <v>217</v>
      </c>
      <c r="D11" s="134" t="str">
        <f>IF(OR($B11="N/A",$C11="N/A"),"N/A",IF(C11&gt;100,"No",IF(C11&lt;95,"No","Yes")))</f>
        <v>N/A</v>
      </c>
      <c r="E11" s="134">
        <v>99.998209088999999</v>
      </c>
      <c r="F11" s="134" t="str">
        <f>IF(OR($B11="N/A",$E11="N/A"),"N/A",IF(E11&gt;100,"No",IF(E11&lt;95,"No","Yes")))</f>
        <v>Yes</v>
      </c>
      <c r="G11" s="134">
        <v>99.995983678000002</v>
      </c>
      <c r="H11" s="134" t="str">
        <f>IF($B11="N/A","N/A",IF(G11&gt;100,"No",IF(G11&lt;95,"No","Yes")))</f>
        <v>Yes</v>
      </c>
      <c r="I11" s="143" t="s">
        <v>217</v>
      </c>
      <c r="J11" s="143">
        <v>-2E-3</v>
      </c>
      <c r="K11" s="134" t="str">
        <f t="shared" si="0"/>
        <v>Yes</v>
      </c>
    </row>
    <row r="12" spans="1:12" x14ac:dyDescent="0.2">
      <c r="A12" s="25" t="s">
        <v>308</v>
      </c>
      <c r="B12" s="136" t="s">
        <v>217</v>
      </c>
      <c r="C12" s="134" t="s">
        <v>217</v>
      </c>
      <c r="D12" s="134" t="str">
        <f t="shared" ref="D12:D13" si="1">IF(OR($B12="N/A",$C12="N/A"),"N/A",IF(C12&gt;100,"No",IF(C12&lt;95,"No","Yes")))</f>
        <v>N/A</v>
      </c>
      <c r="E12" s="134">
        <v>0</v>
      </c>
      <c r="F12" s="134" t="str">
        <f t="shared" ref="F12:F13" si="2">IF(OR($B12="N/A",$E12="N/A"),"N/A",IF(E12&gt;100,"No",IF(E12&lt;95,"No","Yes")))</f>
        <v>N/A</v>
      </c>
      <c r="G12" s="134">
        <v>0</v>
      </c>
      <c r="H12" s="134" t="str">
        <f t="shared" ref="H12:H13" si="3">IF($B12="N/A","N/A",IF(G12&gt;100,"No",IF(G12&lt;95,"No","Yes")))</f>
        <v>N/A</v>
      </c>
      <c r="I12" s="143" t="s">
        <v>217</v>
      </c>
      <c r="J12" s="143" t="s">
        <v>1743</v>
      </c>
      <c r="K12" s="134" t="str">
        <f t="shared" si="0"/>
        <v>N/A</v>
      </c>
    </row>
    <row r="13" spans="1:12" x14ac:dyDescent="0.2">
      <c r="A13" s="25" t="s">
        <v>812</v>
      </c>
      <c r="B13" s="136" t="s">
        <v>218</v>
      </c>
      <c r="C13" s="134" t="s">
        <v>217</v>
      </c>
      <c r="D13" s="134" t="str">
        <f t="shared" si="1"/>
        <v>N/A</v>
      </c>
      <c r="E13" s="134">
        <v>96.554286993999995</v>
      </c>
      <c r="F13" s="134" t="str">
        <f t="shared" si="2"/>
        <v>Yes</v>
      </c>
      <c r="G13" s="134">
        <v>96.925906886000007</v>
      </c>
      <c r="H13" s="134" t="str">
        <f t="shared" si="3"/>
        <v>Yes</v>
      </c>
      <c r="I13" s="143" t="s">
        <v>217</v>
      </c>
      <c r="J13" s="143">
        <v>0.38490000000000002</v>
      </c>
      <c r="K13" s="134" t="str">
        <f t="shared" si="0"/>
        <v>Yes</v>
      </c>
    </row>
    <row r="14" spans="1:12" x14ac:dyDescent="0.2">
      <c r="A14" s="28" t="s">
        <v>309</v>
      </c>
      <c r="B14" s="136" t="s">
        <v>217</v>
      </c>
      <c r="C14" s="149">
        <v>113457</v>
      </c>
      <c r="D14" s="134" t="str">
        <f>IF($B14="N/A","N/A",IF(C14&gt;15,"No",IF(C14&lt;-15,"No","Yes")))</f>
        <v>N/A</v>
      </c>
      <c r="E14" s="149">
        <v>110414</v>
      </c>
      <c r="F14" s="134" t="str">
        <f>IF($B14="N/A","N/A",IF(E14&gt;15,"No",IF(E14&lt;-15,"No","Yes")))</f>
        <v>N/A</v>
      </c>
      <c r="G14" s="149">
        <v>123332</v>
      </c>
      <c r="H14" s="134" t="str">
        <f>IF($B14="N/A","N/A",IF(G14&gt;15,"No",IF(G14&lt;-15,"No","Yes")))</f>
        <v>N/A</v>
      </c>
      <c r="I14" s="143">
        <v>-2.68</v>
      </c>
      <c r="J14" s="143">
        <v>11.7</v>
      </c>
      <c r="K14" s="134" t="str">
        <f t="shared" si="0"/>
        <v>Yes</v>
      </c>
    </row>
    <row r="15" spans="1:12" x14ac:dyDescent="0.2">
      <c r="A15" s="25" t="s">
        <v>435</v>
      </c>
      <c r="B15" s="136" t="s">
        <v>219</v>
      </c>
      <c r="C15" s="134">
        <v>20.825510987000001</v>
      </c>
      <c r="D15" s="134" t="str">
        <f>IF($B15="N/A","N/A",IF(C15&gt;20,"No",IF(C15&lt;5,"No","Yes")))</f>
        <v>No</v>
      </c>
      <c r="E15" s="134">
        <v>16.566739725000001</v>
      </c>
      <c r="F15" s="134" t="str">
        <f>IF($B15="N/A","N/A",IF(E15&gt;20,"No",IF(E15&lt;5,"No","Yes")))</f>
        <v>Yes</v>
      </c>
      <c r="G15" s="134">
        <v>30.353841663000001</v>
      </c>
      <c r="H15" s="134" t="str">
        <f>IF($B15="N/A","N/A",IF(G15&gt;20,"No",IF(G15&lt;5,"No","Yes")))</f>
        <v>No</v>
      </c>
      <c r="I15" s="143">
        <v>-20.399999999999999</v>
      </c>
      <c r="J15" s="143">
        <v>83.22</v>
      </c>
      <c r="K15" s="134" t="str">
        <f t="shared" si="0"/>
        <v>No</v>
      </c>
    </row>
    <row r="16" spans="1:12" x14ac:dyDescent="0.2">
      <c r="A16" s="25" t="s">
        <v>436</v>
      </c>
      <c r="B16" s="136" t="s">
        <v>217</v>
      </c>
      <c r="C16" s="134" t="s">
        <v>217</v>
      </c>
      <c r="D16" s="134" t="str">
        <f>IF($B16="N/A","N/A",IF(C16&gt;15,"No",IF(C16&lt;-15,"No","Yes")))</f>
        <v>N/A</v>
      </c>
      <c r="E16" s="134" t="s">
        <v>217</v>
      </c>
      <c r="F16" s="134" t="str">
        <f>IF($B16="N/A","N/A",IF(E16&gt;15,"No",IF(E16&lt;-15,"No","Yes")))</f>
        <v>N/A</v>
      </c>
      <c r="G16" s="134">
        <v>69.646158337000003</v>
      </c>
      <c r="H16" s="134" t="str">
        <f>IF($B16="N/A","N/A",IF(G16&gt;15,"No",IF(G16&lt;-15,"No","Yes")))</f>
        <v>N/A</v>
      </c>
      <c r="I16" s="143" t="s">
        <v>217</v>
      </c>
      <c r="J16" s="143" t="s">
        <v>217</v>
      </c>
      <c r="K16" s="134" t="str">
        <f t="shared" si="0"/>
        <v>N/A</v>
      </c>
    </row>
    <row r="17" spans="1:11" x14ac:dyDescent="0.2">
      <c r="A17" s="25" t="s">
        <v>437</v>
      </c>
      <c r="B17" s="136" t="s">
        <v>217</v>
      </c>
      <c r="C17" s="134">
        <v>10.526454957</v>
      </c>
      <c r="D17" s="134" t="str">
        <f>IF($B17="N/A","N/A",IF(C17&gt;15,"No",IF(C17&lt;-15,"No","Yes")))</f>
        <v>N/A</v>
      </c>
      <c r="E17" s="134">
        <v>4.8544568624000002</v>
      </c>
      <c r="F17" s="134" t="str">
        <f>IF($B17="N/A","N/A",IF(E17&gt;15,"No",IF(E17&lt;-15,"No","Yes")))</f>
        <v>N/A</v>
      </c>
      <c r="G17" s="134">
        <v>24.204585995999999</v>
      </c>
      <c r="H17" s="134" t="str">
        <f>IF($B17="N/A","N/A",IF(G17&gt;15,"No",IF(G17&lt;-15,"No","Yes")))</f>
        <v>N/A</v>
      </c>
      <c r="I17" s="143">
        <v>-53.9</v>
      </c>
      <c r="J17" s="143">
        <v>398.6</v>
      </c>
      <c r="K17" s="134" t="str">
        <f t="shared" si="0"/>
        <v>No</v>
      </c>
    </row>
    <row r="18" spans="1:11" x14ac:dyDescent="0.2">
      <c r="A18" s="25" t="s">
        <v>813</v>
      </c>
      <c r="B18" s="136" t="s">
        <v>217</v>
      </c>
      <c r="C18" s="184">
        <v>4703.5430796000001</v>
      </c>
      <c r="D18" s="134" t="str">
        <f>IF($B18="N/A","N/A",IF(C18&gt;15,"No",IF(C18&lt;-15,"No","Yes")))</f>
        <v>N/A</v>
      </c>
      <c r="E18" s="184">
        <v>7418.1218283999997</v>
      </c>
      <c r="F18" s="134" t="str">
        <f>IF($B18="N/A","N/A",IF(E18&gt;15,"No",IF(E18&lt;-15,"No","Yes")))</f>
        <v>N/A</v>
      </c>
      <c r="G18" s="184">
        <v>2748.8882487000001</v>
      </c>
      <c r="H18" s="134" t="str">
        <f>IF($B18="N/A","N/A",IF(G18&gt;15,"No",IF(G18&lt;-15,"No","Yes")))</f>
        <v>N/A</v>
      </c>
      <c r="I18" s="143">
        <v>57.71</v>
      </c>
      <c r="J18" s="143">
        <v>-62.9</v>
      </c>
      <c r="K18" s="134" t="str">
        <f t="shared" si="0"/>
        <v>No</v>
      </c>
    </row>
    <row r="19" spans="1:11" x14ac:dyDescent="0.2">
      <c r="A19" s="3" t="s">
        <v>310</v>
      </c>
      <c r="B19" s="136" t="s">
        <v>217</v>
      </c>
      <c r="C19" s="149">
        <v>38</v>
      </c>
      <c r="D19" s="136" t="s">
        <v>217</v>
      </c>
      <c r="E19" s="149">
        <v>338</v>
      </c>
      <c r="F19" s="136" t="s">
        <v>217</v>
      </c>
      <c r="G19" s="149">
        <v>1368</v>
      </c>
      <c r="H19" s="134" t="str">
        <f>IF($B19="N/A","N/A",IF(G19&gt;15,"No",IF(G19&lt;-15,"No","Yes")))</f>
        <v>N/A</v>
      </c>
      <c r="I19" s="143">
        <v>789.5</v>
      </c>
      <c r="J19" s="143">
        <v>304.7</v>
      </c>
      <c r="K19" s="134" t="str">
        <f t="shared" si="0"/>
        <v>No</v>
      </c>
    </row>
    <row r="20" spans="1:11" x14ac:dyDescent="0.2">
      <c r="A20" s="3" t="s">
        <v>350</v>
      </c>
      <c r="B20" s="136" t="s">
        <v>217</v>
      </c>
      <c r="C20" s="149" t="s">
        <v>217</v>
      </c>
      <c r="D20" s="136" t="s">
        <v>217</v>
      </c>
      <c r="E20" s="149" t="s">
        <v>217</v>
      </c>
      <c r="F20" s="136" t="s">
        <v>217</v>
      </c>
      <c r="G20" s="150">
        <v>1.0988657905999999</v>
      </c>
      <c r="H20" s="134" t="str">
        <f>IF($B20="N/A","N/A",IF(G20&gt;15,"No",IF(G20&lt;-15,"No","Yes")))</f>
        <v>N/A</v>
      </c>
      <c r="I20" s="143" t="s">
        <v>217</v>
      </c>
      <c r="J20" s="143" t="s">
        <v>217</v>
      </c>
      <c r="K20" s="134" t="str">
        <f t="shared" si="0"/>
        <v>N/A</v>
      </c>
    </row>
    <row r="21" spans="1:11" ht="25.5" x14ac:dyDescent="0.2">
      <c r="A21" s="3" t="s">
        <v>814</v>
      </c>
      <c r="B21" s="136" t="s">
        <v>217</v>
      </c>
      <c r="C21" s="151">
        <v>10441.236842</v>
      </c>
      <c r="D21" s="134" t="str">
        <f>IF($B21="N/A","N/A",IF(C21&gt;60,"No",IF(C21&lt;15,"No","Yes")))</f>
        <v>N/A</v>
      </c>
      <c r="E21" s="151">
        <v>10676.236686</v>
      </c>
      <c r="F21" s="134" t="str">
        <f>IF($B21="N/A","N/A",IF(E21&gt;60,"No",IF(E21&lt;15,"No","Yes")))</f>
        <v>N/A</v>
      </c>
      <c r="G21" s="151">
        <v>6766.5877192999997</v>
      </c>
      <c r="H21" s="134" t="str">
        <f>IF($B21="N/A","N/A",IF(G21&gt;60,"No",IF(G21&lt;15,"No","Yes")))</f>
        <v>N/A</v>
      </c>
      <c r="I21" s="143">
        <v>2.2509999999999999</v>
      </c>
      <c r="J21" s="143">
        <v>-36.6</v>
      </c>
      <c r="K21" s="134" t="str">
        <f t="shared" si="0"/>
        <v>No</v>
      </c>
    </row>
    <row r="22" spans="1:11" x14ac:dyDescent="0.2">
      <c r="A22" s="3" t="s">
        <v>815</v>
      </c>
      <c r="B22" s="136" t="s">
        <v>221</v>
      </c>
      <c r="C22" s="149">
        <v>0</v>
      </c>
      <c r="D22" s="134" t="str">
        <f>IF($B22="N/A","N/A",IF(C22="N/A","N/A",IF(C22=0,"Yes","No")))</f>
        <v>Yes</v>
      </c>
      <c r="E22" s="149">
        <v>11</v>
      </c>
      <c r="F22" s="134" t="str">
        <f>IF($B22="N/A","N/A",IF(E22="N/A","N/A",IF(E22=0,"Yes","No")))</f>
        <v>No</v>
      </c>
      <c r="G22" s="149">
        <v>0</v>
      </c>
      <c r="H22" s="134" t="str">
        <f>IF($B22="N/A","N/A",IF(G22=0,"Yes","No"))</f>
        <v>Yes</v>
      </c>
      <c r="I22" s="143" t="s">
        <v>1743</v>
      </c>
      <c r="J22" s="143">
        <v>-100</v>
      </c>
      <c r="K22" s="134" t="str">
        <f t="shared" si="0"/>
        <v>No</v>
      </c>
    </row>
    <row r="23" spans="1:11" x14ac:dyDescent="0.2">
      <c r="A23" s="3" t="s">
        <v>816</v>
      </c>
      <c r="B23" s="136" t="s">
        <v>221</v>
      </c>
      <c r="C23" s="134">
        <v>0</v>
      </c>
      <c r="D23" s="134" t="str">
        <f>IF($B23="N/A","N/A",IF(C23="N/A","N/A",IF(C23=0,"Yes","No")))</f>
        <v>Yes</v>
      </c>
      <c r="E23" s="134">
        <v>0</v>
      </c>
      <c r="F23" s="134" t="str">
        <f t="shared" ref="F23:F24" si="4">IF($B23="N/A","N/A",IF(E23="N/A","N/A",IF(E23=0,"Yes","No")))</f>
        <v>Yes</v>
      </c>
      <c r="G23" s="134">
        <v>0</v>
      </c>
      <c r="H23" s="134" t="str">
        <f t="shared" ref="H23:H24" si="5">IF($B23="N/A","N/A",IF(G23=0,"Yes","No"))</f>
        <v>Yes</v>
      </c>
      <c r="I23" s="143" t="s">
        <v>1743</v>
      </c>
      <c r="J23" s="143" t="s">
        <v>1743</v>
      </c>
      <c r="K23" s="134" t="str">
        <f t="shared" si="0"/>
        <v>N/A</v>
      </c>
    </row>
    <row r="24" spans="1:11" x14ac:dyDescent="0.2">
      <c r="A24" s="3" t="s">
        <v>817</v>
      </c>
      <c r="B24" s="136" t="s">
        <v>221</v>
      </c>
      <c r="C24" s="184">
        <v>0</v>
      </c>
      <c r="D24" s="134" t="str">
        <f>IF($B24="N/A","N/A",IF(C24="N/A","N/A",IF(C24=0,"Yes","No")))</f>
        <v>Yes</v>
      </c>
      <c r="E24" s="184">
        <v>0</v>
      </c>
      <c r="F24" s="134" t="str">
        <f t="shared" si="4"/>
        <v>Yes</v>
      </c>
      <c r="G24" s="184">
        <v>0</v>
      </c>
      <c r="H24" s="134" t="str">
        <f t="shared" si="5"/>
        <v>Yes</v>
      </c>
      <c r="I24" s="143" t="s">
        <v>1743</v>
      </c>
      <c r="J24" s="143" t="s">
        <v>1743</v>
      </c>
      <c r="K24" s="134" t="str">
        <f t="shared" si="0"/>
        <v>N/A</v>
      </c>
    </row>
    <row r="25" spans="1:11" s="115" customFormat="1" x14ac:dyDescent="0.2">
      <c r="A25" s="110" t="s">
        <v>1649</v>
      </c>
      <c r="B25" s="111"/>
      <c r="C25" s="112"/>
      <c r="D25" s="113"/>
      <c r="E25" s="112"/>
      <c r="F25" s="113"/>
      <c r="G25" s="112"/>
      <c r="H25" s="113"/>
      <c r="I25" s="114"/>
      <c r="J25" s="114"/>
      <c r="K25" s="113"/>
    </row>
    <row r="26" spans="1:11" ht="12.75" customHeight="1" x14ac:dyDescent="0.2">
      <c r="A26" s="167" t="s">
        <v>1647</v>
      </c>
      <c r="B26" s="168"/>
      <c r="C26" s="168"/>
      <c r="D26" s="168"/>
      <c r="E26" s="168"/>
      <c r="F26" s="168"/>
      <c r="G26" s="168"/>
      <c r="H26" s="168"/>
      <c r="I26" s="168"/>
      <c r="J26" s="168"/>
      <c r="K26" s="169"/>
    </row>
    <row r="27" spans="1:11" x14ac:dyDescent="0.2">
      <c r="B27" s="34"/>
      <c r="C27" s="8"/>
      <c r="D27" s="9"/>
      <c r="E27" s="8"/>
      <c r="F27" s="9"/>
      <c r="G27" s="8"/>
      <c r="H27" s="9"/>
      <c r="I27" s="10"/>
      <c r="J27" s="10"/>
      <c r="K27" s="9"/>
    </row>
    <row r="28" spans="1:11" x14ac:dyDescent="0.2">
      <c r="B28" s="34"/>
      <c r="C28" s="8"/>
      <c r="D28" s="9"/>
      <c r="E28" s="8"/>
      <c r="F28" s="9"/>
      <c r="G28" s="8"/>
      <c r="H28" s="9"/>
      <c r="I28" s="10"/>
      <c r="J28" s="10"/>
      <c r="K28" s="9"/>
    </row>
    <row r="29" spans="1:11" x14ac:dyDescent="0.2">
      <c r="B29" s="34"/>
      <c r="C29" s="8"/>
      <c r="D29" s="9"/>
      <c r="E29" s="8"/>
      <c r="F29" s="9"/>
      <c r="G29" s="8"/>
      <c r="H29" s="9"/>
      <c r="I29" s="10"/>
      <c r="J29" s="10"/>
      <c r="K29" s="9"/>
    </row>
    <row r="30" spans="1:11" x14ac:dyDescent="0.2">
      <c r="B30" s="34"/>
      <c r="C30" s="8"/>
      <c r="D30" s="9"/>
      <c r="E30" s="8"/>
      <c r="F30" s="9"/>
      <c r="G30" s="8"/>
      <c r="H30" s="9"/>
      <c r="I30" s="10"/>
      <c r="J30" s="10"/>
      <c r="K30" s="9"/>
    </row>
    <row r="31" spans="1:11" x14ac:dyDescent="0.2">
      <c r="B31" s="34"/>
      <c r="C31" s="8"/>
      <c r="D31" s="9"/>
      <c r="E31" s="8"/>
      <c r="F31" s="9"/>
      <c r="G31" s="8"/>
      <c r="H31" s="9"/>
      <c r="I31" s="10"/>
      <c r="J31" s="10"/>
      <c r="K31" s="9"/>
    </row>
    <row r="32" spans="1:11" x14ac:dyDescent="0.2">
      <c r="B32" s="34"/>
      <c r="C32" s="8"/>
      <c r="D32" s="9"/>
      <c r="E32" s="8"/>
      <c r="F32" s="9"/>
      <c r="G32" s="8"/>
      <c r="H32" s="9"/>
      <c r="I32" s="10"/>
      <c r="J32" s="10"/>
      <c r="K32" s="9"/>
    </row>
    <row r="33" spans="2:11" x14ac:dyDescent="0.2">
      <c r="B33" s="34"/>
      <c r="C33" s="8"/>
      <c r="D33" s="9"/>
      <c r="E33" s="8"/>
      <c r="F33" s="9"/>
      <c r="G33" s="8"/>
      <c r="H33" s="9"/>
      <c r="I33" s="10"/>
      <c r="J33" s="10"/>
      <c r="K33" s="9"/>
    </row>
    <row r="34" spans="2:11" x14ac:dyDescent="0.2">
      <c r="B34" s="34"/>
      <c r="C34" s="8"/>
      <c r="D34" s="9"/>
      <c r="E34" s="8"/>
      <c r="F34" s="9"/>
      <c r="G34" s="8"/>
      <c r="H34" s="9"/>
      <c r="I34" s="10"/>
      <c r="J34" s="10"/>
      <c r="K34" s="9"/>
    </row>
    <row r="35" spans="2:11" x14ac:dyDescent="0.2">
      <c r="B35" s="34"/>
      <c r="C35" s="8"/>
      <c r="D35" s="9"/>
      <c r="E35" s="8"/>
      <c r="F35" s="9"/>
      <c r="G35" s="8"/>
      <c r="H35" s="9"/>
      <c r="I35" s="10"/>
      <c r="J35" s="10"/>
      <c r="K35" s="9"/>
    </row>
    <row r="36" spans="2:11" x14ac:dyDescent="0.2">
      <c r="B36" s="34"/>
      <c r="C36" s="8"/>
      <c r="D36" s="9"/>
      <c r="E36" s="8"/>
      <c r="F36" s="9"/>
      <c r="G36" s="8"/>
      <c r="H36" s="9"/>
      <c r="I36" s="10"/>
      <c r="J36" s="10"/>
      <c r="K36" s="9"/>
    </row>
    <row r="37" spans="2:11" x14ac:dyDescent="0.2">
      <c r="B37" s="34"/>
      <c r="C37" s="8"/>
      <c r="D37" s="9"/>
      <c r="E37" s="8"/>
      <c r="F37" s="9"/>
      <c r="G37" s="8"/>
      <c r="H37" s="9"/>
      <c r="I37" s="10"/>
      <c r="J37" s="10"/>
      <c r="K37" s="9"/>
    </row>
    <row r="38" spans="2:11" x14ac:dyDescent="0.2">
      <c r="B38" s="34"/>
      <c r="C38" s="8"/>
      <c r="D38" s="9"/>
      <c r="E38" s="8"/>
      <c r="F38" s="9"/>
      <c r="G38" s="8"/>
      <c r="H38" s="9"/>
      <c r="I38" s="10"/>
      <c r="J38" s="10"/>
      <c r="K38" s="9"/>
    </row>
    <row r="39" spans="2:11" x14ac:dyDescent="0.2">
      <c r="B39" s="34"/>
      <c r="C39" s="8"/>
      <c r="D39" s="9"/>
      <c r="E39" s="8"/>
      <c r="F39" s="9"/>
      <c r="G39" s="8"/>
      <c r="H39" s="9"/>
      <c r="I39" s="10"/>
      <c r="J39" s="10"/>
      <c r="K39" s="9"/>
    </row>
    <row r="40" spans="2:11" x14ac:dyDescent="0.2">
      <c r="B40" s="34"/>
      <c r="C40" s="8"/>
      <c r="D40" s="9"/>
      <c r="E40" s="8"/>
      <c r="F40" s="9"/>
      <c r="G40" s="8"/>
      <c r="H40" s="9"/>
      <c r="I40" s="10"/>
      <c r="J40" s="10"/>
      <c r="K40" s="9"/>
    </row>
  </sheetData>
  <mergeCells count="5">
    <mergeCell ref="A1:K1"/>
    <mergeCell ref="A4:K4"/>
    <mergeCell ref="A2:K2"/>
    <mergeCell ref="A26:K26"/>
    <mergeCell ref="A3:L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L42"/>
  <sheetViews>
    <sheetView zoomScaleNormal="100" zoomScaleSheetLayoutView="70" workbookViewId="0">
      <pane xSplit="2" ySplit="5" topLeftCell="C12"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2" s="17" customFormat="1" ht="18.75" customHeight="1" x14ac:dyDescent="0.2">
      <c r="A1" s="158" t="s">
        <v>1678</v>
      </c>
      <c r="B1" s="159"/>
      <c r="C1" s="159"/>
      <c r="D1" s="159"/>
      <c r="E1" s="159"/>
      <c r="F1" s="159"/>
      <c r="G1" s="159"/>
      <c r="H1" s="159"/>
      <c r="I1" s="159"/>
      <c r="J1" s="159"/>
      <c r="K1" s="160"/>
    </row>
    <row r="2" spans="1:12" x14ac:dyDescent="0.2">
      <c r="A2" s="164" t="s">
        <v>1593</v>
      </c>
      <c r="B2" s="165"/>
      <c r="C2" s="165"/>
      <c r="D2" s="165"/>
      <c r="E2" s="165"/>
      <c r="F2" s="165"/>
      <c r="G2" s="165"/>
      <c r="H2" s="165"/>
      <c r="I2" s="165"/>
      <c r="J2" s="165"/>
      <c r="K2" s="166"/>
    </row>
    <row r="3" spans="1:12" x14ac:dyDescent="0.2">
      <c r="A3" s="164" t="s">
        <v>1742</v>
      </c>
      <c r="B3" s="182"/>
      <c r="C3" s="182"/>
      <c r="D3" s="182"/>
      <c r="E3" s="182"/>
      <c r="F3" s="182"/>
      <c r="G3" s="182"/>
      <c r="H3" s="182"/>
      <c r="I3" s="182"/>
      <c r="J3" s="182"/>
      <c r="K3" s="182"/>
      <c r="L3" s="183"/>
    </row>
    <row r="4" spans="1:12" x14ac:dyDescent="0.2">
      <c r="A4" s="161" t="s">
        <v>650</v>
      </c>
      <c r="B4" s="162"/>
      <c r="C4" s="162"/>
      <c r="D4" s="162"/>
      <c r="E4" s="162"/>
      <c r="F4" s="162"/>
      <c r="G4" s="162"/>
      <c r="H4" s="162"/>
      <c r="I4" s="162"/>
      <c r="J4" s="162"/>
      <c r="K4" s="163"/>
    </row>
    <row r="5" spans="1:12"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2" x14ac:dyDescent="0.2">
      <c r="A6" s="102" t="s">
        <v>305</v>
      </c>
      <c r="B6" s="34" t="s">
        <v>217</v>
      </c>
      <c r="C6" s="35">
        <v>89829</v>
      </c>
      <c r="D6" s="9" t="str">
        <f>IF($B6="N/A","N/A",IF(C6&gt;15,"No",IF(C6&lt;-15,"No","Yes")))</f>
        <v>N/A</v>
      </c>
      <c r="E6" s="35">
        <v>92122</v>
      </c>
      <c r="F6" s="9" t="str">
        <f>IF($B6="N/A","N/A",IF(E6&gt;15,"No",IF(E6&lt;-15,"No","Yes")))</f>
        <v>N/A</v>
      </c>
      <c r="G6" s="35">
        <v>85896</v>
      </c>
      <c r="H6" s="9" t="str">
        <f>IF($B6="N/A","N/A",IF(G6&gt;15,"No",IF(G6&lt;-15,"No","Yes")))</f>
        <v>N/A</v>
      </c>
      <c r="I6" s="10">
        <v>2.5529999999999999</v>
      </c>
      <c r="J6" s="10">
        <v>-6.76</v>
      </c>
      <c r="K6" s="9" t="str">
        <f t="shared" ref="K6:K36" si="0">IF(J6="Div by 0", "N/A", IF(J6="N/A","N/A", IF(J6&gt;30, "No", IF(J6&lt;-30, "No", "Yes"))))</f>
        <v>Yes</v>
      </c>
    </row>
    <row r="7" spans="1:12" x14ac:dyDescent="0.2">
      <c r="A7" s="102" t="s">
        <v>311</v>
      </c>
      <c r="B7" s="34" t="s">
        <v>218</v>
      </c>
      <c r="C7" s="103">
        <v>100</v>
      </c>
      <c r="D7" s="9" t="str">
        <f>IF($B7="N/A","N/A",IF(C7&gt;100,"No",IF(C7&lt;95,"No","Yes")))</f>
        <v>Yes</v>
      </c>
      <c r="E7" s="103">
        <v>100</v>
      </c>
      <c r="F7" s="9" t="str">
        <f>IF($B7="N/A","N/A",IF(E7&gt;100,"No",IF(E7&lt;95,"No","Yes")))</f>
        <v>Yes</v>
      </c>
      <c r="G7" s="9">
        <v>100</v>
      </c>
      <c r="H7" s="9" t="str">
        <f>IF($B7="N/A","N/A",IF(G7&gt;100,"No",IF(G7&lt;95,"No","Yes")))</f>
        <v>Yes</v>
      </c>
      <c r="I7" s="10">
        <v>0</v>
      </c>
      <c r="J7" s="10">
        <v>0</v>
      </c>
      <c r="K7" s="9" t="str">
        <f t="shared" si="0"/>
        <v>Yes</v>
      </c>
    </row>
    <row r="8" spans="1:12" x14ac:dyDescent="0.2">
      <c r="A8" s="102" t="s">
        <v>312</v>
      </c>
      <c r="B8" s="34" t="s">
        <v>221</v>
      </c>
      <c r="C8" s="103">
        <v>0</v>
      </c>
      <c r="D8" s="9" t="str">
        <f>IF($B8="N/A","N/A",IF(C8=0,"Yes","No"))</f>
        <v>Yes</v>
      </c>
      <c r="E8" s="103">
        <v>0</v>
      </c>
      <c r="F8" s="9" t="str">
        <f>IF($B8="N/A","N/A",IF(E8=0,"Yes","No"))</f>
        <v>Yes</v>
      </c>
      <c r="G8" s="103">
        <v>0</v>
      </c>
      <c r="H8" s="9" t="str">
        <f>IF($B8="N/A","N/A",IF(G8=0,"Yes","No"))</f>
        <v>Yes</v>
      </c>
      <c r="I8" s="10" t="s">
        <v>1743</v>
      </c>
      <c r="J8" s="10" t="s">
        <v>1743</v>
      </c>
      <c r="K8" s="9" t="str">
        <f t="shared" si="0"/>
        <v>N/A</v>
      </c>
    </row>
    <row r="9" spans="1:12" x14ac:dyDescent="0.2">
      <c r="A9" s="102" t="s">
        <v>818</v>
      </c>
      <c r="B9" s="34" t="s">
        <v>222</v>
      </c>
      <c r="C9" s="88">
        <v>6160.4771399000001</v>
      </c>
      <c r="D9" s="9" t="str">
        <f>IF($B9="N/A","N/A",IF(C9&gt;7000,"No",IF(C9&lt;2000,"No","Yes")))</f>
        <v>Yes</v>
      </c>
      <c r="E9" s="88">
        <v>6487.9549293</v>
      </c>
      <c r="F9" s="9" t="str">
        <f>IF($B9="N/A","N/A",IF(E9&gt;7000,"No",IF(E9&lt;2000,"No","Yes")))</f>
        <v>Yes</v>
      </c>
      <c r="G9" s="88">
        <v>6925.3008055999999</v>
      </c>
      <c r="H9" s="9" t="str">
        <f>IF($B9="N/A","N/A",IF(G9&gt;7000,"No",IF(G9&lt;2000,"No","Yes")))</f>
        <v>Yes</v>
      </c>
      <c r="I9" s="10">
        <v>5.3159999999999998</v>
      </c>
      <c r="J9" s="10">
        <v>6.7409999999999997</v>
      </c>
      <c r="K9" s="9" t="str">
        <f t="shared" si="0"/>
        <v>Yes</v>
      </c>
    </row>
    <row r="10" spans="1:12" x14ac:dyDescent="0.2">
      <c r="A10" s="102" t="s">
        <v>819</v>
      </c>
      <c r="B10" s="34" t="s">
        <v>217</v>
      </c>
      <c r="C10" s="88">
        <v>1285.7084797</v>
      </c>
      <c r="D10" s="9" t="str">
        <f>IF($B10="N/A","N/A",IF(C10&gt;15,"No",IF(C10&lt;-15,"No","Yes")))</f>
        <v>N/A</v>
      </c>
      <c r="E10" s="88">
        <v>1376.6483062</v>
      </c>
      <c r="F10" s="9" t="str">
        <f>IF($B10="N/A","N/A",IF(E10&gt;15,"No",IF(E10&lt;-15,"No","Yes")))</f>
        <v>N/A</v>
      </c>
      <c r="G10" s="88">
        <v>1438.3119984</v>
      </c>
      <c r="H10" s="9" t="str">
        <f>IF($B10="N/A","N/A",IF(G10&gt;15,"No",IF(G10&lt;-15,"No","Yes")))</f>
        <v>N/A</v>
      </c>
      <c r="I10" s="10">
        <v>7.0730000000000004</v>
      </c>
      <c r="J10" s="10">
        <v>4.4790000000000001</v>
      </c>
      <c r="K10" s="9" t="str">
        <f t="shared" si="0"/>
        <v>Yes</v>
      </c>
    </row>
    <row r="11" spans="1:12" x14ac:dyDescent="0.2">
      <c r="A11" s="102" t="s">
        <v>313</v>
      </c>
      <c r="B11" s="34" t="s">
        <v>223</v>
      </c>
      <c r="C11" s="9">
        <v>0.4608756638</v>
      </c>
      <c r="D11" s="9" t="str">
        <f>IF($B11="N/A","N/A",IF(C11&gt;10,"No",IF(C11&lt;=0,"No","Yes")))</f>
        <v>Yes</v>
      </c>
      <c r="E11" s="9">
        <v>0.50802197090000001</v>
      </c>
      <c r="F11" s="9" t="str">
        <f>IF($B11="N/A","N/A",IF(E11&gt;10,"No",IF(E11&lt;=0,"No","Yes")))</f>
        <v>Yes</v>
      </c>
      <c r="G11" s="9">
        <v>0.67407096950000001</v>
      </c>
      <c r="H11" s="9" t="str">
        <f>IF($B11="N/A","N/A",IF(G11&gt;10,"No",IF(G11&lt;=0,"No","Yes")))</f>
        <v>Yes</v>
      </c>
      <c r="I11" s="10">
        <v>10.23</v>
      </c>
      <c r="J11" s="10">
        <v>32.69</v>
      </c>
      <c r="K11" s="9" t="str">
        <f t="shared" si="0"/>
        <v>No</v>
      </c>
    </row>
    <row r="12" spans="1:12" x14ac:dyDescent="0.2">
      <c r="A12" s="102" t="s">
        <v>820</v>
      </c>
      <c r="B12" s="34" t="s">
        <v>217</v>
      </c>
      <c r="C12" s="88">
        <v>3200.3333333</v>
      </c>
      <c r="D12" s="9" t="str">
        <f>IF($B12="N/A","N/A",IF(C12&gt;15,"No",IF(C12&lt;-15,"No","Yes")))</f>
        <v>N/A</v>
      </c>
      <c r="E12" s="88">
        <v>3828.0470085000002</v>
      </c>
      <c r="F12" s="9" t="str">
        <f>IF($B12="N/A","N/A",IF(E12&gt;15,"No",IF(E12&lt;-15,"No","Yes")))</f>
        <v>N/A</v>
      </c>
      <c r="G12" s="88">
        <v>3456.3523316000001</v>
      </c>
      <c r="H12" s="9" t="str">
        <f>IF($B12="N/A","N/A",IF(G12&gt;15,"No",IF(G12&lt;-15,"No","Yes")))</f>
        <v>N/A</v>
      </c>
      <c r="I12" s="10">
        <v>19.61</v>
      </c>
      <c r="J12" s="10">
        <v>-9.7100000000000009</v>
      </c>
      <c r="K12" s="9" t="str">
        <f t="shared" si="0"/>
        <v>Yes</v>
      </c>
    </row>
    <row r="13" spans="1:12" x14ac:dyDescent="0.2">
      <c r="A13" s="102" t="s">
        <v>314</v>
      </c>
      <c r="B13" s="34" t="s">
        <v>218</v>
      </c>
      <c r="C13" s="8">
        <v>99.935432878</v>
      </c>
      <c r="D13" s="9" t="str">
        <f>IF($B13="N/A","N/A",IF(C13&gt;100,"No",IF(C13&lt;95,"No","Yes")))</f>
        <v>Yes</v>
      </c>
      <c r="E13" s="8">
        <v>99.992401380999993</v>
      </c>
      <c r="F13" s="9" t="str">
        <f>IF($B13="N/A","N/A",IF(E13&gt;100,"No",IF(E13&lt;95,"No","Yes")))</f>
        <v>Yes</v>
      </c>
      <c r="G13" s="8">
        <v>99.994179007</v>
      </c>
      <c r="H13" s="9" t="str">
        <f>IF($B13="N/A","N/A",IF(G13&gt;100,"No",IF(G13&lt;95,"No","Yes")))</f>
        <v>Yes</v>
      </c>
      <c r="I13" s="10">
        <v>5.7000000000000002E-2</v>
      </c>
      <c r="J13" s="10">
        <v>1.8E-3</v>
      </c>
      <c r="K13" s="9" t="str">
        <f t="shared" si="0"/>
        <v>Yes</v>
      </c>
    </row>
    <row r="14" spans="1:12" x14ac:dyDescent="0.2">
      <c r="A14" s="102" t="s">
        <v>821</v>
      </c>
      <c r="B14" s="34" t="s">
        <v>224</v>
      </c>
      <c r="C14" s="8">
        <v>1.4181751345</v>
      </c>
      <c r="D14" s="9" t="str">
        <f>IF($B14="N/A","N/A",IF(C14&gt;1,"Yes","No"))</f>
        <v>Yes</v>
      </c>
      <c r="E14" s="8">
        <v>1.4141670738000001</v>
      </c>
      <c r="F14" s="9" t="str">
        <f>IF($B14="N/A","N/A",IF(E14&gt;1,"Yes","No"))</f>
        <v>Yes</v>
      </c>
      <c r="G14" s="8">
        <v>1.4104038839999999</v>
      </c>
      <c r="H14" s="9" t="str">
        <f>IF($B14="N/A","N/A",IF(G14&gt;1,"Yes","No"))</f>
        <v>Yes</v>
      </c>
      <c r="I14" s="10">
        <v>-0.28299999999999997</v>
      </c>
      <c r="J14" s="10">
        <v>-0.26600000000000001</v>
      </c>
      <c r="K14" s="9" t="str">
        <f t="shared" si="0"/>
        <v>Yes</v>
      </c>
    </row>
    <row r="15" spans="1:12" x14ac:dyDescent="0.2">
      <c r="A15" s="102" t="s">
        <v>315</v>
      </c>
      <c r="B15" s="34" t="s">
        <v>218</v>
      </c>
      <c r="C15" s="8">
        <v>99.906488995999993</v>
      </c>
      <c r="D15" s="9" t="str">
        <f>IF($B15="N/A","N/A",IF(C15&gt;100,"No",IF(C15&lt;95,"No","Yes")))</f>
        <v>Yes</v>
      </c>
      <c r="E15" s="8">
        <v>99.896875882000003</v>
      </c>
      <c r="F15" s="9" t="str">
        <f>IF($B15="N/A","N/A",IF(E15&gt;100,"No",IF(E15&lt;95,"No","Yes")))</f>
        <v>Yes</v>
      </c>
      <c r="G15" s="8">
        <v>99.897550526000003</v>
      </c>
      <c r="H15" s="9" t="str">
        <f>IF($B15="N/A","N/A",IF(G15&gt;100,"No",IF(G15&lt;95,"No","Yes")))</f>
        <v>Yes</v>
      </c>
      <c r="I15" s="10">
        <v>-0.01</v>
      </c>
      <c r="J15" s="10">
        <v>6.9999999999999999E-4</v>
      </c>
      <c r="K15" s="9" t="str">
        <f t="shared" si="0"/>
        <v>Yes</v>
      </c>
    </row>
    <row r="16" spans="1:12" x14ac:dyDescent="0.2">
      <c r="A16" s="102" t="s">
        <v>822</v>
      </c>
      <c r="B16" s="34" t="s">
        <v>225</v>
      </c>
      <c r="C16" s="8">
        <v>10.424837038</v>
      </c>
      <c r="D16" s="9" t="str">
        <f>IF($B16="N/A","N/A",IF(C16&gt;3,"Yes","No"))</f>
        <v>Yes</v>
      </c>
      <c r="E16" s="8">
        <v>10.577721756000001</v>
      </c>
      <c r="F16" s="9" t="str">
        <f>IF($B16="N/A","N/A",IF(E16&gt;3,"Yes","No"))</f>
        <v>Yes</v>
      </c>
      <c r="G16" s="8">
        <v>10.829188421</v>
      </c>
      <c r="H16" s="9" t="str">
        <f>IF($B16="N/A","N/A",IF(G16&gt;3,"Yes","No"))</f>
        <v>Yes</v>
      </c>
      <c r="I16" s="10">
        <v>1.4670000000000001</v>
      </c>
      <c r="J16" s="10">
        <v>2.3769999999999998</v>
      </c>
      <c r="K16" s="9" t="str">
        <f t="shared" si="0"/>
        <v>Yes</v>
      </c>
    </row>
    <row r="17" spans="1:11" x14ac:dyDescent="0.2">
      <c r="A17" s="102" t="s">
        <v>823</v>
      </c>
      <c r="B17" s="34" t="s">
        <v>226</v>
      </c>
      <c r="C17" s="8">
        <v>4.7708175625000004</v>
      </c>
      <c r="D17" s="9" t="str">
        <f>IF($B17="N/A","N/A",IF(C17&gt;=8,"No",IF(C17&lt;2,"No","Yes")))</f>
        <v>Yes</v>
      </c>
      <c r="E17" s="8">
        <v>4.6861627641999997</v>
      </c>
      <c r="F17" s="9" t="str">
        <f>IF($B17="N/A","N/A",IF(E17&gt;=8,"No",IF(E17&lt;2,"No","Yes")))</f>
        <v>Yes</v>
      </c>
      <c r="G17" s="8">
        <v>4.7902587271000003</v>
      </c>
      <c r="H17" s="9" t="str">
        <f>IF($B17="N/A","N/A",IF(G17&gt;=8,"No",IF(G17&lt;2,"No","Yes")))</f>
        <v>Yes</v>
      </c>
      <c r="I17" s="10">
        <v>-1.77</v>
      </c>
      <c r="J17" s="10">
        <v>2.2210000000000001</v>
      </c>
      <c r="K17" s="9" t="str">
        <f t="shared" si="0"/>
        <v>Yes</v>
      </c>
    </row>
    <row r="18" spans="1:11" x14ac:dyDescent="0.2">
      <c r="A18" s="102" t="s">
        <v>824</v>
      </c>
      <c r="B18" s="34" t="s">
        <v>226</v>
      </c>
      <c r="C18" s="8">
        <v>4.7915038573000004</v>
      </c>
      <c r="D18" s="9" t="str">
        <f>IF($B18="N/A","N/A",IF(C18&gt;=8,"No",IF(C18&lt;2,"No","Yes")))</f>
        <v>Yes</v>
      </c>
      <c r="E18" s="8">
        <v>4.7117161125000004</v>
      </c>
      <c r="F18" s="9" t="str">
        <f>IF($B18="N/A","N/A",IF(E18&gt;=8,"No",IF(E18&lt;2,"No","Yes")))</f>
        <v>Yes</v>
      </c>
      <c r="G18" s="8">
        <v>4.8148807860999998</v>
      </c>
      <c r="H18" s="9" t="str">
        <f>IF($B18="N/A","N/A",IF(G18&gt;=8,"No",IF(G18&lt;2,"No","Yes")))</f>
        <v>Yes</v>
      </c>
      <c r="I18" s="10">
        <v>-1.67</v>
      </c>
      <c r="J18" s="10">
        <v>2.19</v>
      </c>
      <c r="K18" s="9" t="str">
        <f t="shared" si="0"/>
        <v>Yes</v>
      </c>
    </row>
    <row r="19" spans="1:11" x14ac:dyDescent="0.2">
      <c r="A19" s="102" t="s">
        <v>316</v>
      </c>
      <c r="B19" s="34" t="s">
        <v>227</v>
      </c>
      <c r="C19" s="8">
        <v>99.979961927999994</v>
      </c>
      <c r="D19" s="9" t="str">
        <f>IF(OR($B19="N/A",$C19="N/A"),"N/A",IF(C19&gt;100,"No",IF(C19&lt;98,"No","Yes")))</f>
        <v>Yes</v>
      </c>
      <c r="E19" s="8">
        <v>99.982631726999998</v>
      </c>
      <c r="F19" s="9" t="str">
        <f>IF(OR($B19="N/A",$E19="N/A"),"N/A",IF(E19&gt;100,"No",IF(E19&lt;98,"No","Yes")))</f>
        <v>Yes</v>
      </c>
      <c r="G19" s="8">
        <v>99.958088852000003</v>
      </c>
      <c r="H19" s="9" t="str">
        <f>IF($B19="N/A","N/A",IF(G19&gt;100,"No",IF(G19&lt;98,"No","Yes")))</f>
        <v>Yes</v>
      </c>
      <c r="I19" s="10">
        <v>2.7000000000000001E-3</v>
      </c>
      <c r="J19" s="10">
        <v>-2.5000000000000001E-2</v>
      </c>
      <c r="K19" s="9" t="str">
        <f t="shared" si="0"/>
        <v>Yes</v>
      </c>
    </row>
    <row r="20" spans="1:11" x14ac:dyDescent="0.2">
      <c r="A20" s="102" t="s">
        <v>31</v>
      </c>
      <c r="B20" s="59" t="s">
        <v>218</v>
      </c>
      <c r="C20" s="8">
        <v>97.983947278000002</v>
      </c>
      <c r="D20" s="9" t="str">
        <f>IF($B20="N/A","N/A",IF(C20&gt;100,"No",IF(C20&lt;95,"No","Yes")))</f>
        <v>Yes</v>
      </c>
      <c r="E20" s="8">
        <v>98.195870693000003</v>
      </c>
      <c r="F20" s="9" t="str">
        <f>IF($B20="N/A","N/A",IF(E20&gt;100,"No",IF(E20&lt;95,"No","Yes")))</f>
        <v>Yes</v>
      </c>
      <c r="G20" s="8">
        <v>97.899785786999999</v>
      </c>
      <c r="H20" s="9" t="str">
        <f>IF($B20="N/A","N/A",IF(G20&gt;100,"No",IF(G20&lt;95,"No","Yes")))</f>
        <v>Yes</v>
      </c>
      <c r="I20" s="10">
        <v>0.21629999999999999</v>
      </c>
      <c r="J20" s="10">
        <v>-0.30199999999999999</v>
      </c>
      <c r="K20" s="9" t="str">
        <f t="shared" si="0"/>
        <v>Yes</v>
      </c>
    </row>
    <row r="21" spans="1:11" x14ac:dyDescent="0.2">
      <c r="A21" s="102" t="s">
        <v>317</v>
      </c>
      <c r="B21" s="34" t="s">
        <v>218</v>
      </c>
      <c r="C21" s="8">
        <v>100</v>
      </c>
      <c r="D21" s="9" t="str">
        <f>IF($B21="N/A","N/A",IF(C21&gt;100,"No",IF(C21&lt;95,"No","Yes")))</f>
        <v>Yes</v>
      </c>
      <c r="E21" s="8">
        <v>100</v>
      </c>
      <c r="F21" s="9" t="str">
        <f>IF($B21="N/A","N/A",IF(E21&gt;100,"No",IF(E21&lt;95,"No","Yes")))</f>
        <v>Yes</v>
      </c>
      <c r="G21" s="8">
        <v>100</v>
      </c>
      <c r="H21" s="9" t="str">
        <f>IF($B21="N/A","N/A",IF(G21&gt;100,"No",IF(G21&lt;95,"No","Yes")))</f>
        <v>Yes</v>
      </c>
      <c r="I21" s="10">
        <v>0</v>
      </c>
      <c r="J21" s="10">
        <v>0</v>
      </c>
      <c r="K21" s="9" t="str">
        <f t="shared" si="0"/>
        <v>Yes</v>
      </c>
    </row>
    <row r="22" spans="1:11" x14ac:dyDescent="0.2">
      <c r="A22" s="102" t="s">
        <v>1719</v>
      </c>
      <c r="B22" s="34" t="s">
        <v>228</v>
      </c>
      <c r="C22" s="8">
        <v>4.4773959412000002</v>
      </c>
      <c r="D22" s="9" t="str">
        <f>IF($B22="N/A","N/A",IF(C22&gt;5,"No",IF(C22&lt;=0,"No","Yes")))</f>
        <v>Yes</v>
      </c>
      <c r="E22" s="8">
        <v>4.7675908035000001</v>
      </c>
      <c r="F22" s="9" t="str">
        <f>IF($B22="N/A","N/A",IF(E22&gt;5,"No",IF(E22&lt;=0,"No","Yes")))</f>
        <v>Yes</v>
      </c>
      <c r="G22" s="8">
        <v>4.5648225761000001</v>
      </c>
      <c r="H22" s="9" t="str">
        <f>IF($B22="N/A","N/A",IF(G22&gt;5,"No",IF(G22&lt;=0,"No","Yes")))</f>
        <v>Yes</v>
      </c>
      <c r="I22" s="10">
        <v>6.4809999999999999</v>
      </c>
      <c r="J22" s="10">
        <v>-4.25</v>
      </c>
      <c r="K22" s="9" t="str">
        <f t="shared" si="0"/>
        <v>Yes</v>
      </c>
    </row>
    <row r="23" spans="1:11" x14ac:dyDescent="0.2">
      <c r="A23" s="102" t="s">
        <v>318</v>
      </c>
      <c r="B23" s="34" t="s">
        <v>227</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02" t="s">
        <v>825</v>
      </c>
      <c r="B24" s="34" t="s">
        <v>229</v>
      </c>
      <c r="C24" s="8">
        <v>4.8159725700999996</v>
      </c>
      <c r="D24" s="9" t="str">
        <f>IF($B24="N/A","N/A",IF(C24&gt;=2,"Yes","No"))</f>
        <v>Yes</v>
      </c>
      <c r="E24" s="8">
        <v>4.8614120406000003</v>
      </c>
      <c r="F24" s="9" t="str">
        <f>IF($B24="N/A","N/A",IF(E24&gt;=2,"Yes","No"))</f>
        <v>Yes</v>
      </c>
      <c r="G24" s="8">
        <v>5.0377083914999998</v>
      </c>
      <c r="H24" s="9" t="str">
        <f>IF($B24="N/A","N/A",IF(G24&gt;=2,"Yes","No"))</f>
        <v>Yes</v>
      </c>
      <c r="I24" s="10">
        <v>0.94350000000000001</v>
      </c>
      <c r="J24" s="10">
        <v>3.6259999999999999</v>
      </c>
      <c r="K24" s="9" t="str">
        <f t="shared" si="0"/>
        <v>Yes</v>
      </c>
    </row>
    <row r="25" spans="1:11" x14ac:dyDescent="0.2">
      <c r="A25" s="102" t="s">
        <v>826</v>
      </c>
      <c r="B25" s="34" t="s">
        <v>230</v>
      </c>
      <c r="C25" s="8">
        <v>7.738035601</v>
      </c>
      <c r="D25" s="9" t="str">
        <f>IF($B25="N/A","N/A",IF(C25&gt;30,"No",IF(C25&lt;5,"No","Yes")))</f>
        <v>Yes</v>
      </c>
      <c r="E25" s="8">
        <v>7.8613143440000002</v>
      </c>
      <c r="F25" s="9" t="str">
        <f>IF($B25="N/A","N/A",IF(E25&gt;30,"No",IF(E25&lt;5,"No","Yes")))</f>
        <v>Yes</v>
      </c>
      <c r="G25" s="8">
        <v>6.8676073391000001</v>
      </c>
      <c r="H25" s="9" t="str">
        <f>IF($B25="N/A","N/A",IF(G25&gt;30,"No",IF(G25&lt;5,"No","Yes")))</f>
        <v>Yes</v>
      </c>
      <c r="I25" s="10">
        <v>1.593</v>
      </c>
      <c r="J25" s="10">
        <v>-12.6</v>
      </c>
      <c r="K25" s="9" t="str">
        <f t="shared" si="0"/>
        <v>Yes</v>
      </c>
    </row>
    <row r="26" spans="1:11" x14ac:dyDescent="0.2">
      <c r="A26" s="102" t="s">
        <v>827</v>
      </c>
      <c r="B26" s="34" t="s">
        <v>231</v>
      </c>
      <c r="C26" s="8">
        <v>21.326075098</v>
      </c>
      <c r="D26" s="9" t="str">
        <f>IF($B26="N/A","N/A",IF(C26&gt;75,"No",IF(C26&lt;15,"No","Yes")))</f>
        <v>Yes</v>
      </c>
      <c r="E26" s="8">
        <v>20.818045635000001</v>
      </c>
      <c r="F26" s="9" t="str">
        <f>IF($B26="N/A","N/A",IF(E26&gt;75,"No",IF(E26&lt;15,"No","Yes")))</f>
        <v>Yes</v>
      </c>
      <c r="G26" s="8">
        <v>21.048710067999998</v>
      </c>
      <c r="H26" s="9" t="str">
        <f>IF($B26="N/A","N/A",IF(G26&gt;75,"No",IF(G26&lt;15,"No","Yes")))</f>
        <v>Yes</v>
      </c>
      <c r="I26" s="10">
        <v>-2.38</v>
      </c>
      <c r="J26" s="10">
        <v>1.1080000000000001</v>
      </c>
      <c r="K26" s="9" t="str">
        <f t="shared" si="0"/>
        <v>Yes</v>
      </c>
    </row>
    <row r="27" spans="1:11" x14ac:dyDescent="0.2">
      <c r="A27" s="102" t="s">
        <v>828</v>
      </c>
      <c r="B27" s="34" t="s">
        <v>232</v>
      </c>
      <c r="C27" s="8">
        <v>70.935889301000003</v>
      </c>
      <c r="D27" s="9" t="str">
        <f>IF($B27="N/A","N/A",IF(C27&gt;70,"No",IF(C27&lt;25,"No","Yes")))</f>
        <v>No</v>
      </c>
      <c r="E27" s="8">
        <v>71.320640021000003</v>
      </c>
      <c r="F27" s="9" t="str">
        <f>IF($B27="N/A","N/A",IF(E27&gt;70,"No",IF(E27&lt;25,"No","Yes")))</f>
        <v>No</v>
      </c>
      <c r="G27" s="8">
        <v>72.083682593000006</v>
      </c>
      <c r="H27" s="9" t="str">
        <f>IF($B27="N/A","N/A",IF(G27&gt;70,"No",IF(G27&lt;25,"No","Yes")))</f>
        <v>No</v>
      </c>
      <c r="I27" s="10">
        <v>0.54239999999999999</v>
      </c>
      <c r="J27" s="10">
        <v>1.07</v>
      </c>
      <c r="K27" s="9" t="str">
        <f t="shared" si="0"/>
        <v>Yes</v>
      </c>
    </row>
    <row r="28" spans="1:11" x14ac:dyDescent="0.2">
      <c r="A28" s="102" t="s">
        <v>322</v>
      </c>
      <c r="B28" s="34" t="s">
        <v>233</v>
      </c>
      <c r="C28" s="8">
        <v>57.921161318000003</v>
      </c>
      <c r="D28" s="9" t="str">
        <f>IF($B28="N/A","N/A",IF(C28&gt;70,"No",IF(C28&lt;35,"No","Yes")))</f>
        <v>Yes</v>
      </c>
      <c r="E28" s="8">
        <v>58.240159788</v>
      </c>
      <c r="F28" s="9" t="str">
        <f>IF($B28="N/A","N/A",IF(E28&gt;70,"No",IF(E28&lt;35,"No","Yes")))</f>
        <v>Yes</v>
      </c>
      <c r="G28" s="8">
        <v>43.716820341000002</v>
      </c>
      <c r="H28" s="9" t="str">
        <f>IF($B28="N/A","N/A",IF(G28&gt;70,"No",IF(G28&lt;35,"No","Yes")))</f>
        <v>Yes</v>
      </c>
      <c r="I28" s="10">
        <v>0.55069999999999997</v>
      </c>
      <c r="J28" s="10">
        <v>-24.9</v>
      </c>
      <c r="K28" s="9" t="str">
        <f t="shared" si="0"/>
        <v>Yes</v>
      </c>
    </row>
    <row r="29" spans="1:11" x14ac:dyDescent="0.2">
      <c r="A29" s="102" t="s">
        <v>829</v>
      </c>
      <c r="B29" s="34" t="s">
        <v>224</v>
      </c>
      <c r="C29" s="8">
        <v>2.0689409956000002</v>
      </c>
      <c r="D29" s="9" t="str">
        <f>IF($B29="N/A","N/A",IF(C29&gt;1,"Yes","No"))</f>
        <v>Yes</v>
      </c>
      <c r="E29" s="8">
        <v>2.0723551778</v>
      </c>
      <c r="F29" s="9" t="str">
        <f>IF($B29="N/A","N/A",IF(E29&gt;1,"Yes","No"))</f>
        <v>Yes</v>
      </c>
      <c r="G29" s="8">
        <v>2.0631940561</v>
      </c>
      <c r="H29" s="9" t="str">
        <f>IF($B29="N/A","N/A",IF(G29&gt;1,"Yes","No"))</f>
        <v>Yes</v>
      </c>
      <c r="I29" s="10">
        <v>0.16500000000000001</v>
      </c>
      <c r="J29" s="10">
        <v>-0.442</v>
      </c>
      <c r="K29" s="9" t="str">
        <f t="shared" si="0"/>
        <v>Yes</v>
      </c>
    </row>
    <row r="30" spans="1:11" x14ac:dyDescent="0.2">
      <c r="A30" s="102" t="s">
        <v>323</v>
      </c>
      <c r="B30" s="34" t="s">
        <v>217</v>
      </c>
      <c r="C30" s="8">
        <v>0</v>
      </c>
      <c r="D30" s="9" t="str">
        <f>IF($B30="N/A","N/A",IF(C30&gt;15,"No",IF(C30&lt;-15,"No","Yes")))</f>
        <v>N/A</v>
      </c>
      <c r="E30" s="8">
        <v>0</v>
      </c>
      <c r="F30" s="9" t="str">
        <f>IF($B30="N/A","N/A",IF(E30&gt;15,"No",IF(E30&lt;-15,"No","Yes")))</f>
        <v>N/A</v>
      </c>
      <c r="G30" s="8">
        <v>0</v>
      </c>
      <c r="H30" s="9" t="str">
        <f>IF($B30="N/A","N/A",IF(G30&gt;15,"No",IF(G30&lt;-15,"No","Yes")))</f>
        <v>N/A</v>
      </c>
      <c r="I30" s="10" t="s">
        <v>1743</v>
      </c>
      <c r="J30" s="10" t="s">
        <v>1743</v>
      </c>
      <c r="K30" s="9" t="str">
        <f t="shared" si="0"/>
        <v>N/A</v>
      </c>
    </row>
    <row r="31" spans="1:11" x14ac:dyDescent="0.2">
      <c r="A31" s="102" t="s">
        <v>830</v>
      </c>
      <c r="B31" s="34" t="s">
        <v>217</v>
      </c>
      <c r="C31" s="8">
        <v>97.21506823</v>
      </c>
      <c r="D31" s="9" t="str">
        <f>IF($B31="N/A","N/A",IF(C31&gt;15,"No",IF(C31&lt;-15,"No","Yes")))</f>
        <v>N/A</v>
      </c>
      <c r="E31" s="8">
        <v>99.998136137000003</v>
      </c>
      <c r="F31" s="9" t="str">
        <f>IF($B31="N/A","N/A",IF(E31&gt;15,"No",IF(E31&lt;-15,"No","Yes")))</f>
        <v>N/A</v>
      </c>
      <c r="G31" s="8">
        <v>100</v>
      </c>
      <c r="H31" s="9" t="str">
        <f>IF($B31="N/A","N/A",IF(G31&gt;15,"No",IF(G31&lt;-15,"No","Yes")))</f>
        <v>N/A</v>
      </c>
      <c r="I31" s="10">
        <v>2.863</v>
      </c>
      <c r="J31" s="10">
        <v>1.9E-3</v>
      </c>
      <c r="K31" s="9" t="str">
        <f t="shared" si="0"/>
        <v>Yes</v>
      </c>
    </row>
    <row r="32" spans="1:11" x14ac:dyDescent="0.2">
      <c r="A32" s="102" t="s">
        <v>324</v>
      </c>
      <c r="B32" s="34" t="s">
        <v>217</v>
      </c>
      <c r="C32" s="8" t="s">
        <v>1743</v>
      </c>
      <c r="D32" s="9" t="str">
        <f>IF($B32="N/A","N/A",IF(C32&gt;15,"No",IF(C32&lt;-15,"No","Yes")))</f>
        <v>N/A</v>
      </c>
      <c r="E32" s="8" t="s">
        <v>1743</v>
      </c>
      <c r="F32" s="9" t="str">
        <f>IF($B32="N/A","N/A",IF(E32&gt;15,"No",IF(E32&lt;-15,"No","Yes")))</f>
        <v>N/A</v>
      </c>
      <c r="G32" s="8" t="s">
        <v>1743</v>
      </c>
      <c r="H32" s="9" t="str">
        <f>IF($B32="N/A","N/A",IF(G32&gt;15,"No",IF(G32&lt;-15,"No","Yes")))</f>
        <v>N/A</v>
      </c>
      <c r="I32" s="10" t="s">
        <v>1743</v>
      </c>
      <c r="J32" s="10" t="s">
        <v>1743</v>
      </c>
      <c r="K32" s="9" t="str">
        <f t="shared" si="0"/>
        <v>N/A</v>
      </c>
    </row>
    <row r="33" spans="1:11" x14ac:dyDescent="0.2">
      <c r="A33" s="102" t="s">
        <v>325</v>
      </c>
      <c r="B33" s="34" t="s">
        <v>217</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
      <c r="A34" s="102" t="s">
        <v>326</v>
      </c>
      <c r="B34" s="34" t="s">
        <v>234</v>
      </c>
      <c r="C34" s="8">
        <v>0</v>
      </c>
      <c r="D34" s="9" t="str">
        <f>IF($B34="N/A","N/A",IF(C34&gt;=90,"Yes","No"))</f>
        <v>No</v>
      </c>
      <c r="E34" s="8">
        <v>0</v>
      </c>
      <c r="F34" s="9" t="str">
        <f>IF($B34="N/A","N/A",IF(E34&gt;=90,"Yes","No"))</f>
        <v>No</v>
      </c>
      <c r="G34" s="8">
        <v>0</v>
      </c>
      <c r="H34" s="9" t="str">
        <f>IF($B34="N/A","N/A",IF(G34&gt;=90,"Yes","No"))</f>
        <v>No</v>
      </c>
      <c r="I34" s="10" t="s">
        <v>1743</v>
      </c>
      <c r="J34" s="10" t="s">
        <v>1743</v>
      </c>
      <c r="K34" s="9" t="str">
        <f t="shared" si="0"/>
        <v>N/A</v>
      </c>
    </row>
    <row r="35" spans="1:11" x14ac:dyDescent="0.2">
      <c r="A35" s="102" t="s">
        <v>327</v>
      </c>
      <c r="B35" s="34" t="s">
        <v>217</v>
      </c>
      <c r="C35" s="8">
        <v>29.773235815</v>
      </c>
      <c r="D35" s="9" t="str">
        <f>IF($B35="N/A","N/A",IF(C35&gt;15,"No",IF(C35&lt;-15,"No","Yes")))</f>
        <v>N/A</v>
      </c>
      <c r="E35" s="8">
        <v>28.526302078000001</v>
      </c>
      <c r="F35" s="9" t="str">
        <f>IF($B35="N/A","N/A",IF(E35&gt;15,"No",IF(E35&lt;-15,"No","Yes")))</f>
        <v>N/A</v>
      </c>
      <c r="G35" s="8">
        <v>28.376175840999998</v>
      </c>
      <c r="H35" s="9" t="str">
        <f>IF($B35="N/A","N/A",IF(G35&gt;15,"No",IF(G35&lt;-15,"No","Yes")))</f>
        <v>N/A</v>
      </c>
      <c r="I35" s="10">
        <v>-4.1900000000000004</v>
      </c>
      <c r="J35" s="10">
        <v>-0.52600000000000002</v>
      </c>
      <c r="K35" s="9" t="str">
        <f t="shared" si="0"/>
        <v>Yes</v>
      </c>
    </row>
    <row r="36" spans="1:11" ht="25.5" x14ac:dyDescent="0.2">
      <c r="A36" s="102" t="s">
        <v>368</v>
      </c>
      <c r="B36" s="34" t="s">
        <v>217</v>
      </c>
      <c r="C36" s="8">
        <v>4.3182045886999996</v>
      </c>
      <c r="D36" s="9" t="str">
        <f>IF($B36="N/A","N/A",IF(C36&gt;15,"No",IF(C36&lt;-15,"No","Yes")))</f>
        <v>N/A</v>
      </c>
      <c r="E36" s="8">
        <v>4.2161481513999997</v>
      </c>
      <c r="F36" s="9" t="str">
        <f>IF($B36="N/A","N/A",IF(E36&gt;15,"No",IF(E36&lt;-15,"No","Yes")))</f>
        <v>N/A</v>
      </c>
      <c r="G36" s="8">
        <v>4.4495669181000004</v>
      </c>
      <c r="H36" s="9" t="str">
        <f>IF($B36="N/A","N/A",IF(G36&gt;15,"No",IF(G36&lt;-15,"No","Yes")))</f>
        <v>N/A</v>
      </c>
      <c r="I36" s="10">
        <v>-2.36</v>
      </c>
      <c r="J36" s="10">
        <v>5.5359999999999996</v>
      </c>
      <c r="K36" s="9" t="str">
        <f t="shared" si="0"/>
        <v>Yes</v>
      </c>
    </row>
    <row r="37" spans="1:11" x14ac:dyDescent="0.2">
      <c r="A37" s="102" t="s">
        <v>373</v>
      </c>
      <c r="B37" s="34" t="s">
        <v>235</v>
      </c>
      <c r="C37" s="8">
        <v>89.947567043999996</v>
      </c>
      <c r="D37" s="9" t="str">
        <f>IF($B37="N/A","N/A",IF(C37&gt;90,"No",IF(C37&lt;75,"No","Yes")))</f>
        <v>Yes</v>
      </c>
      <c r="E37" s="8">
        <v>89.620286141999998</v>
      </c>
      <c r="F37" s="9" t="str">
        <f>IF($B37="N/A","N/A",IF(E37&gt;90,"No",IF(E37&lt;75,"No","Yes")))</f>
        <v>Yes</v>
      </c>
      <c r="G37" s="8">
        <v>89.057697680999993</v>
      </c>
      <c r="H37" s="9" t="str">
        <f>IF($B37="N/A","N/A",IF(G37&gt;90,"No",IF(G37&lt;75,"No","Yes")))</f>
        <v>Yes</v>
      </c>
      <c r="I37" s="10">
        <v>-0.36399999999999999</v>
      </c>
      <c r="J37" s="10">
        <v>-0.628</v>
      </c>
      <c r="K37" s="9" t="str">
        <f>IF(J37="Div by 0", "N/A", IF(J37="N/A","N/A", IF(J37&gt;30, "No", IF(J37&lt;-30, "No", "Yes"))))</f>
        <v>Yes</v>
      </c>
    </row>
    <row r="38" spans="1:11" x14ac:dyDescent="0.2">
      <c r="A38" s="102" t="s">
        <v>374</v>
      </c>
      <c r="B38" s="34" t="s">
        <v>236</v>
      </c>
      <c r="C38" s="8">
        <v>5.6050941232999998</v>
      </c>
      <c r="D38" s="9" t="str">
        <f>IF($B38="N/A","N/A",IF(C38&gt;10,"No",IF(C38&lt;1,"No","Yes")))</f>
        <v>Yes</v>
      </c>
      <c r="E38" s="8">
        <v>5.6468595991999999</v>
      </c>
      <c r="F38" s="9" t="str">
        <f>IF($B38="N/A","N/A",IF(E38&gt;10,"No",IF(E38&lt;1,"No","Yes")))</f>
        <v>Yes</v>
      </c>
      <c r="G38" s="8">
        <v>5.7453199218000002</v>
      </c>
      <c r="H38" s="9" t="str">
        <f>IF($B38="N/A","N/A",IF(G38&gt;10,"No",IF(G38&lt;1,"No","Yes")))</f>
        <v>Yes</v>
      </c>
      <c r="I38" s="10">
        <v>0.74509999999999998</v>
      </c>
      <c r="J38" s="10">
        <v>1.744</v>
      </c>
      <c r="K38" s="9" t="str">
        <f>IF(J38="Div by 0", "N/A", IF(J38="N/A","N/A", IF(J38&gt;30, "No", IF(J38&lt;-30, "No", "Yes"))))</f>
        <v>Yes</v>
      </c>
    </row>
    <row r="39" spans="1:11" x14ac:dyDescent="0.2">
      <c r="A39" s="102" t="s">
        <v>375</v>
      </c>
      <c r="B39" s="34" t="s">
        <v>237</v>
      </c>
      <c r="C39" s="8">
        <v>2.3923231918000001</v>
      </c>
      <c r="D39" s="9" t="str">
        <f>IF($B39="N/A","N/A",IF(C39&gt;2,"No",IF(C39&lt;=0,"No","Yes")))</f>
        <v>No</v>
      </c>
      <c r="E39" s="8">
        <v>2.6432339723</v>
      </c>
      <c r="F39" s="9" t="str">
        <f>IF($B39="N/A","N/A",IF(E39&gt;2,"No",IF(E39&lt;=0,"No","Yes")))</f>
        <v>No</v>
      </c>
      <c r="G39" s="8">
        <v>2.6648505169000001</v>
      </c>
      <c r="H39" s="9" t="str">
        <f>IF($B39="N/A","N/A",IF(G39&gt;2,"No",IF(G39&lt;=0,"No","Yes")))</f>
        <v>No</v>
      </c>
      <c r="I39" s="10">
        <v>10.49</v>
      </c>
      <c r="J39" s="10">
        <v>0.81779999999999997</v>
      </c>
      <c r="K39" s="9" t="str">
        <f>IF(J39="Div by 0", "N/A", IF(J39="N/A","N/A", IF(J39&gt;30, "No", IF(J39&lt;-30, "No", "Yes"))))</f>
        <v>Yes</v>
      </c>
    </row>
    <row r="40" spans="1:11" x14ac:dyDescent="0.2">
      <c r="A40" s="102" t="s">
        <v>376</v>
      </c>
      <c r="B40" s="34" t="s">
        <v>238</v>
      </c>
      <c r="C40" s="8">
        <v>0.77369223750000005</v>
      </c>
      <c r="D40" s="9" t="str">
        <f>IF($B40="N/A","N/A",IF(C40&gt;3,"No",IF(C40&lt;=0,"No","Yes")))</f>
        <v>Yes</v>
      </c>
      <c r="E40" s="8">
        <v>0.73598054749999997</v>
      </c>
      <c r="F40" s="9" t="str">
        <f>IF($B40="N/A","N/A",IF(E40&gt;3,"No",IF(E40&lt;=0,"No","Yes")))</f>
        <v>Yes</v>
      </c>
      <c r="G40" s="8">
        <v>0.8032970103</v>
      </c>
      <c r="H40" s="9" t="str">
        <f>IF($B40="N/A","N/A",IF(G40&gt;3,"No",IF(G40&lt;=0,"No","Yes")))</f>
        <v>Yes</v>
      </c>
      <c r="I40" s="10">
        <v>-4.87</v>
      </c>
      <c r="J40" s="10">
        <v>9.1470000000000002</v>
      </c>
      <c r="K40" s="9" t="str">
        <f>IF(J40="Div by 0", "N/A", IF(J40="N/A","N/A", IF(J40&gt;30, "No", IF(J40&lt;-30, "No", "Yes"))))</f>
        <v>Yes</v>
      </c>
    </row>
    <row r="41" spans="1:11" s="115" customFormat="1" x14ac:dyDescent="0.2">
      <c r="A41" s="170" t="s">
        <v>1649</v>
      </c>
      <c r="B41" s="171"/>
      <c r="C41" s="171"/>
      <c r="D41" s="171"/>
      <c r="E41" s="171"/>
      <c r="F41" s="171"/>
      <c r="G41" s="171"/>
      <c r="H41" s="171"/>
      <c r="I41" s="171"/>
      <c r="J41" s="171"/>
      <c r="K41" s="172"/>
    </row>
    <row r="42" spans="1:11" ht="16.5" customHeight="1" x14ac:dyDescent="0.2">
      <c r="A42" s="167" t="s">
        <v>1647</v>
      </c>
      <c r="B42" s="168"/>
      <c r="C42" s="168"/>
      <c r="D42" s="168"/>
      <c r="E42" s="168"/>
      <c r="F42" s="168"/>
      <c r="G42" s="168"/>
      <c r="H42" s="168"/>
      <c r="I42" s="168"/>
      <c r="J42" s="168"/>
      <c r="K42" s="169"/>
    </row>
  </sheetData>
  <mergeCells count="6">
    <mergeCell ref="A1:K1"/>
    <mergeCell ref="A2:K2"/>
    <mergeCell ref="A4:K4"/>
    <mergeCell ref="A42:K42"/>
    <mergeCell ref="A41:K41"/>
    <mergeCell ref="A3:L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rowBreaks count="1" manualBreakCount="1">
    <brk id="3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1591</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2" t="s">
        <v>305</v>
      </c>
      <c r="B6" s="34" t="s">
        <v>217</v>
      </c>
      <c r="C6" s="35">
        <v>23628</v>
      </c>
      <c r="D6" s="9" t="str">
        <f>IF($B6="N/A","N/A",IF(C6&gt;15,"No",IF(C6&lt;-15,"No","Yes")))</f>
        <v>N/A</v>
      </c>
      <c r="E6" s="35">
        <v>18292</v>
      </c>
      <c r="F6" s="9" t="str">
        <f>IF($B6="N/A","N/A",IF(E6&gt;15,"No",IF(E6&lt;-15,"No","Yes")))</f>
        <v>N/A</v>
      </c>
      <c r="G6" s="35">
        <v>37436</v>
      </c>
      <c r="H6" s="9" t="str">
        <f>IF($B6="N/A","N/A",IF(G6&gt;15,"No",IF(G6&lt;-15,"No","Yes")))</f>
        <v>N/A</v>
      </c>
      <c r="I6" s="10">
        <v>-22.6</v>
      </c>
      <c r="J6" s="10">
        <v>104.7</v>
      </c>
      <c r="K6" s="9" t="str">
        <f t="shared" ref="K6:K31" si="0">IF(J6="Div by 0", "N/A", IF(J6="N/A","N/A", IF(J6&gt;30, "No", IF(J6&lt;-30, "No", "Yes"))))</f>
        <v>No</v>
      </c>
    </row>
    <row r="7" spans="1:11" x14ac:dyDescent="0.2">
      <c r="A7" s="102" t="s">
        <v>311</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02" t="s">
        <v>312</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102" t="s">
        <v>818</v>
      </c>
      <c r="B9" s="34" t="s">
        <v>217</v>
      </c>
      <c r="C9" s="88">
        <v>999.87921111000003</v>
      </c>
      <c r="D9" s="9" t="str">
        <f>IF($B9="N/A","N/A",IF(C9&gt;15,"No",IF(C9&lt;-15,"No","Yes")))</f>
        <v>N/A</v>
      </c>
      <c r="E9" s="88">
        <v>976.58189372000004</v>
      </c>
      <c r="F9" s="9" t="str">
        <f>IF($B9="N/A","N/A",IF(E9&gt;15,"No",IF(E9&lt;-15,"No","Yes")))</f>
        <v>N/A</v>
      </c>
      <c r="G9" s="88">
        <v>1152.5957367000001</v>
      </c>
      <c r="H9" s="9" t="str">
        <f>IF($B9="N/A","N/A",IF(G9&gt;15,"No",IF(G9&lt;-15,"No","Yes")))</f>
        <v>N/A</v>
      </c>
      <c r="I9" s="10">
        <v>-2.33</v>
      </c>
      <c r="J9" s="10">
        <v>18.02</v>
      </c>
      <c r="K9" s="9" t="str">
        <f t="shared" si="0"/>
        <v>Yes</v>
      </c>
    </row>
    <row r="10" spans="1:11" x14ac:dyDescent="0.2">
      <c r="A10" s="102" t="s">
        <v>313</v>
      </c>
      <c r="B10" s="34" t="s">
        <v>217</v>
      </c>
      <c r="C10" s="8">
        <v>2.9625867600000001E-2</v>
      </c>
      <c r="D10" s="9" t="str">
        <f>IF($B10="N/A","N/A",IF(C10&gt;15,"No",IF(C10&lt;-15,"No","Yes")))</f>
        <v>N/A</v>
      </c>
      <c r="E10" s="8">
        <v>8.2003061399999994E-2</v>
      </c>
      <c r="F10" s="9" t="str">
        <f>IF($B10="N/A","N/A",IF(E10&gt;15,"No",IF(E10&lt;-15,"No","Yes")))</f>
        <v>N/A</v>
      </c>
      <c r="G10" s="8">
        <v>0.10952024790000001</v>
      </c>
      <c r="H10" s="9" t="str">
        <f>IF($B10="N/A","N/A",IF(G10&gt;15,"No",IF(G10&lt;-15,"No","Yes")))</f>
        <v>N/A</v>
      </c>
      <c r="I10" s="10">
        <v>176.8</v>
      </c>
      <c r="J10" s="10">
        <v>33.56</v>
      </c>
      <c r="K10" s="9" t="str">
        <f t="shared" si="0"/>
        <v>No</v>
      </c>
    </row>
    <row r="11" spans="1:11" x14ac:dyDescent="0.2">
      <c r="A11" s="102" t="s">
        <v>820</v>
      </c>
      <c r="B11" s="34" t="s">
        <v>217</v>
      </c>
      <c r="C11" s="88">
        <v>362.28571428999999</v>
      </c>
      <c r="D11" s="9" t="str">
        <f>IF($B11="N/A","N/A",IF(C11&gt;15,"No",IF(C11&lt;-15,"No","Yes")))</f>
        <v>N/A</v>
      </c>
      <c r="E11" s="88">
        <v>413.73333332999999</v>
      </c>
      <c r="F11" s="9" t="str">
        <f>IF($B11="N/A","N/A",IF(E11&gt;15,"No",IF(E11&lt;-15,"No","Yes")))</f>
        <v>N/A</v>
      </c>
      <c r="G11" s="88">
        <v>727.51219512</v>
      </c>
      <c r="H11" s="9" t="str">
        <f>IF($B11="N/A","N/A",IF(G11&gt;15,"No",IF(G11&lt;-15,"No","Yes")))</f>
        <v>N/A</v>
      </c>
      <c r="I11" s="10">
        <v>14.2</v>
      </c>
      <c r="J11" s="10">
        <v>75.84</v>
      </c>
      <c r="K11" s="9" t="str">
        <f t="shared" si="0"/>
        <v>No</v>
      </c>
    </row>
    <row r="12" spans="1:11" x14ac:dyDescent="0.2">
      <c r="A12" s="102" t="s">
        <v>314</v>
      </c>
      <c r="B12" s="34" t="s">
        <v>218</v>
      </c>
      <c r="C12" s="8">
        <v>98.709158625000001</v>
      </c>
      <c r="D12" s="9" t="str">
        <f>IF($B12="N/A","N/A",IF(C12&gt;100,"No",IF(C12&lt;95,"No","Yes")))</f>
        <v>Yes</v>
      </c>
      <c r="E12" s="8">
        <v>99.797725782000001</v>
      </c>
      <c r="F12" s="9" t="str">
        <f>IF($B12="N/A","N/A",IF(E12&gt;100,"No",IF(E12&lt;95,"No","Yes")))</f>
        <v>Yes</v>
      </c>
      <c r="G12" s="8">
        <v>99.890479752000005</v>
      </c>
      <c r="H12" s="9" t="str">
        <f>IF($B12="N/A","N/A",IF(G12&gt;100,"No",IF(G12&lt;95,"No","Yes")))</f>
        <v>Yes</v>
      </c>
      <c r="I12" s="10">
        <v>1.103</v>
      </c>
      <c r="J12" s="10">
        <v>9.2899999999999996E-2</v>
      </c>
      <c r="K12" s="9" t="str">
        <f t="shared" si="0"/>
        <v>Yes</v>
      </c>
    </row>
    <row r="13" spans="1:11" x14ac:dyDescent="0.2">
      <c r="A13" s="102" t="s">
        <v>821</v>
      </c>
      <c r="B13" s="34" t="s">
        <v>224</v>
      </c>
      <c r="C13" s="8">
        <v>1.1462076062</v>
      </c>
      <c r="D13" s="9" t="str">
        <f>IF($B13="N/A","N/A",IF(C13&gt;1,"Yes","No"))</f>
        <v>Yes</v>
      </c>
      <c r="E13" s="8">
        <v>1.14943851</v>
      </c>
      <c r="F13" s="9" t="str">
        <f>IF($B13="N/A","N/A",IF(E13&gt;1,"Yes","No"))</f>
        <v>Yes</v>
      </c>
      <c r="G13" s="8">
        <v>1.1573204974</v>
      </c>
      <c r="H13" s="9" t="str">
        <f>IF($B13="N/A","N/A",IF(G13&gt;1,"Yes","No"))</f>
        <v>Yes</v>
      </c>
      <c r="I13" s="10">
        <v>0.28189999999999998</v>
      </c>
      <c r="J13" s="10">
        <v>0.68569999999999998</v>
      </c>
      <c r="K13" s="9" t="str">
        <f t="shared" si="0"/>
        <v>Yes</v>
      </c>
    </row>
    <row r="14" spans="1:11" x14ac:dyDescent="0.2">
      <c r="A14" s="102" t="s">
        <v>315</v>
      </c>
      <c r="B14" s="34" t="s">
        <v>218</v>
      </c>
      <c r="C14" s="8">
        <v>99.851870661999996</v>
      </c>
      <c r="D14" s="9" t="str">
        <f>IF($B14="N/A","N/A",IF(C14&gt;100,"No",IF(C14&lt;95,"No","Yes")))</f>
        <v>Yes</v>
      </c>
      <c r="E14" s="8">
        <v>99.972665645999996</v>
      </c>
      <c r="F14" s="9" t="str">
        <f>IF($B14="N/A","N/A",IF(E14&gt;100,"No",IF(E14&lt;95,"No","Yes")))</f>
        <v>Yes</v>
      </c>
      <c r="G14" s="8">
        <v>99.949246713999997</v>
      </c>
      <c r="H14" s="9" t="str">
        <f>IF($B14="N/A","N/A",IF(G14&gt;100,"No",IF(G14&lt;95,"No","Yes")))</f>
        <v>Yes</v>
      </c>
      <c r="I14" s="10">
        <v>0.121</v>
      </c>
      <c r="J14" s="10">
        <v>-2.3E-2</v>
      </c>
      <c r="K14" s="9" t="str">
        <f t="shared" si="0"/>
        <v>Yes</v>
      </c>
    </row>
    <row r="15" spans="1:11" x14ac:dyDescent="0.2">
      <c r="A15" s="102" t="s">
        <v>822</v>
      </c>
      <c r="B15" s="34" t="s">
        <v>225</v>
      </c>
      <c r="C15" s="8">
        <v>11.954478023</v>
      </c>
      <c r="D15" s="9" t="str">
        <f>IF($B15="N/A","N/A",IF(C15&gt;3,"Yes","No"))</f>
        <v>Yes</v>
      </c>
      <c r="E15" s="8">
        <v>11.911521845999999</v>
      </c>
      <c r="F15" s="9" t="str">
        <f>IF($B15="N/A","N/A",IF(E15&gt;3,"Yes","No"))</f>
        <v>Yes</v>
      </c>
      <c r="G15" s="8">
        <v>12.731940027</v>
      </c>
      <c r="H15" s="9" t="str">
        <f>IF($B15="N/A","N/A",IF(G15&gt;3,"Yes","No"))</f>
        <v>Yes</v>
      </c>
      <c r="I15" s="10">
        <v>-0.35899999999999999</v>
      </c>
      <c r="J15" s="10">
        <v>6.8879999999999999</v>
      </c>
      <c r="K15" s="9" t="str">
        <f t="shared" si="0"/>
        <v>Yes</v>
      </c>
    </row>
    <row r="16" spans="1:11" x14ac:dyDescent="0.2">
      <c r="A16" s="102" t="s">
        <v>823</v>
      </c>
      <c r="B16" s="34" t="s">
        <v>226</v>
      </c>
      <c r="C16" s="8">
        <v>6.1935320014000004</v>
      </c>
      <c r="D16" s="9" t="str">
        <f>IF($B16="N/A","N/A",IF(C16&gt;=8,"No",IF(C16&lt;2,"No","Yes")))</f>
        <v>Yes</v>
      </c>
      <c r="E16" s="8">
        <v>6.3978241854000002</v>
      </c>
      <c r="F16" s="9" t="str">
        <f>IF($B16="N/A","N/A",IF(E16&gt;=8,"No",IF(E16&lt;2,"No","Yes")))</f>
        <v>Yes</v>
      </c>
      <c r="G16" s="8">
        <v>5.0549247990000001</v>
      </c>
      <c r="H16" s="9" t="str">
        <f>IF($B16="N/A","N/A",IF(G16&gt;=8,"No",IF(G16&lt;2,"No","Yes")))</f>
        <v>Yes</v>
      </c>
      <c r="I16" s="10">
        <v>3.298</v>
      </c>
      <c r="J16" s="10">
        <v>-21</v>
      </c>
      <c r="K16" s="9" t="str">
        <f t="shared" si="0"/>
        <v>Yes</v>
      </c>
    </row>
    <row r="17" spans="1:11" x14ac:dyDescent="0.2">
      <c r="A17" s="102" t="s">
        <v>316</v>
      </c>
      <c r="B17" s="34" t="s">
        <v>227</v>
      </c>
      <c r="C17" s="8">
        <v>99.957677332000003</v>
      </c>
      <c r="D17" s="9" t="str">
        <f>IF(OR($B17="N/A",$C17="N/A"),"N/A",IF(C17&gt;100,"No",IF(C17&lt;98,"No","Yes")))</f>
        <v>Yes</v>
      </c>
      <c r="E17" s="8">
        <v>99.961731904999994</v>
      </c>
      <c r="F17" s="9" t="str">
        <f>IF(OR($B17="N/A",$E17="N/A"),"N/A",IF(E17&gt;100,"No",IF(E17&lt;98,"No","Yes")))</f>
        <v>Yes</v>
      </c>
      <c r="G17" s="8">
        <v>99.962602841999995</v>
      </c>
      <c r="H17" s="9" t="str">
        <f>IF($B17="N/A","N/A",IF(G17&gt;100,"No",IF(G17&lt;98,"No","Yes")))</f>
        <v>Yes</v>
      </c>
      <c r="I17" s="10">
        <v>4.1000000000000003E-3</v>
      </c>
      <c r="J17" s="10">
        <v>8.9999999999999998E-4</v>
      </c>
      <c r="K17" s="9" t="str">
        <f t="shared" si="0"/>
        <v>Yes</v>
      </c>
    </row>
    <row r="18" spans="1:11" x14ac:dyDescent="0.2">
      <c r="A18" s="102" t="s">
        <v>31</v>
      </c>
      <c r="B18" s="34" t="s">
        <v>218</v>
      </c>
      <c r="C18" s="8">
        <v>99.631792787999998</v>
      </c>
      <c r="D18" s="9" t="str">
        <f>IF($B18="N/A","N/A",IF(C18&gt;100,"No",IF(C18&lt;95,"No","Yes")))</f>
        <v>Yes</v>
      </c>
      <c r="E18" s="8">
        <v>99.748523945000002</v>
      </c>
      <c r="F18" s="9" t="str">
        <f>IF($B18="N/A","N/A",IF(E18&gt;100,"No",IF(E18&lt;95,"No","Yes")))</f>
        <v>Yes</v>
      </c>
      <c r="G18" s="8">
        <v>99.807671760000005</v>
      </c>
      <c r="H18" s="9" t="str">
        <f>IF($B18="N/A","N/A",IF(G18&gt;100,"No",IF(G18&lt;95,"No","Yes")))</f>
        <v>Yes</v>
      </c>
      <c r="I18" s="10">
        <v>0.1172</v>
      </c>
      <c r="J18" s="10">
        <v>5.9299999999999999E-2</v>
      </c>
      <c r="K18" s="9" t="str">
        <f t="shared" si="0"/>
        <v>Yes</v>
      </c>
    </row>
    <row r="19" spans="1:11" x14ac:dyDescent="0.2">
      <c r="A19" s="102" t="s">
        <v>317</v>
      </c>
      <c r="B19" s="34" t="s">
        <v>218</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
      <c r="A20" s="102" t="s">
        <v>318</v>
      </c>
      <c r="B20" s="34" t="s">
        <v>227</v>
      </c>
      <c r="C20" s="8">
        <v>99.991535466000002</v>
      </c>
      <c r="D20" s="9" t="str">
        <f>IF($B20="N/A","N/A",IF(C20&gt;100,"No",IF(C20&lt;98,"No","Yes")))</f>
        <v>Yes</v>
      </c>
      <c r="E20" s="8">
        <v>99.994533129000004</v>
      </c>
      <c r="F20" s="9" t="str">
        <f>IF($B20="N/A","N/A",IF(E20&gt;100,"No",IF(E20&lt;98,"No","Yes")))</f>
        <v>Yes</v>
      </c>
      <c r="G20" s="8">
        <v>100</v>
      </c>
      <c r="H20" s="9" t="str">
        <f>IF($B20="N/A","N/A",IF(G20&gt;100,"No",IF(G20&lt;98,"No","Yes")))</f>
        <v>Yes</v>
      </c>
      <c r="I20" s="10">
        <v>3.0000000000000001E-3</v>
      </c>
      <c r="J20" s="10">
        <v>5.4999999999999997E-3</v>
      </c>
      <c r="K20" s="9" t="str">
        <f t="shared" si="0"/>
        <v>Yes</v>
      </c>
    </row>
    <row r="21" spans="1:11" x14ac:dyDescent="0.2">
      <c r="A21" s="102" t="s">
        <v>825</v>
      </c>
      <c r="B21" s="34" t="s">
        <v>229</v>
      </c>
      <c r="C21" s="8">
        <v>6.3880893929999996</v>
      </c>
      <c r="D21" s="9" t="str">
        <f>IF($B21="N/A","N/A",IF(C21&gt;=2,"Yes","No"))</f>
        <v>Yes</v>
      </c>
      <c r="E21" s="8">
        <v>6.7703788748999996</v>
      </c>
      <c r="F21" s="9" t="str">
        <f>IF($B21="N/A","N/A",IF(E21&gt;=2,"Yes","No"))</f>
        <v>Yes</v>
      </c>
      <c r="G21" s="8">
        <v>7.1253071909000001</v>
      </c>
      <c r="H21" s="9" t="str">
        <f>IF($B21="N/A","N/A",IF(G21&gt;=2,"Yes","No"))</f>
        <v>Yes</v>
      </c>
      <c r="I21" s="10">
        <v>5.984</v>
      </c>
      <c r="J21" s="10">
        <v>5.242</v>
      </c>
      <c r="K21" s="9" t="str">
        <f t="shared" si="0"/>
        <v>Yes</v>
      </c>
    </row>
    <row r="22" spans="1:11" x14ac:dyDescent="0.2">
      <c r="A22" s="102" t="s">
        <v>826</v>
      </c>
      <c r="B22" s="34" t="s">
        <v>230</v>
      </c>
      <c r="C22" s="8">
        <v>7.5467705070999997</v>
      </c>
      <c r="D22" s="9" t="str">
        <f>IF($B22="N/A","N/A",IF(C22&gt;30,"No",IF(C22&lt;5,"No","Yes")))</f>
        <v>Yes</v>
      </c>
      <c r="E22" s="8">
        <v>7.8344541030999997</v>
      </c>
      <c r="F22" s="9" t="str">
        <f>IF($B22="N/A","N/A",IF(E22&gt;30,"No",IF(E22&lt;5,"No","Yes")))</f>
        <v>Yes</v>
      </c>
      <c r="G22" s="8">
        <v>6.2720376109</v>
      </c>
      <c r="H22" s="9" t="str">
        <f>IF($B22="N/A","N/A",IF(G22&gt;30,"No",IF(G22&lt;5,"No","Yes")))</f>
        <v>Yes</v>
      </c>
      <c r="I22" s="10">
        <v>3.8119999999999998</v>
      </c>
      <c r="J22" s="10">
        <v>-19.899999999999999</v>
      </c>
      <c r="K22" s="9" t="str">
        <f t="shared" si="0"/>
        <v>Yes</v>
      </c>
    </row>
    <row r="23" spans="1:11" x14ac:dyDescent="0.2">
      <c r="A23" s="102" t="s">
        <v>827</v>
      </c>
      <c r="B23" s="34" t="s">
        <v>231</v>
      </c>
      <c r="C23" s="8">
        <v>38.918987555999998</v>
      </c>
      <c r="D23" s="9" t="str">
        <f>IF($B23="N/A","N/A",IF(C23&gt;75,"No",IF(C23&lt;15,"No","Yes")))</f>
        <v>Yes</v>
      </c>
      <c r="E23" s="8">
        <v>38.155376961000002</v>
      </c>
      <c r="F23" s="9" t="str">
        <f>IF($B23="N/A","N/A",IF(E23&gt;75,"No",IF(E23&lt;15,"No","Yes")))</f>
        <v>Yes</v>
      </c>
      <c r="G23" s="8">
        <v>37.357089432999999</v>
      </c>
      <c r="H23" s="9" t="str">
        <f>IF($B23="N/A","N/A",IF(G23&gt;75,"No",IF(G23&lt;15,"No","Yes")))</f>
        <v>Yes</v>
      </c>
      <c r="I23" s="10">
        <v>-1.96</v>
      </c>
      <c r="J23" s="10">
        <v>-2.09</v>
      </c>
      <c r="K23" s="9" t="str">
        <f t="shared" si="0"/>
        <v>Yes</v>
      </c>
    </row>
    <row r="24" spans="1:11" x14ac:dyDescent="0.2">
      <c r="A24" s="102" t="s">
        <v>828</v>
      </c>
      <c r="B24" s="34" t="s">
        <v>232</v>
      </c>
      <c r="C24" s="8">
        <v>53.534241936999997</v>
      </c>
      <c r="D24" s="9" t="str">
        <f>IF($B24="N/A","N/A",IF(C24&gt;70,"No",IF(C24&lt;25,"No","Yes")))</f>
        <v>Yes</v>
      </c>
      <c r="E24" s="8">
        <v>54.010168935999999</v>
      </c>
      <c r="F24" s="9" t="str">
        <f>IF($B24="N/A","N/A",IF(E24&gt;70,"No",IF(E24&lt;25,"No","Yes")))</f>
        <v>Yes</v>
      </c>
      <c r="G24" s="8">
        <v>56.370872957000003</v>
      </c>
      <c r="H24" s="9" t="str">
        <f>IF($B24="N/A","N/A",IF(G24&gt;70,"No",IF(G24&lt;25,"No","Yes")))</f>
        <v>Yes</v>
      </c>
      <c r="I24" s="10">
        <v>0.88900000000000001</v>
      </c>
      <c r="J24" s="10">
        <v>4.3710000000000004</v>
      </c>
      <c r="K24" s="9" t="str">
        <f t="shared" si="0"/>
        <v>Yes</v>
      </c>
    </row>
    <row r="25" spans="1:11" x14ac:dyDescent="0.2">
      <c r="A25" s="102" t="s">
        <v>322</v>
      </c>
      <c r="B25" s="34" t="s">
        <v>233</v>
      </c>
      <c r="C25" s="8">
        <v>29.697816150000001</v>
      </c>
      <c r="D25" s="9" t="str">
        <f>IF($B25="N/A","N/A",IF(C25&gt;70,"No",IF(C25&lt;35,"No","Yes")))</f>
        <v>No</v>
      </c>
      <c r="E25" s="8">
        <v>16.504482834000001</v>
      </c>
      <c r="F25" s="9" t="str">
        <f>IF($B25="N/A","N/A",IF(E25&gt;70,"No",IF(E25&lt;35,"No","Yes")))</f>
        <v>No</v>
      </c>
      <c r="G25" s="8">
        <v>26.629447591000002</v>
      </c>
      <c r="H25" s="9" t="str">
        <f>IF($B25="N/A","N/A",IF(G25&gt;70,"No",IF(G25&lt;35,"No","Yes")))</f>
        <v>No</v>
      </c>
      <c r="I25" s="10">
        <v>-44.4</v>
      </c>
      <c r="J25" s="10">
        <v>61.35</v>
      </c>
      <c r="K25" s="9" t="str">
        <f t="shared" si="0"/>
        <v>No</v>
      </c>
    </row>
    <row r="26" spans="1:11" x14ac:dyDescent="0.2">
      <c r="A26" s="102" t="s">
        <v>829</v>
      </c>
      <c r="B26" s="34" t="s">
        <v>224</v>
      </c>
      <c r="C26" s="8">
        <v>2.1366680917999998</v>
      </c>
      <c r="D26" s="9" t="str">
        <f>IF($B26="N/A","N/A",IF(C26&gt;1,"Yes","No"))</f>
        <v>Yes</v>
      </c>
      <c r="E26" s="8">
        <v>1.9900629347000001</v>
      </c>
      <c r="F26" s="9" t="str">
        <f>IF($B26="N/A","N/A",IF(E26&gt;1,"Yes","No"))</f>
        <v>Yes</v>
      </c>
      <c r="G26" s="8">
        <v>2.2832781622999998</v>
      </c>
      <c r="H26" s="9" t="str">
        <f>IF($B26="N/A","N/A",IF(G26&gt;1,"Yes","No"))</f>
        <v>Yes</v>
      </c>
      <c r="I26" s="10">
        <v>-6.86</v>
      </c>
      <c r="J26" s="10">
        <v>14.73</v>
      </c>
      <c r="K26" s="9" t="str">
        <f t="shared" si="0"/>
        <v>Yes</v>
      </c>
    </row>
    <row r="27" spans="1:11" x14ac:dyDescent="0.2">
      <c r="A27" s="102" t="s">
        <v>323</v>
      </c>
      <c r="B27" s="34" t="s">
        <v>217</v>
      </c>
      <c r="C27" s="8">
        <v>0</v>
      </c>
      <c r="D27" s="9" t="str">
        <f>IF($B27="N/A","N/A",IF(C27&gt;15,"No",IF(C27&lt;-15,"No","Yes")))</f>
        <v>N/A</v>
      </c>
      <c r="E27" s="8">
        <v>0</v>
      </c>
      <c r="F27" s="9" t="str">
        <f>IF($B27="N/A","N/A",IF(E27&gt;15,"No",IF(E27&lt;-15,"No","Yes")))</f>
        <v>N/A</v>
      </c>
      <c r="G27" s="8">
        <v>0</v>
      </c>
      <c r="H27" s="9" t="str">
        <f>IF($B27="N/A","N/A",IF(G27&gt;15,"No",IF(G27&lt;-15,"No","Yes")))</f>
        <v>N/A</v>
      </c>
      <c r="I27" s="10" t="s">
        <v>1743</v>
      </c>
      <c r="J27" s="10" t="s">
        <v>1743</v>
      </c>
      <c r="K27" s="9" t="str">
        <f t="shared" si="0"/>
        <v>N/A</v>
      </c>
    </row>
    <row r="28" spans="1:11" x14ac:dyDescent="0.2">
      <c r="A28" s="102" t="s">
        <v>830</v>
      </c>
      <c r="B28" s="34" t="s">
        <v>217</v>
      </c>
      <c r="C28" s="8">
        <v>99.985748896000004</v>
      </c>
      <c r="D28" s="9" t="str">
        <f>IF($B28="N/A","N/A",IF(C28&gt;15,"No",IF(C28&lt;-15,"No","Yes")))</f>
        <v>N/A</v>
      </c>
      <c r="E28" s="8">
        <v>99.966876448999997</v>
      </c>
      <c r="F28" s="9" t="str">
        <f>IF($B28="N/A","N/A",IF(E28&gt;15,"No",IF(E28&lt;-15,"No","Yes")))</f>
        <v>N/A</v>
      </c>
      <c r="G28" s="8">
        <v>100</v>
      </c>
      <c r="H28" s="9" t="str">
        <f>IF($B28="N/A","N/A",IF(G28&gt;15,"No",IF(G28&lt;-15,"No","Yes")))</f>
        <v>N/A</v>
      </c>
      <c r="I28" s="10">
        <v>-1.9E-2</v>
      </c>
      <c r="J28" s="10">
        <v>3.3099999999999997E-2</v>
      </c>
      <c r="K28" s="9" t="str">
        <f t="shared" si="0"/>
        <v>Yes</v>
      </c>
    </row>
    <row r="29" spans="1:11" x14ac:dyDescent="0.2">
      <c r="A29" s="102" t="s">
        <v>324</v>
      </c>
      <c r="B29" s="34" t="s">
        <v>217</v>
      </c>
      <c r="C29" s="8" t="s">
        <v>1743</v>
      </c>
      <c r="D29" s="9" t="str">
        <f>IF($B29="N/A","N/A",IF(C29&gt;15,"No",IF(C29&lt;-15,"No","Yes")))</f>
        <v>N/A</v>
      </c>
      <c r="E29" s="8" t="s">
        <v>1743</v>
      </c>
      <c r="F29" s="9" t="str">
        <f>IF($B29="N/A","N/A",IF(E29&gt;15,"No",IF(E29&lt;-15,"No","Yes")))</f>
        <v>N/A</v>
      </c>
      <c r="G29" s="8" t="s">
        <v>1743</v>
      </c>
      <c r="H29" s="9" t="str">
        <f>IF($B29="N/A","N/A",IF(G29&gt;15,"No",IF(G29&lt;-15,"No","Yes")))</f>
        <v>N/A</v>
      </c>
      <c r="I29" s="10" t="s">
        <v>1743</v>
      </c>
      <c r="J29" s="10" t="s">
        <v>1743</v>
      </c>
      <c r="K29" s="9" t="str">
        <f t="shared" si="0"/>
        <v>N/A</v>
      </c>
    </row>
    <row r="30" spans="1:11" x14ac:dyDescent="0.2">
      <c r="A30" s="102" t="s">
        <v>325</v>
      </c>
      <c r="B30" s="34" t="s">
        <v>217</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02" t="s">
        <v>326</v>
      </c>
      <c r="B31" s="34" t="s">
        <v>234</v>
      </c>
      <c r="C31" s="8">
        <v>0</v>
      </c>
      <c r="D31" s="9" t="str">
        <f>IF($B31="N/A","N/A",IF(C31&gt;=90,"Yes","No"))</f>
        <v>No</v>
      </c>
      <c r="E31" s="8">
        <v>0</v>
      </c>
      <c r="F31" s="9" t="str">
        <f>IF($B31="N/A","N/A",IF(E31&gt;=90,"Yes","No"))</f>
        <v>No</v>
      </c>
      <c r="G31" s="8">
        <v>0</v>
      </c>
      <c r="H31" s="9" t="str">
        <f>IF($B31="N/A","N/A",IF(G31&gt;=90,"Yes","No"))</f>
        <v>No</v>
      </c>
      <c r="I31" s="10" t="s">
        <v>1743</v>
      </c>
      <c r="J31" s="10" t="s">
        <v>1743</v>
      </c>
      <c r="K31" s="9" t="str">
        <f t="shared" si="0"/>
        <v>N/A</v>
      </c>
    </row>
    <row r="32" spans="1:1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zoomScaleNormal="100" workbookViewId="0">
      <pane xSplit="2" ySplit="5" topLeftCell="C12"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1594</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1" t="s">
        <v>305</v>
      </c>
      <c r="B6" s="97" t="s">
        <v>217</v>
      </c>
      <c r="C6" s="35" t="s">
        <v>217</v>
      </c>
      <c r="D6" s="9" t="str">
        <f>IF(OR($B6="N/A",$C6="N/A"),"N/A",IF(C6&lt;0,"No","Yes"))</f>
        <v>N/A</v>
      </c>
      <c r="E6" s="35">
        <v>1261</v>
      </c>
      <c r="F6" s="9" t="str">
        <f>IF($B6="N/A","N/A",IF(E6&lt;0,"No","Yes"))</f>
        <v>N/A</v>
      </c>
      <c r="G6" s="35">
        <v>1160</v>
      </c>
      <c r="H6" s="9" t="str">
        <f>IF($B6="N/A","N/A",IF(G6&lt;0,"No","Yes"))</f>
        <v>N/A</v>
      </c>
      <c r="I6" s="10" t="s">
        <v>217</v>
      </c>
      <c r="J6" s="10">
        <v>-8.01</v>
      </c>
      <c r="K6" s="9" t="str">
        <f t="shared" ref="K6:K35" si="0">IF(J6="Div by 0", "N/A", IF(J6="N/A","N/A", IF(J6&gt;30, "No", IF(J6&lt;-30, "No", "Yes"))))</f>
        <v>Yes</v>
      </c>
    </row>
    <row r="7" spans="1:11" x14ac:dyDescent="0.2">
      <c r="A7" s="102" t="s">
        <v>438</v>
      </c>
      <c r="B7" s="97" t="s">
        <v>217</v>
      </c>
      <c r="C7" s="9" t="s">
        <v>217</v>
      </c>
      <c r="D7" s="9" t="str">
        <f t="shared" ref="D7:D17" si="1">IF(OR($B7="N/A",$C7="N/A"),"N/A",IF(C7&lt;0,"No","Yes"))</f>
        <v>N/A</v>
      </c>
      <c r="E7" s="9">
        <v>37.034099920999999</v>
      </c>
      <c r="F7" s="9" t="str">
        <f t="shared" ref="F7:F17" si="2">IF($B7="N/A","N/A",IF(E7&lt;0,"No","Yes"))</f>
        <v>N/A</v>
      </c>
      <c r="G7" s="9">
        <v>29.310344828000002</v>
      </c>
      <c r="H7" s="9" t="str">
        <f t="shared" ref="H7:H17" si="3">IF($B7="N/A","N/A",IF(G7&lt;0,"No","Yes"))</f>
        <v>N/A</v>
      </c>
      <c r="I7" s="10" t="s">
        <v>217</v>
      </c>
      <c r="J7" s="10">
        <v>-20.9</v>
      </c>
      <c r="K7" s="9" t="str">
        <f t="shared" si="0"/>
        <v>Yes</v>
      </c>
    </row>
    <row r="8" spans="1:11" x14ac:dyDescent="0.2">
      <c r="A8" s="102" t="s">
        <v>439</v>
      </c>
      <c r="B8" s="97" t="s">
        <v>217</v>
      </c>
      <c r="C8" s="9" t="s">
        <v>217</v>
      </c>
      <c r="D8" s="9" t="str">
        <f t="shared" si="1"/>
        <v>N/A</v>
      </c>
      <c r="E8" s="9">
        <v>43.774781918999999</v>
      </c>
      <c r="F8" s="9" t="str">
        <f t="shared" si="2"/>
        <v>N/A</v>
      </c>
      <c r="G8" s="9">
        <v>38.189655172000002</v>
      </c>
      <c r="H8" s="9" t="str">
        <f t="shared" si="3"/>
        <v>N/A</v>
      </c>
      <c r="I8" s="10" t="s">
        <v>217</v>
      </c>
      <c r="J8" s="10">
        <v>-12.8</v>
      </c>
      <c r="K8" s="9" t="str">
        <f t="shared" si="0"/>
        <v>Yes</v>
      </c>
    </row>
    <row r="9" spans="1:11" x14ac:dyDescent="0.2">
      <c r="A9" s="102" t="s">
        <v>440</v>
      </c>
      <c r="B9" s="97" t="s">
        <v>217</v>
      </c>
      <c r="C9" s="9" t="s">
        <v>217</v>
      </c>
      <c r="D9" s="9" t="str">
        <f t="shared" si="1"/>
        <v>N/A</v>
      </c>
      <c r="E9" s="9">
        <v>2.8548770817000002</v>
      </c>
      <c r="F9" s="9" t="str">
        <f t="shared" si="2"/>
        <v>N/A</v>
      </c>
      <c r="G9" s="9">
        <v>4.1379310345000002</v>
      </c>
      <c r="H9" s="9" t="str">
        <f t="shared" si="3"/>
        <v>N/A</v>
      </c>
      <c r="I9" s="10" t="s">
        <v>217</v>
      </c>
      <c r="J9" s="10">
        <v>44.94</v>
      </c>
      <c r="K9" s="9" t="str">
        <f t="shared" si="0"/>
        <v>No</v>
      </c>
    </row>
    <row r="10" spans="1:11" x14ac:dyDescent="0.2">
      <c r="A10" s="102" t="s">
        <v>441</v>
      </c>
      <c r="B10" s="97" t="s">
        <v>217</v>
      </c>
      <c r="C10" s="9" t="s">
        <v>217</v>
      </c>
      <c r="D10" s="9" t="str">
        <f t="shared" si="1"/>
        <v>N/A</v>
      </c>
      <c r="E10" s="9">
        <v>16.256938937000001</v>
      </c>
      <c r="F10" s="9" t="str">
        <f t="shared" si="2"/>
        <v>N/A</v>
      </c>
      <c r="G10" s="9">
        <v>27.758620690000001</v>
      </c>
      <c r="H10" s="9" t="str">
        <f t="shared" si="3"/>
        <v>N/A</v>
      </c>
      <c r="I10" s="10" t="s">
        <v>217</v>
      </c>
      <c r="J10" s="10">
        <v>70.75</v>
      </c>
      <c r="K10" s="9" t="str">
        <f t="shared" si="0"/>
        <v>No</v>
      </c>
    </row>
    <row r="11" spans="1:11" x14ac:dyDescent="0.2">
      <c r="A11" s="25" t="s">
        <v>328</v>
      </c>
      <c r="B11" s="97" t="s">
        <v>217</v>
      </c>
      <c r="C11" s="9" t="s">
        <v>217</v>
      </c>
      <c r="D11" s="9" t="str">
        <f t="shared" si="1"/>
        <v>N/A</v>
      </c>
      <c r="E11" s="9">
        <v>0</v>
      </c>
      <c r="F11" s="9" t="str">
        <f t="shared" si="2"/>
        <v>N/A</v>
      </c>
      <c r="G11" s="9">
        <v>0</v>
      </c>
      <c r="H11" s="9" t="str">
        <f t="shared" si="3"/>
        <v>N/A</v>
      </c>
      <c r="I11" s="10" t="s">
        <v>217</v>
      </c>
      <c r="J11" s="10" t="s">
        <v>1743</v>
      </c>
      <c r="K11" s="9" t="str">
        <f t="shared" si="0"/>
        <v>N/A</v>
      </c>
    </row>
    <row r="12" spans="1:11" x14ac:dyDescent="0.2">
      <c r="A12" s="25" t="s">
        <v>314</v>
      </c>
      <c r="B12" s="97" t="s">
        <v>217</v>
      </c>
      <c r="C12" s="9" t="s">
        <v>217</v>
      </c>
      <c r="D12" s="9" t="str">
        <f t="shared" si="1"/>
        <v>N/A</v>
      </c>
      <c r="E12" s="9">
        <v>99.920697859000001</v>
      </c>
      <c r="F12" s="9" t="str">
        <f t="shared" si="2"/>
        <v>N/A</v>
      </c>
      <c r="G12" s="9">
        <v>99.827586206999996</v>
      </c>
      <c r="H12" s="9" t="str">
        <f t="shared" si="3"/>
        <v>N/A</v>
      </c>
      <c r="I12" s="10" t="s">
        <v>217</v>
      </c>
      <c r="J12" s="10">
        <v>-9.2999999999999999E-2</v>
      </c>
      <c r="K12" s="9" t="str">
        <f t="shared" si="0"/>
        <v>Yes</v>
      </c>
    </row>
    <row r="13" spans="1:11" x14ac:dyDescent="0.2">
      <c r="A13" s="25" t="s">
        <v>821</v>
      </c>
      <c r="B13" s="97" t="s">
        <v>217</v>
      </c>
      <c r="C13" s="9" t="s">
        <v>217</v>
      </c>
      <c r="D13" s="9" t="str">
        <f t="shared" si="1"/>
        <v>N/A</v>
      </c>
      <c r="E13" s="9">
        <v>1.2396825397</v>
      </c>
      <c r="F13" s="9" t="str">
        <f t="shared" si="2"/>
        <v>N/A</v>
      </c>
      <c r="G13" s="9">
        <v>1.4058721934</v>
      </c>
      <c r="H13" s="9" t="str">
        <f t="shared" si="3"/>
        <v>N/A</v>
      </c>
      <c r="I13" s="10" t="s">
        <v>217</v>
      </c>
      <c r="J13" s="10">
        <v>13.41</v>
      </c>
      <c r="K13" s="9" t="str">
        <f t="shared" si="0"/>
        <v>Yes</v>
      </c>
    </row>
    <row r="14" spans="1:11" x14ac:dyDescent="0.2">
      <c r="A14" s="25" t="s">
        <v>315</v>
      </c>
      <c r="B14" s="97" t="s">
        <v>217</v>
      </c>
      <c r="C14" s="9" t="s">
        <v>217</v>
      </c>
      <c r="D14" s="9" t="str">
        <f t="shared" si="1"/>
        <v>N/A</v>
      </c>
      <c r="E14" s="9">
        <v>99.841395718000001</v>
      </c>
      <c r="F14" s="9" t="str">
        <f t="shared" si="2"/>
        <v>N/A</v>
      </c>
      <c r="G14" s="9">
        <v>100</v>
      </c>
      <c r="H14" s="9" t="str">
        <f t="shared" si="3"/>
        <v>N/A</v>
      </c>
      <c r="I14" s="10" t="s">
        <v>217</v>
      </c>
      <c r="J14" s="10">
        <v>0.15890000000000001</v>
      </c>
      <c r="K14" s="9" t="str">
        <f t="shared" si="0"/>
        <v>Yes</v>
      </c>
    </row>
    <row r="15" spans="1:11" x14ac:dyDescent="0.2">
      <c r="A15" s="25" t="s">
        <v>822</v>
      </c>
      <c r="B15" s="97" t="s">
        <v>217</v>
      </c>
      <c r="C15" s="9" t="s">
        <v>217</v>
      </c>
      <c r="D15" s="9" t="str">
        <f t="shared" si="1"/>
        <v>N/A</v>
      </c>
      <c r="E15" s="9">
        <v>12.261318507</v>
      </c>
      <c r="F15" s="9" t="str">
        <f t="shared" si="2"/>
        <v>N/A</v>
      </c>
      <c r="G15" s="9">
        <v>12.44137931</v>
      </c>
      <c r="H15" s="9" t="str">
        <f t="shared" si="3"/>
        <v>N/A</v>
      </c>
      <c r="I15" s="10" t="s">
        <v>217</v>
      </c>
      <c r="J15" s="10">
        <v>1.4690000000000001</v>
      </c>
      <c r="K15" s="9" t="str">
        <f t="shared" si="0"/>
        <v>Yes</v>
      </c>
    </row>
    <row r="16" spans="1:11" x14ac:dyDescent="0.2">
      <c r="A16" s="25" t="s">
        <v>831</v>
      </c>
      <c r="B16" s="97" t="s">
        <v>217</v>
      </c>
      <c r="C16" s="9" t="s">
        <v>217</v>
      </c>
      <c r="D16" s="9" t="str">
        <f t="shared" si="1"/>
        <v>N/A</v>
      </c>
      <c r="E16" s="9">
        <v>5.2854877081999998</v>
      </c>
      <c r="F16" s="9" t="str">
        <f t="shared" si="2"/>
        <v>N/A</v>
      </c>
      <c r="G16" s="9">
        <v>4.9221435794000001</v>
      </c>
      <c r="H16" s="9" t="str">
        <f t="shared" si="3"/>
        <v>N/A</v>
      </c>
      <c r="I16" s="10" t="s">
        <v>217</v>
      </c>
      <c r="J16" s="10">
        <v>-6.87</v>
      </c>
      <c r="K16" s="9" t="str">
        <f t="shared" si="0"/>
        <v>Yes</v>
      </c>
    </row>
    <row r="17" spans="1:11" x14ac:dyDescent="0.2">
      <c r="A17" s="25" t="s">
        <v>824</v>
      </c>
      <c r="B17" s="97" t="s">
        <v>217</v>
      </c>
      <c r="C17" s="9" t="s">
        <v>217</v>
      </c>
      <c r="D17" s="9" t="str">
        <f t="shared" si="1"/>
        <v>N/A</v>
      </c>
      <c r="E17" s="9">
        <v>5.2631160572000004</v>
      </c>
      <c r="F17" s="9" t="str">
        <f t="shared" si="2"/>
        <v>N/A</v>
      </c>
      <c r="G17" s="9">
        <v>5.3039591315000001</v>
      </c>
      <c r="H17" s="9" t="str">
        <f t="shared" si="3"/>
        <v>N/A</v>
      </c>
      <c r="I17" s="10" t="s">
        <v>217</v>
      </c>
      <c r="J17" s="10">
        <v>0.77600000000000002</v>
      </c>
      <c r="K17" s="9" t="str">
        <f t="shared" si="0"/>
        <v>Yes</v>
      </c>
    </row>
    <row r="18" spans="1:11" x14ac:dyDescent="0.2">
      <c r="A18" s="102" t="s">
        <v>316</v>
      </c>
      <c r="B18" s="34" t="s">
        <v>227</v>
      </c>
      <c r="C18" s="9" t="s">
        <v>217</v>
      </c>
      <c r="D18" s="9" t="str">
        <f>IF(OR($B18="N/A",$C18="N/A"),"N/A",IF(C18&gt;100,"No",IF(C18&lt;98,"No","Yes")))</f>
        <v>N/A</v>
      </c>
      <c r="E18" s="9">
        <v>99.920697859000001</v>
      </c>
      <c r="F18" s="9" t="str">
        <f>IF(OR($B18="N/A",$E18="N/A"),"N/A",IF(E18&gt;100,"No",IF(E18&lt;98,"No","Yes")))</f>
        <v>Yes</v>
      </c>
      <c r="G18" s="9">
        <v>99.568965516999995</v>
      </c>
      <c r="H18" s="9" t="str">
        <f>IF($B18="N/A","N/A",IF(G18&gt;100,"No",IF(G18&lt;98,"No","Yes")))</f>
        <v>Yes</v>
      </c>
      <c r="I18" s="10" t="s">
        <v>217</v>
      </c>
      <c r="J18" s="10">
        <v>-0.35199999999999998</v>
      </c>
      <c r="K18" s="9" t="str">
        <f t="shared" si="0"/>
        <v>Yes</v>
      </c>
    </row>
    <row r="19" spans="1:11" x14ac:dyDescent="0.2">
      <c r="A19" s="102" t="s">
        <v>31</v>
      </c>
      <c r="B19" s="34" t="s">
        <v>218</v>
      </c>
      <c r="C19" s="9" t="s">
        <v>217</v>
      </c>
      <c r="D19" s="9" t="str">
        <f>IF(OR($B19="N/A",$C19="N/A"),"N/A",IF(C19&gt;100,"No",IF(C19&lt;95,"No","Yes")))</f>
        <v>N/A</v>
      </c>
      <c r="E19" s="9">
        <v>98.969072165</v>
      </c>
      <c r="F19" s="9" t="str">
        <f>IF(OR($B19="N/A",$E19="N/A"),"N/A",IF(E19&gt;100,"No",IF(E19&lt;98,"No","Yes")))</f>
        <v>Yes</v>
      </c>
      <c r="G19" s="9">
        <v>98.965517241000001</v>
      </c>
      <c r="H19" s="9" t="str">
        <f>IF($B19="N/A","N/A",IF(G19&gt;100,"No",IF(G19&lt;95,"No","Yes")))</f>
        <v>Yes</v>
      </c>
      <c r="I19" s="10" t="s">
        <v>217</v>
      </c>
      <c r="J19" s="10">
        <v>-4.0000000000000001E-3</v>
      </c>
      <c r="K19" s="9" t="str">
        <f t="shared" si="0"/>
        <v>Yes</v>
      </c>
    </row>
    <row r="20" spans="1:11" x14ac:dyDescent="0.2">
      <c r="A20" s="25" t="s">
        <v>317</v>
      </c>
      <c r="B20" s="97" t="s">
        <v>217</v>
      </c>
      <c r="C20" s="9" t="s">
        <v>217</v>
      </c>
      <c r="D20" s="9" t="str">
        <f t="shared" ref="D20:D35" si="4">IF(OR($B20="N/A",$C20="N/A"),"N/A",IF(C20&lt;0,"No","Yes"))</f>
        <v>N/A</v>
      </c>
      <c r="E20" s="9">
        <v>100</v>
      </c>
      <c r="F20" s="9" t="str">
        <f t="shared" ref="F20:F34" si="5">IF($B20="N/A","N/A",IF(E20&lt;0,"No","Yes"))</f>
        <v>N/A</v>
      </c>
      <c r="G20" s="9">
        <v>100</v>
      </c>
      <c r="H20" s="9" t="str">
        <f t="shared" ref="H20:H35" si="6">IF($B20="N/A","N/A",IF(G20&lt;0,"No","Yes"))</f>
        <v>N/A</v>
      </c>
      <c r="I20" s="10" t="s">
        <v>217</v>
      </c>
      <c r="J20" s="10">
        <v>0</v>
      </c>
      <c r="K20" s="9" t="str">
        <f t="shared" si="0"/>
        <v>Yes</v>
      </c>
    </row>
    <row r="21" spans="1:11" x14ac:dyDescent="0.2">
      <c r="A21" s="25" t="s">
        <v>832</v>
      </c>
      <c r="B21" s="97" t="s">
        <v>217</v>
      </c>
      <c r="C21" s="9" t="s">
        <v>217</v>
      </c>
      <c r="D21" s="9" t="str">
        <f t="shared" si="4"/>
        <v>N/A</v>
      </c>
      <c r="E21" s="9">
        <v>4.2030134814000002</v>
      </c>
      <c r="F21" s="9" t="str">
        <f t="shared" si="5"/>
        <v>N/A</v>
      </c>
      <c r="G21" s="9">
        <v>6.2068965516999999</v>
      </c>
      <c r="H21" s="9" t="str">
        <f t="shared" si="6"/>
        <v>N/A</v>
      </c>
      <c r="I21" s="10" t="s">
        <v>217</v>
      </c>
      <c r="J21" s="10">
        <v>47.68</v>
      </c>
      <c r="K21" s="9" t="str">
        <f t="shared" si="0"/>
        <v>No</v>
      </c>
    </row>
    <row r="22" spans="1:11" x14ac:dyDescent="0.2">
      <c r="A22" s="25" t="s">
        <v>318</v>
      </c>
      <c r="B22" s="97" t="s">
        <v>217</v>
      </c>
      <c r="C22" s="9" t="s">
        <v>217</v>
      </c>
      <c r="D22" s="9" t="str">
        <f t="shared" si="4"/>
        <v>N/A</v>
      </c>
      <c r="E22" s="9">
        <v>100</v>
      </c>
      <c r="F22" s="9" t="str">
        <f t="shared" si="5"/>
        <v>N/A</v>
      </c>
      <c r="G22" s="9">
        <v>100</v>
      </c>
      <c r="H22" s="9" t="str">
        <f t="shared" si="6"/>
        <v>N/A</v>
      </c>
      <c r="I22" s="10" t="s">
        <v>217</v>
      </c>
      <c r="J22" s="10">
        <v>0</v>
      </c>
      <c r="K22" s="9" t="str">
        <f t="shared" si="0"/>
        <v>Yes</v>
      </c>
    </row>
    <row r="23" spans="1:11" x14ac:dyDescent="0.2">
      <c r="A23" s="25" t="s">
        <v>825</v>
      </c>
      <c r="B23" s="97" t="s">
        <v>217</v>
      </c>
      <c r="C23" s="9" t="s">
        <v>217</v>
      </c>
      <c r="D23" s="9" t="str">
        <f t="shared" si="4"/>
        <v>N/A</v>
      </c>
      <c r="E23" s="9">
        <v>5.7486122125000003</v>
      </c>
      <c r="F23" s="9" t="str">
        <f t="shared" si="5"/>
        <v>N/A</v>
      </c>
      <c r="G23" s="9">
        <v>5.7301724138000001</v>
      </c>
      <c r="H23" s="9" t="str">
        <f t="shared" si="6"/>
        <v>N/A</v>
      </c>
      <c r="I23" s="10" t="s">
        <v>217</v>
      </c>
      <c r="J23" s="10">
        <v>-0.32100000000000001</v>
      </c>
      <c r="K23" s="9" t="str">
        <f t="shared" si="0"/>
        <v>Yes</v>
      </c>
    </row>
    <row r="24" spans="1:11" x14ac:dyDescent="0.2">
      <c r="A24" s="25" t="s">
        <v>319</v>
      </c>
      <c r="B24" s="97" t="s">
        <v>217</v>
      </c>
      <c r="C24" s="9" t="s">
        <v>217</v>
      </c>
      <c r="D24" s="9" t="str">
        <f t="shared" si="4"/>
        <v>N/A</v>
      </c>
      <c r="E24" s="9">
        <v>6.5820777160999997</v>
      </c>
      <c r="F24" s="9" t="str">
        <f t="shared" si="5"/>
        <v>N/A</v>
      </c>
      <c r="G24" s="9">
        <v>7.3275862069000004</v>
      </c>
      <c r="H24" s="9" t="str">
        <f t="shared" si="6"/>
        <v>N/A</v>
      </c>
      <c r="I24" s="10" t="s">
        <v>217</v>
      </c>
      <c r="J24" s="10">
        <v>11.33</v>
      </c>
      <c r="K24" s="9" t="str">
        <f t="shared" si="0"/>
        <v>Yes</v>
      </c>
    </row>
    <row r="25" spans="1:11" x14ac:dyDescent="0.2">
      <c r="A25" s="25" t="s">
        <v>320</v>
      </c>
      <c r="B25" s="97" t="s">
        <v>217</v>
      </c>
      <c r="C25" s="9" t="s">
        <v>217</v>
      </c>
      <c r="D25" s="9" t="str">
        <f t="shared" si="4"/>
        <v>N/A</v>
      </c>
      <c r="E25" s="9">
        <v>33.941316415999999</v>
      </c>
      <c r="F25" s="9" t="str">
        <f t="shared" si="5"/>
        <v>N/A</v>
      </c>
      <c r="G25" s="9">
        <v>29.396551723999998</v>
      </c>
      <c r="H25" s="9" t="str">
        <f t="shared" si="6"/>
        <v>N/A</v>
      </c>
      <c r="I25" s="10" t="s">
        <v>217</v>
      </c>
      <c r="J25" s="10">
        <v>-13.4</v>
      </c>
      <c r="K25" s="9" t="str">
        <f t="shared" si="0"/>
        <v>Yes</v>
      </c>
    </row>
    <row r="26" spans="1:11" x14ac:dyDescent="0.2">
      <c r="A26" s="25" t="s">
        <v>321</v>
      </c>
      <c r="B26" s="97" t="s">
        <v>217</v>
      </c>
      <c r="C26" s="9" t="s">
        <v>217</v>
      </c>
      <c r="D26" s="9" t="str">
        <f t="shared" si="4"/>
        <v>N/A</v>
      </c>
      <c r="E26" s="9">
        <v>59.397303727000001</v>
      </c>
      <c r="F26" s="9" t="str">
        <f t="shared" si="5"/>
        <v>N/A</v>
      </c>
      <c r="G26" s="9">
        <v>63.103448276000002</v>
      </c>
      <c r="H26" s="9" t="str">
        <f t="shared" si="6"/>
        <v>N/A</v>
      </c>
      <c r="I26" s="10" t="s">
        <v>217</v>
      </c>
      <c r="J26" s="10">
        <v>6.24</v>
      </c>
      <c r="K26" s="9" t="str">
        <f t="shared" si="0"/>
        <v>Yes</v>
      </c>
    </row>
    <row r="27" spans="1:11" x14ac:dyDescent="0.2">
      <c r="A27" s="25" t="s">
        <v>322</v>
      </c>
      <c r="B27" s="97" t="s">
        <v>217</v>
      </c>
      <c r="C27" s="9" t="s">
        <v>217</v>
      </c>
      <c r="D27" s="9" t="str">
        <f t="shared" si="4"/>
        <v>N/A</v>
      </c>
      <c r="E27" s="9">
        <v>29.579698652000001</v>
      </c>
      <c r="F27" s="9" t="str">
        <f t="shared" si="5"/>
        <v>N/A</v>
      </c>
      <c r="G27" s="9">
        <v>32.413793103000003</v>
      </c>
      <c r="H27" s="9" t="str">
        <f t="shared" si="6"/>
        <v>N/A</v>
      </c>
      <c r="I27" s="10" t="s">
        <v>217</v>
      </c>
      <c r="J27" s="10">
        <v>9.5809999999999995</v>
      </c>
      <c r="K27" s="9" t="str">
        <f t="shared" si="0"/>
        <v>Yes</v>
      </c>
    </row>
    <row r="28" spans="1:11" x14ac:dyDescent="0.2">
      <c r="A28" s="25" t="s">
        <v>829</v>
      </c>
      <c r="B28" s="97" t="s">
        <v>217</v>
      </c>
      <c r="C28" s="9" t="s">
        <v>217</v>
      </c>
      <c r="D28" s="9" t="str">
        <f t="shared" si="4"/>
        <v>N/A</v>
      </c>
      <c r="E28" s="9">
        <v>2.1957104558</v>
      </c>
      <c r="F28" s="9" t="str">
        <f t="shared" si="5"/>
        <v>N/A</v>
      </c>
      <c r="G28" s="9">
        <v>2.0053191489</v>
      </c>
      <c r="H28" s="9" t="str">
        <f t="shared" si="6"/>
        <v>N/A</v>
      </c>
      <c r="I28" s="10" t="s">
        <v>217</v>
      </c>
      <c r="J28" s="10">
        <v>-8.67</v>
      </c>
      <c r="K28" s="9" t="str">
        <f t="shared" si="0"/>
        <v>Yes</v>
      </c>
    </row>
    <row r="29" spans="1:11" x14ac:dyDescent="0.2">
      <c r="A29" s="25" t="s">
        <v>323</v>
      </c>
      <c r="B29" s="97" t="s">
        <v>217</v>
      </c>
      <c r="C29" s="9" t="s">
        <v>217</v>
      </c>
      <c r="D29" s="9" t="str">
        <f t="shared" si="4"/>
        <v>N/A</v>
      </c>
      <c r="E29" s="9">
        <v>0</v>
      </c>
      <c r="F29" s="9" t="str">
        <f t="shared" si="5"/>
        <v>N/A</v>
      </c>
      <c r="G29" s="9">
        <v>0</v>
      </c>
      <c r="H29" s="9" t="str">
        <f t="shared" si="6"/>
        <v>N/A</v>
      </c>
      <c r="I29" s="10" t="s">
        <v>217</v>
      </c>
      <c r="J29" s="10" t="s">
        <v>1743</v>
      </c>
      <c r="K29" s="9" t="str">
        <f t="shared" si="0"/>
        <v>N/A</v>
      </c>
    </row>
    <row r="30" spans="1:11" x14ac:dyDescent="0.2">
      <c r="A30" s="25" t="s">
        <v>830</v>
      </c>
      <c r="B30" s="97" t="s">
        <v>217</v>
      </c>
      <c r="C30" s="9" t="s">
        <v>217</v>
      </c>
      <c r="D30" s="9" t="str">
        <f t="shared" si="4"/>
        <v>N/A</v>
      </c>
      <c r="E30" s="9">
        <v>100</v>
      </c>
      <c r="F30" s="9" t="str">
        <f t="shared" si="5"/>
        <v>N/A</v>
      </c>
      <c r="G30" s="9">
        <v>100</v>
      </c>
      <c r="H30" s="9" t="str">
        <f t="shared" si="6"/>
        <v>N/A</v>
      </c>
      <c r="I30" s="10" t="s">
        <v>217</v>
      </c>
      <c r="J30" s="10">
        <v>0</v>
      </c>
      <c r="K30" s="9" t="str">
        <f t="shared" si="0"/>
        <v>Yes</v>
      </c>
    </row>
    <row r="31" spans="1:11" x14ac:dyDescent="0.2">
      <c r="A31" s="102" t="s">
        <v>324</v>
      </c>
      <c r="B31" s="34" t="s">
        <v>217</v>
      </c>
      <c r="C31" s="9" t="s">
        <v>217</v>
      </c>
      <c r="D31" s="9" t="str">
        <f t="shared" si="4"/>
        <v>N/A</v>
      </c>
      <c r="E31" s="9" t="s">
        <v>1743</v>
      </c>
      <c r="F31" s="9" t="str">
        <f t="shared" si="5"/>
        <v>N/A</v>
      </c>
      <c r="G31" s="9" t="s">
        <v>1743</v>
      </c>
      <c r="H31" s="9" t="str">
        <f t="shared" si="6"/>
        <v>N/A</v>
      </c>
      <c r="I31" s="10" t="s">
        <v>217</v>
      </c>
      <c r="J31" s="10" t="s">
        <v>1743</v>
      </c>
      <c r="K31" s="9" t="str">
        <f t="shared" si="0"/>
        <v>N/A</v>
      </c>
    </row>
    <row r="32" spans="1:11" x14ac:dyDescent="0.2">
      <c r="A32" s="102" t="s">
        <v>325</v>
      </c>
      <c r="B32" s="34" t="s">
        <v>217</v>
      </c>
      <c r="C32" s="9" t="s">
        <v>217</v>
      </c>
      <c r="D32" s="9" t="str">
        <f t="shared" si="4"/>
        <v>N/A</v>
      </c>
      <c r="E32" s="9">
        <v>100</v>
      </c>
      <c r="F32" s="9" t="str">
        <f t="shared" si="5"/>
        <v>N/A</v>
      </c>
      <c r="G32" s="9">
        <v>100</v>
      </c>
      <c r="H32" s="9" t="str">
        <f t="shared" si="6"/>
        <v>N/A</v>
      </c>
      <c r="I32" s="10" t="s">
        <v>217</v>
      </c>
      <c r="J32" s="10">
        <v>0</v>
      </c>
      <c r="K32" s="9" t="str">
        <f t="shared" si="0"/>
        <v>Yes</v>
      </c>
    </row>
    <row r="33" spans="1:11" x14ac:dyDescent="0.2">
      <c r="A33" s="25" t="s">
        <v>326</v>
      </c>
      <c r="B33" s="97" t="s">
        <v>217</v>
      </c>
      <c r="C33" s="9" t="s">
        <v>217</v>
      </c>
      <c r="D33" s="9" t="str">
        <f t="shared" si="4"/>
        <v>N/A</v>
      </c>
      <c r="E33" s="9">
        <v>0</v>
      </c>
      <c r="F33" s="9" t="str">
        <f t="shared" si="5"/>
        <v>N/A</v>
      </c>
      <c r="G33" s="9">
        <v>0</v>
      </c>
      <c r="H33" s="9" t="str">
        <f t="shared" si="6"/>
        <v>N/A</v>
      </c>
      <c r="I33" s="10" t="s">
        <v>217</v>
      </c>
      <c r="J33" s="10" t="s">
        <v>1743</v>
      </c>
      <c r="K33" s="9" t="str">
        <f t="shared" si="0"/>
        <v>N/A</v>
      </c>
    </row>
    <row r="34" spans="1:11" x14ac:dyDescent="0.2">
      <c r="A34" s="25" t="s">
        <v>327</v>
      </c>
      <c r="B34" s="97" t="s">
        <v>217</v>
      </c>
      <c r="C34" s="9" t="s">
        <v>217</v>
      </c>
      <c r="D34" s="9" t="str">
        <f t="shared" si="4"/>
        <v>N/A</v>
      </c>
      <c r="E34" s="9">
        <v>14.670896114</v>
      </c>
      <c r="F34" s="9" t="str">
        <f t="shared" si="5"/>
        <v>N/A</v>
      </c>
      <c r="G34" s="9">
        <v>25.431034483000001</v>
      </c>
      <c r="H34" s="9" t="str">
        <f t="shared" si="6"/>
        <v>N/A</v>
      </c>
      <c r="I34" s="10" t="s">
        <v>217</v>
      </c>
      <c r="J34" s="10">
        <v>73.34</v>
      </c>
      <c r="K34" s="9" t="str">
        <f t="shared" si="0"/>
        <v>No</v>
      </c>
    </row>
    <row r="35" spans="1:11" ht="25.5" x14ac:dyDescent="0.2">
      <c r="A35" s="25" t="s">
        <v>369</v>
      </c>
      <c r="B35" s="97" t="s">
        <v>217</v>
      </c>
      <c r="C35" s="9" t="s">
        <v>217</v>
      </c>
      <c r="D35" s="9" t="str">
        <f t="shared" si="4"/>
        <v>N/A</v>
      </c>
      <c r="E35" s="9">
        <v>0.31720856460000002</v>
      </c>
      <c r="F35" s="9" t="str">
        <f>IF($B35="N/A","N/A",IF(E35&lt;0,"No","Yes"))</f>
        <v>N/A</v>
      </c>
      <c r="G35" s="9">
        <v>0.68965517239999996</v>
      </c>
      <c r="H35" s="9" t="str">
        <f t="shared" si="6"/>
        <v>N/A</v>
      </c>
      <c r="I35" s="10" t="s">
        <v>217</v>
      </c>
      <c r="J35" s="10">
        <v>117.4</v>
      </c>
      <c r="K35" s="9" t="str">
        <f t="shared" si="0"/>
        <v>No</v>
      </c>
    </row>
    <row r="36" spans="1:11" x14ac:dyDescent="0.2">
      <c r="A36" s="28" t="s">
        <v>373</v>
      </c>
      <c r="B36" s="1" t="s">
        <v>217</v>
      </c>
      <c r="C36" s="8" t="s">
        <v>217</v>
      </c>
      <c r="D36" s="9" t="str">
        <f t="shared" ref="D36:D39" si="7">IF($B36="N/A","N/A",IF(C36&lt;0,"No","Yes"))</f>
        <v>N/A</v>
      </c>
      <c r="E36" s="8">
        <v>59.159397304000002</v>
      </c>
      <c r="F36" s="9" t="str">
        <f t="shared" ref="F36:F39" si="8">IF($B36="N/A","N/A",IF(E36&lt;0,"No","Yes"))</f>
        <v>N/A</v>
      </c>
      <c r="G36" s="8">
        <v>63.448275862000003</v>
      </c>
      <c r="H36" s="9" t="str">
        <f t="shared" ref="H36:H39" si="9">IF($B36="N/A","N/A",IF(G36&lt;0,"No","Yes"))</f>
        <v>N/A</v>
      </c>
      <c r="I36" s="10" t="s">
        <v>217</v>
      </c>
      <c r="J36" s="10">
        <v>7.25</v>
      </c>
      <c r="K36" s="9" t="str">
        <f>IF(J36="Div by 0", "N/A", IF(J36="N/A","N/A", IF(J36&gt;30, "No", IF(J36&lt;-30, "No", "Yes"))))</f>
        <v>Yes</v>
      </c>
    </row>
    <row r="37" spans="1:11" x14ac:dyDescent="0.2">
      <c r="A37" s="28" t="s">
        <v>374</v>
      </c>
      <c r="B37" s="1" t="s">
        <v>217</v>
      </c>
      <c r="C37" s="8" t="s">
        <v>217</v>
      </c>
      <c r="D37" s="9" t="str">
        <f t="shared" si="7"/>
        <v>N/A</v>
      </c>
      <c r="E37" s="8">
        <v>26.72482157</v>
      </c>
      <c r="F37" s="9" t="str">
        <f t="shared" si="8"/>
        <v>N/A</v>
      </c>
      <c r="G37" s="8">
        <v>22.758620690000001</v>
      </c>
      <c r="H37" s="9" t="str">
        <f t="shared" si="9"/>
        <v>N/A</v>
      </c>
      <c r="I37" s="10" t="s">
        <v>217</v>
      </c>
      <c r="J37" s="10">
        <v>-14.8</v>
      </c>
      <c r="K37" s="9" t="str">
        <f>IF(J37="Div by 0", "N/A", IF(J37="N/A","N/A", IF(J37&gt;30, "No", IF(J37&lt;-30, "No", "Yes"))))</f>
        <v>Yes</v>
      </c>
    </row>
    <row r="38" spans="1:11" x14ac:dyDescent="0.2">
      <c r="A38" s="28" t="s">
        <v>375</v>
      </c>
      <c r="B38" s="1" t="s">
        <v>217</v>
      </c>
      <c r="C38" s="8" t="s">
        <v>217</v>
      </c>
      <c r="D38" s="9" t="str">
        <f t="shared" si="7"/>
        <v>N/A</v>
      </c>
      <c r="E38" s="8">
        <v>4.9960348929</v>
      </c>
      <c r="F38" s="9" t="str">
        <f t="shared" si="8"/>
        <v>N/A</v>
      </c>
      <c r="G38" s="8">
        <v>6.6379310345000002</v>
      </c>
      <c r="H38" s="9" t="str">
        <f t="shared" si="9"/>
        <v>N/A</v>
      </c>
      <c r="I38" s="10" t="s">
        <v>217</v>
      </c>
      <c r="J38" s="10">
        <v>32.86</v>
      </c>
      <c r="K38" s="9" t="str">
        <f>IF(J38="Div by 0", "N/A", IF(J38="N/A","N/A", IF(J38&gt;30, "No", IF(J38&lt;-30, "No", "Yes"))))</f>
        <v>No</v>
      </c>
    </row>
    <row r="39" spans="1:11" x14ac:dyDescent="0.2">
      <c r="A39" s="28" t="s">
        <v>376</v>
      </c>
      <c r="B39" s="1" t="s">
        <v>217</v>
      </c>
      <c r="C39" s="8" t="s">
        <v>217</v>
      </c>
      <c r="D39" s="9" t="str">
        <f t="shared" si="7"/>
        <v>N/A</v>
      </c>
      <c r="E39" s="8">
        <v>1.6653449643</v>
      </c>
      <c r="F39" s="9" t="str">
        <f t="shared" si="8"/>
        <v>N/A</v>
      </c>
      <c r="G39" s="8">
        <v>1.2931034482999999</v>
      </c>
      <c r="H39" s="9" t="str">
        <f t="shared" si="9"/>
        <v>N/A</v>
      </c>
      <c r="I39" s="10" t="s">
        <v>217</v>
      </c>
      <c r="J39" s="10">
        <v>-22.4</v>
      </c>
      <c r="K39" s="9" t="str">
        <f>IF(J39="Div by 0", "N/A", IF(J39="N/A","N/A", IF(J39&gt;30, "No", IF(J39&lt;-30, "No", "Yes"))))</f>
        <v>Yes</v>
      </c>
    </row>
    <row r="40" spans="1:11" x14ac:dyDescent="0.2">
      <c r="A40" s="170" t="s">
        <v>1649</v>
      </c>
      <c r="B40" s="171"/>
      <c r="C40" s="171"/>
      <c r="D40" s="171"/>
      <c r="E40" s="171"/>
      <c r="F40" s="171"/>
      <c r="G40" s="171"/>
      <c r="H40" s="171"/>
      <c r="I40" s="171"/>
      <c r="J40" s="171"/>
      <c r="K40" s="172"/>
    </row>
    <row r="41" spans="1:11" x14ac:dyDescent="0.2">
      <c r="A41" s="167" t="s">
        <v>1647</v>
      </c>
      <c r="B41" s="168"/>
      <c r="C41" s="168"/>
      <c r="D41" s="168"/>
      <c r="E41" s="168"/>
      <c r="F41" s="168"/>
      <c r="G41" s="168"/>
      <c r="H41" s="168"/>
      <c r="I41" s="168"/>
      <c r="J41" s="168"/>
      <c r="K41" s="169"/>
    </row>
  </sheetData>
  <mergeCells count="5">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1595</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99" t="s">
        <v>346</v>
      </c>
      <c r="B6" s="9" t="s">
        <v>217</v>
      </c>
      <c r="C6" s="5">
        <v>7</v>
      </c>
      <c r="D6" s="9" t="s">
        <v>217</v>
      </c>
      <c r="E6" s="5">
        <v>7</v>
      </c>
      <c r="F6" s="9" t="s">
        <v>217</v>
      </c>
      <c r="G6" s="5">
        <v>7</v>
      </c>
      <c r="H6" s="9" t="s">
        <v>217</v>
      </c>
      <c r="I6" s="10" t="s">
        <v>217</v>
      </c>
      <c r="J6" s="10" t="s">
        <v>217</v>
      </c>
      <c r="K6" s="9" t="s">
        <v>217</v>
      </c>
    </row>
    <row r="7" spans="1:11" s="27" customFormat="1" x14ac:dyDescent="0.2">
      <c r="A7" s="99" t="s">
        <v>12</v>
      </c>
      <c r="B7" s="29" t="s">
        <v>217</v>
      </c>
      <c r="C7" s="30">
        <v>242058</v>
      </c>
      <c r="D7" s="31" t="str">
        <f>IF($B7="N/A","N/A",IF(C7&gt;15,"No",IF(C7&lt;-15,"No","Yes")))</f>
        <v>N/A</v>
      </c>
      <c r="E7" s="30">
        <v>243763</v>
      </c>
      <c r="F7" s="31" t="str">
        <f>IF($B7="N/A","N/A",IF(E7&gt;15,"No",IF(E7&lt;-15,"No","Yes")))</f>
        <v>N/A</v>
      </c>
      <c r="G7" s="30">
        <v>248696</v>
      </c>
      <c r="H7" s="31" t="str">
        <f>IF($B7="N/A","N/A",IF(G7&gt;15,"No",IF(G7&lt;-15,"No","Yes")))</f>
        <v>N/A</v>
      </c>
      <c r="I7" s="32">
        <v>0.70440000000000003</v>
      </c>
      <c r="J7" s="32">
        <v>2.024</v>
      </c>
      <c r="K7" s="31" t="str">
        <f t="shared" ref="K7:K24" si="0">IF(J7="Div by 0", "N/A", IF(J7="N/A","N/A", IF(J7&gt;30, "No", IF(J7&lt;-30, "No", "Yes"))))</f>
        <v>Yes</v>
      </c>
    </row>
    <row r="8" spans="1:11" x14ac:dyDescent="0.2">
      <c r="A8" s="99" t="s">
        <v>366</v>
      </c>
      <c r="B8" s="29" t="s">
        <v>217</v>
      </c>
      <c r="C8" s="30" t="s">
        <v>217</v>
      </c>
      <c r="D8" s="31" t="str">
        <f>IF($B8="N/A","N/A",IF(C8&gt;15,"No",IF(C8&lt;-15,"No","Yes")))</f>
        <v>N/A</v>
      </c>
      <c r="E8" s="30" t="s">
        <v>217</v>
      </c>
      <c r="F8" s="31" t="str">
        <f>IF($B8="N/A","N/A",IF(E8&gt;15,"No",IF(E8&lt;-15,"No","Yes")))</f>
        <v>N/A</v>
      </c>
      <c r="G8" s="33">
        <v>98.996365040000001</v>
      </c>
      <c r="H8" s="31" t="str">
        <f>IF($B8="N/A","N/A",IF(G8&gt;15,"No",IF(G8&lt;-15,"No","Yes")))</f>
        <v>N/A</v>
      </c>
      <c r="I8" s="32" t="s">
        <v>217</v>
      </c>
      <c r="J8" s="32" t="s">
        <v>217</v>
      </c>
      <c r="K8" s="31" t="str">
        <f t="shared" si="0"/>
        <v>N/A</v>
      </c>
    </row>
    <row r="9" spans="1:11" x14ac:dyDescent="0.2">
      <c r="A9" s="99" t="s">
        <v>119</v>
      </c>
      <c r="B9" s="34" t="s">
        <v>217</v>
      </c>
      <c r="C9" s="8">
        <v>0.65149674869999996</v>
      </c>
      <c r="D9" s="9" t="str">
        <f>IF($B9="N/A","N/A",IF(C9&gt;15,"No",IF(C9&lt;-15,"No","Yes")))</f>
        <v>N/A</v>
      </c>
      <c r="E9" s="8">
        <v>0.6461193865</v>
      </c>
      <c r="F9" s="9" t="str">
        <f>IF($B9="N/A","N/A",IF(E9&gt;15,"No",IF(E9&lt;-15,"No","Yes")))</f>
        <v>N/A</v>
      </c>
      <c r="G9" s="8">
        <v>1.0036349600000001</v>
      </c>
      <c r="H9" s="9" t="str">
        <f>IF($B9="N/A","N/A",IF(G9&gt;15,"No",IF(G9&lt;-15,"No","Yes")))</f>
        <v>N/A</v>
      </c>
      <c r="I9" s="10">
        <v>-0.82499999999999996</v>
      </c>
      <c r="J9" s="10">
        <v>55.33</v>
      </c>
      <c r="K9" s="9" t="str">
        <f t="shared" si="0"/>
        <v>No</v>
      </c>
    </row>
    <row r="10" spans="1:11" x14ac:dyDescent="0.2">
      <c r="A10" s="99" t="s">
        <v>120</v>
      </c>
      <c r="B10" s="34" t="s">
        <v>217</v>
      </c>
      <c r="C10" s="8">
        <v>0</v>
      </c>
      <c r="D10" s="9" t="str">
        <f>IF($B10="N/A","N/A",IF(C10&gt;15,"No",IF(C10&lt;-15,"No","Yes")))</f>
        <v>N/A</v>
      </c>
      <c r="E10" s="8">
        <v>0</v>
      </c>
      <c r="F10" s="9" t="str">
        <f>IF($B10="N/A","N/A",IF(E10&gt;15,"No",IF(E10&lt;-15,"No","Yes")))</f>
        <v>N/A</v>
      </c>
      <c r="G10" s="8">
        <v>0</v>
      </c>
      <c r="H10" s="9" t="str">
        <f>IF($B10="N/A","N/A",IF(G10&gt;15,"No",IF(G10&lt;-15,"No","Yes")))</f>
        <v>N/A</v>
      </c>
      <c r="I10" s="10" t="s">
        <v>1743</v>
      </c>
      <c r="J10" s="10" t="s">
        <v>1743</v>
      </c>
      <c r="K10" s="9" t="str">
        <f t="shared" si="0"/>
        <v>N/A</v>
      </c>
    </row>
    <row r="11" spans="1:11" x14ac:dyDescent="0.2">
      <c r="A11" s="99" t="s">
        <v>833</v>
      </c>
      <c r="B11" s="34" t="s">
        <v>218</v>
      </c>
      <c r="C11" s="8" t="s">
        <v>217</v>
      </c>
      <c r="D11" s="9" t="str">
        <f>IF(OR($B11="N/A",$C11="N/A"),"N/A",IF(C11&gt;100,"No",IF(C11&lt;95,"No","Yes")))</f>
        <v>N/A</v>
      </c>
      <c r="E11" s="8">
        <v>100</v>
      </c>
      <c r="F11" s="9" t="str">
        <f>IF(OR($B11="N/A",$E11="N/A"),"N/A",IF(E11&gt;100,"No",IF(E11&lt;95,"No","Yes")))</f>
        <v>Yes</v>
      </c>
      <c r="G11" s="8">
        <v>99.999597902999994</v>
      </c>
      <c r="H11" s="9" t="str">
        <f>IF($B11="N/A","N/A",IF(G11&gt;100,"No",IF(G11&lt;95,"No","Yes")))</f>
        <v>Yes</v>
      </c>
      <c r="I11" s="10" t="s">
        <v>217</v>
      </c>
      <c r="J11" s="10">
        <v>0</v>
      </c>
      <c r="K11" s="9" t="str">
        <f t="shared" si="0"/>
        <v>Yes</v>
      </c>
    </row>
    <row r="12" spans="1:11" x14ac:dyDescent="0.2">
      <c r="A12" s="99" t="s">
        <v>352</v>
      </c>
      <c r="B12" s="34" t="s">
        <v>217</v>
      </c>
      <c r="C12" s="8" t="s">
        <v>217</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217</v>
      </c>
      <c r="J12" s="10" t="s">
        <v>1743</v>
      </c>
      <c r="K12" s="9" t="str">
        <f t="shared" si="0"/>
        <v>N/A</v>
      </c>
    </row>
    <row r="13" spans="1:11" x14ac:dyDescent="0.2">
      <c r="A13" s="99" t="s">
        <v>834</v>
      </c>
      <c r="B13" s="34" t="s">
        <v>218</v>
      </c>
      <c r="C13" s="8" t="s">
        <v>217</v>
      </c>
      <c r="D13" s="9" t="str">
        <f t="shared" si="1"/>
        <v>N/A</v>
      </c>
      <c r="E13" s="8">
        <v>92.096831758999997</v>
      </c>
      <c r="F13" s="9" t="str">
        <f t="shared" si="2"/>
        <v>No</v>
      </c>
      <c r="G13" s="8">
        <v>93.278942967000006</v>
      </c>
      <c r="H13" s="9" t="str">
        <f t="shared" si="3"/>
        <v>No</v>
      </c>
      <c r="I13" s="10" t="s">
        <v>217</v>
      </c>
      <c r="J13" s="10">
        <v>1.284</v>
      </c>
      <c r="K13" s="9" t="str">
        <f t="shared" si="0"/>
        <v>Yes</v>
      </c>
    </row>
    <row r="14" spans="1:11" x14ac:dyDescent="0.2">
      <c r="A14" s="99" t="s">
        <v>13</v>
      </c>
      <c r="B14" s="34" t="s">
        <v>217</v>
      </c>
      <c r="C14" s="35">
        <v>240481</v>
      </c>
      <c r="D14" s="9" t="str">
        <f>IF($B14="N/A","N/A",IF(C14&gt;15,"No",IF(C14&lt;-15,"No","Yes")))</f>
        <v>N/A</v>
      </c>
      <c r="E14" s="35">
        <v>242188</v>
      </c>
      <c r="F14" s="9" t="str">
        <f>IF($B14="N/A","N/A",IF(E14&gt;15,"No",IF(E14&lt;-15,"No","Yes")))</f>
        <v>N/A</v>
      </c>
      <c r="G14" s="35">
        <v>246200</v>
      </c>
      <c r="H14" s="9" t="str">
        <f>IF($B14="N/A","N/A",IF(G14&gt;15,"No",IF(G14&lt;-15,"No","Yes")))</f>
        <v>N/A</v>
      </c>
      <c r="I14" s="10">
        <v>0.70979999999999999</v>
      </c>
      <c r="J14" s="10">
        <v>1.657</v>
      </c>
      <c r="K14" s="9" t="str">
        <f t="shared" si="0"/>
        <v>Yes</v>
      </c>
    </row>
    <row r="15" spans="1:11" x14ac:dyDescent="0.2">
      <c r="A15" s="99" t="s">
        <v>442</v>
      </c>
      <c r="B15" s="34" t="s">
        <v>219</v>
      </c>
      <c r="C15" s="8">
        <v>9.8444367746000001</v>
      </c>
      <c r="D15" s="9" t="str">
        <f>IF($B15="N/A","N/A",IF(C15&gt;20,"No",IF(C15&lt;5,"No","Yes")))</f>
        <v>Yes</v>
      </c>
      <c r="E15" s="8">
        <v>11.392389382999999</v>
      </c>
      <c r="F15" s="9" t="str">
        <f>IF($B15="N/A","N/A",IF(E15&gt;20,"No",IF(E15&lt;5,"No","Yes")))</f>
        <v>Yes</v>
      </c>
      <c r="G15" s="8">
        <v>10.581234768</v>
      </c>
      <c r="H15" s="9" t="str">
        <f>IF($B15="N/A","N/A",IF(G15&gt;20,"No",IF(G15&lt;5,"No","Yes")))</f>
        <v>Yes</v>
      </c>
      <c r="I15" s="10">
        <v>15.72</v>
      </c>
      <c r="J15" s="10">
        <v>-7.12</v>
      </c>
      <c r="K15" s="9" t="str">
        <f t="shared" si="0"/>
        <v>Yes</v>
      </c>
    </row>
    <row r="16" spans="1:11" x14ac:dyDescent="0.2">
      <c r="A16" s="99" t="s">
        <v>443</v>
      </c>
      <c r="B16" s="29" t="s">
        <v>217</v>
      </c>
      <c r="C16" s="8" t="s">
        <v>217</v>
      </c>
      <c r="D16" s="9" t="str">
        <f>IF($B16="N/A","N/A",IF(C16&gt;15,"No",IF(C16&lt;-15,"No","Yes")))</f>
        <v>N/A</v>
      </c>
      <c r="E16" s="8" t="s">
        <v>217</v>
      </c>
      <c r="F16" s="9" t="str">
        <f>IF($B16="N/A","N/A",IF(E16&gt;15,"No",IF(E16&lt;-15,"No","Yes")))</f>
        <v>N/A</v>
      </c>
      <c r="G16" s="8">
        <v>89.418765231999998</v>
      </c>
      <c r="H16" s="9" t="str">
        <f>IF($B16="N/A","N/A",IF(G16&gt;15,"No",IF(G16&lt;-15,"No","Yes")))</f>
        <v>N/A</v>
      </c>
      <c r="I16" s="10" t="s">
        <v>217</v>
      </c>
      <c r="J16" s="10" t="s">
        <v>217</v>
      </c>
      <c r="K16" s="9" t="str">
        <f t="shared" si="0"/>
        <v>N/A</v>
      </c>
    </row>
    <row r="17" spans="1:11" x14ac:dyDescent="0.2">
      <c r="A17" s="99" t="s">
        <v>444</v>
      </c>
      <c r="B17" s="34" t="s">
        <v>239</v>
      </c>
      <c r="C17" s="8">
        <v>26.664476611000001</v>
      </c>
      <c r="D17" s="9" t="str">
        <f>IF($B17="N/A","N/A",IF(C17&gt;1,"Yes","No"))</f>
        <v>Yes</v>
      </c>
      <c r="E17" s="8">
        <v>76.410474507000004</v>
      </c>
      <c r="F17" s="9" t="str">
        <f>IF($B17="N/A","N/A",IF(E17&gt;1,"Yes","No"))</f>
        <v>Yes</v>
      </c>
      <c r="G17" s="8">
        <v>21.056458163999999</v>
      </c>
      <c r="H17" s="9" t="str">
        <f>IF($B17="N/A","N/A",IF(G17&gt;1,"Yes","No"))</f>
        <v>Yes</v>
      </c>
      <c r="I17" s="10">
        <v>186.6</v>
      </c>
      <c r="J17" s="10">
        <v>-72.400000000000006</v>
      </c>
      <c r="K17" s="9" t="str">
        <f t="shared" si="0"/>
        <v>No</v>
      </c>
    </row>
    <row r="18" spans="1:11" x14ac:dyDescent="0.2">
      <c r="A18" s="99" t="s">
        <v>856</v>
      </c>
      <c r="B18" s="34" t="s">
        <v>217</v>
      </c>
      <c r="C18" s="100">
        <v>4027.5322427000001</v>
      </c>
      <c r="D18" s="9" t="str">
        <f>IF($B18="N/A","N/A",IF(C18&gt;15,"No",IF(C18&lt;-15,"No","Yes")))</f>
        <v>N/A</v>
      </c>
      <c r="E18" s="100">
        <v>4441.7744856999998</v>
      </c>
      <c r="F18" s="9" t="str">
        <f>IF($B18="N/A","N/A",IF(E18&gt;15,"No",IF(E18&lt;-15,"No","Yes")))</f>
        <v>N/A</v>
      </c>
      <c r="G18" s="100">
        <v>5474.8576031000002</v>
      </c>
      <c r="H18" s="9" t="str">
        <f>IF($B18="N/A","N/A",IF(G18&gt;15,"No",IF(G18&lt;-15,"No","Yes")))</f>
        <v>N/A</v>
      </c>
      <c r="I18" s="10">
        <v>10.29</v>
      </c>
      <c r="J18" s="10">
        <v>23.26</v>
      </c>
      <c r="K18" s="9" t="str">
        <f t="shared" si="0"/>
        <v>Yes</v>
      </c>
    </row>
    <row r="19" spans="1:11" x14ac:dyDescent="0.2">
      <c r="A19" s="3" t="s">
        <v>131</v>
      </c>
      <c r="B19" s="34" t="s">
        <v>217</v>
      </c>
      <c r="C19" s="35">
        <v>11</v>
      </c>
      <c r="D19" s="34" t="s">
        <v>217</v>
      </c>
      <c r="E19" s="35">
        <v>96</v>
      </c>
      <c r="F19" s="34" t="s">
        <v>217</v>
      </c>
      <c r="G19" s="35">
        <v>518</v>
      </c>
      <c r="H19" s="9" t="str">
        <f>IF($B19="N/A","N/A",IF(G19&gt;15,"No",IF(G19&lt;-15,"No","Yes")))</f>
        <v>N/A</v>
      </c>
      <c r="I19" s="10">
        <v>4700</v>
      </c>
      <c r="J19" s="10">
        <v>439.6</v>
      </c>
      <c r="K19" s="9" t="str">
        <f t="shared" si="0"/>
        <v>No</v>
      </c>
    </row>
    <row r="20" spans="1:11" x14ac:dyDescent="0.2">
      <c r="A20" s="3" t="s">
        <v>350</v>
      </c>
      <c r="B20" s="29" t="s">
        <v>217</v>
      </c>
      <c r="C20" s="8" t="s">
        <v>217</v>
      </c>
      <c r="D20" s="34" t="s">
        <v>217</v>
      </c>
      <c r="E20" s="8" t="s">
        <v>217</v>
      </c>
      <c r="F20" s="34" t="s">
        <v>217</v>
      </c>
      <c r="G20" s="8">
        <v>0.208286422</v>
      </c>
      <c r="H20" s="9" t="str">
        <f>IF($B20="N/A","N/A",IF(G20&gt;15,"No",IF(G20&lt;-15,"No","Yes")))</f>
        <v>N/A</v>
      </c>
      <c r="I20" s="10" t="s">
        <v>217</v>
      </c>
      <c r="J20" s="10" t="s">
        <v>217</v>
      </c>
      <c r="K20" s="9" t="str">
        <f t="shared" si="0"/>
        <v>N/A</v>
      </c>
    </row>
    <row r="21" spans="1:11" ht="25.5" x14ac:dyDescent="0.2">
      <c r="A21" s="3" t="s">
        <v>835</v>
      </c>
      <c r="B21" s="34" t="s">
        <v>217</v>
      </c>
      <c r="C21" s="100">
        <v>3500.5</v>
      </c>
      <c r="D21" s="9" t="str">
        <f>IF($B21="N/A","N/A",IF(C21&gt;60,"No",IF(C21&lt;15,"No","Yes")))</f>
        <v>N/A</v>
      </c>
      <c r="E21" s="100">
        <v>4503.4166667</v>
      </c>
      <c r="F21" s="9" t="str">
        <f>IF($B21="N/A","N/A",IF(E21&gt;60,"No",IF(E21&lt;15,"No","Yes")))</f>
        <v>N/A</v>
      </c>
      <c r="G21" s="100">
        <v>3307.4266409000002</v>
      </c>
      <c r="H21" s="9" t="str">
        <f>IF($B21="N/A","N/A",IF(G21&gt;60,"No",IF(G21&lt;15,"No","Yes")))</f>
        <v>N/A</v>
      </c>
      <c r="I21" s="10">
        <v>28.65</v>
      </c>
      <c r="J21" s="10">
        <v>-26.6</v>
      </c>
      <c r="K21" s="9" t="str">
        <f t="shared" si="0"/>
        <v>Yes</v>
      </c>
    </row>
    <row r="22" spans="1:11" x14ac:dyDescent="0.2">
      <c r="A22" s="3" t="s">
        <v>27</v>
      </c>
      <c r="B22" s="34" t="s">
        <v>221</v>
      </c>
      <c r="C22" s="35">
        <v>0</v>
      </c>
      <c r="D22" s="9" t="str">
        <f>IF($B22="N/A","N/A",IF(C22="N/A","N/A",IF(C22=0,"Yes","No")))</f>
        <v>Yes</v>
      </c>
      <c r="E22" s="35">
        <v>0</v>
      </c>
      <c r="F22" s="9" t="str">
        <f>IF($B22="N/A","N/A",IF(E22="N/A","N/A",IF(E22=0,"Yes","No")))</f>
        <v>Yes</v>
      </c>
      <c r="G22" s="35">
        <v>0</v>
      </c>
      <c r="H22" s="9" t="str">
        <f>IF($B22="N/A","N/A",IF(G22=0,"Yes","No"))</f>
        <v>Yes</v>
      </c>
      <c r="I22" s="10" t="s">
        <v>1743</v>
      </c>
      <c r="J22" s="10" t="s">
        <v>1743</v>
      </c>
      <c r="K22" s="9" t="str">
        <f t="shared" si="0"/>
        <v>N/A</v>
      </c>
    </row>
    <row r="23" spans="1:11" x14ac:dyDescent="0.2">
      <c r="A23" s="3" t="s">
        <v>836</v>
      </c>
      <c r="B23" s="34" t="s">
        <v>221</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1743</v>
      </c>
      <c r="J23" s="10" t="s">
        <v>1743</v>
      </c>
      <c r="K23" s="9" t="str">
        <f t="shared" si="0"/>
        <v>N/A</v>
      </c>
    </row>
    <row r="24" spans="1:11" x14ac:dyDescent="0.2">
      <c r="A24" s="3" t="s">
        <v>817</v>
      </c>
      <c r="B24" s="34" t="s">
        <v>221</v>
      </c>
      <c r="C24" s="46">
        <v>0</v>
      </c>
      <c r="D24" s="9" t="str">
        <f t="shared" si="4"/>
        <v>Yes</v>
      </c>
      <c r="E24" s="46">
        <v>0</v>
      </c>
      <c r="F24" s="9" t="str">
        <f t="shared" si="5"/>
        <v>Yes</v>
      </c>
      <c r="G24" s="46">
        <v>0</v>
      </c>
      <c r="H24" s="9" t="str">
        <f t="shared" si="6"/>
        <v>Yes</v>
      </c>
      <c r="I24" s="10" t="s">
        <v>1743</v>
      </c>
      <c r="J24" s="10" t="s">
        <v>1743</v>
      </c>
      <c r="K24" s="9" t="str">
        <f t="shared" si="0"/>
        <v>N/A</v>
      </c>
    </row>
    <row r="25" spans="1:11" x14ac:dyDescent="0.2">
      <c r="A25" s="170" t="s">
        <v>1649</v>
      </c>
      <c r="B25" s="171"/>
      <c r="C25" s="171"/>
      <c r="D25" s="171"/>
      <c r="E25" s="171"/>
      <c r="F25" s="171"/>
      <c r="G25" s="171"/>
      <c r="H25" s="171"/>
      <c r="I25" s="171"/>
      <c r="J25" s="171"/>
      <c r="K25" s="172"/>
    </row>
    <row r="26" spans="1:11" x14ac:dyDescent="0.2">
      <c r="A26" s="167" t="s">
        <v>1647</v>
      </c>
      <c r="B26" s="168"/>
      <c r="C26" s="168"/>
      <c r="D26" s="168"/>
      <c r="E26" s="168"/>
      <c r="F26" s="168"/>
      <c r="G26" s="168"/>
      <c r="H26" s="168"/>
      <c r="I26" s="168"/>
      <c r="J26" s="168"/>
      <c r="K26" s="169"/>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5">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zoomScaleNormal="100" workbookViewId="0">
      <pane xSplit="2" ySplit="5" topLeftCell="C9"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1596</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35">
        <v>216807</v>
      </c>
      <c r="D6" s="9" t="str">
        <f>IF($B6="N/A","N/A",IF(C6&gt;15,"No",IF(C6&lt;-15,"No","Yes")))</f>
        <v>N/A</v>
      </c>
      <c r="E6" s="35">
        <v>214597</v>
      </c>
      <c r="F6" s="9" t="str">
        <f>IF($B6="N/A","N/A",IF(E6&gt;15,"No",IF(E6&lt;-15,"No","Yes")))</f>
        <v>N/A</v>
      </c>
      <c r="G6" s="35">
        <v>220149</v>
      </c>
      <c r="H6" s="9" t="str">
        <f>IF($B6="N/A","N/A",IF(G6&gt;15,"No",IF(G6&lt;-15,"No","Yes")))</f>
        <v>N/A</v>
      </c>
      <c r="I6" s="10">
        <v>-1.02</v>
      </c>
      <c r="J6" s="10">
        <v>2.5870000000000002</v>
      </c>
      <c r="K6" s="9" t="str">
        <f t="shared" ref="K6:K12" si="0">IF(J6="Div by 0", "N/A", IF(J6="N/A","N/A", IF(J6&gt;30, "No", IF(J6&lt;-30, "No", "Yes"))))</f>
        <v>Yes</v>
      </c>
    </row>
    <row r="7" spans="1:11" x14ac:dyDescent="0.2">
      <c r="A7" s="81" t="s">
        <v>30</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1" t="s">
        <v>29</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ht="25.5" x14ac:dyDescent="0.2">
      <c r="A9" s="81" t="s">
        <v>837</v>
      </c>
      <c r="B9" s="34" t="s">
        <v>240</v>
      </c>
      <c r="C9" s="36">
        <v>147.42186995</v>
      </c>
      <c r="D9" s="9" t="str">
        <f>IF($B9="N/A","N/A",IF(C9&gt;100,"No",IF(C9&lt;50,"No","Yes")))</f>
        <v>No</v>
      </c>
      <c r="E9" s="36">
        <v>152.72579026</v>
      </c>
      <c r="F9" s="9" t="str">
        <f>IF($B9="N/A","N/A",IF(E9&gt;100,"No",IF(E9&lt;50,"No","Yes")))</f>
        <v>No</v>
      </c>
      <c r="G9" s="36">
        <v>159.12762993999999</v>
      </c>
      <c r="H9" s="9" t="str">
        <f>IF($B9="N/A","N/A",IF(G9&gt;100,"No",IF(G9&lt;50,"No","Yes")))</f>
        <v>No</v>
      </c>
      <c r="I9" s="10">
        <v>3.5979999999999999</v>
      </c>
      <c r="J9" s="10">
        <v>4.1920000000000002</v>
      </c>
      <c r="K9" s="9" t="str">
        <f t="shared" si="0"/>
        <v>Yes</v>
      </c>
    </row>
    <row r="10" spans="1:11" ht="25.5" x14ac:dyDescent="0.2">
      <c r="A10" s="81" t="s">
        <v>838</v>
      </c>
      <c r="B10" s="34" t="s">
        <v>217</v>
      </c>
      <c r="C10" s="36">
        <v>279.58297501999999</v>
      </c>
      <c r="D10" s="9" t="str">
        <f>IF($B10="N/A","N/A",IF(C10&gt;15,"No",IF(C10&lt;-15,"No","Yes")))</f>
        <v>N/A</v>
      </c>
      <c r="E10" s="36">
        <v>274.10697905000001</v>
      </c>
      <c r="F10" s="9" t="str">
        <f>IF($B10="N/A","N/A",IF(E10&gt;15,"No",IF(E10&lt;-15,"No","Yes")))</f>
        <v>N/A</v>
      </c>
      <c r="G10" s="36">
        <v>267.61398459999998</v>
      </c>
      <c r="H10" s="9" t="str">
        <f>IF($B10="N/A","N/A",IF(G10&gt;15,"No",IF(G10&lt;-15,"No","Yes")))</f>
        <v>N/A</v>
      </c>
      <c r="I10" s="10">
        <v>-1.96</v>
      </c>
      <c r="J10" s="10">
        <v>-2.37</v>
      </c>
      <c r="K10" s="9" t="str">
        <f t="shared" si="0"/>
        <v>Yes</v>
      </c>
    </row>
    <row r="11" spans="1:11" ht="25.5" x14ac:dyDescent="0.2">
      <c r="A11" s="81" t="s">
        <v>839</v>
      </c>
      <c r="B11" s="34" t="s">
        <v>217</v>
      </c>
      <c r="C11" s="36" t="s">
        <v>1743</v>
      </c>
      <c r="D11" s="9" t="str">
        <f>IF($B11="N/A","N/A",IF(C11&gt;15,"No",IF(C11&lt;-15,"No","Yes")))</f>
        <v>N/A</v>
      </c>
      <c r="E11" s="36" t="s">
        <v>1743</v>
      </c>
      <c r="F11" s="9" t="str">
        <f>IF($B11="N/A","N/A",IF(E11&gt;15,"No",IF(E11&lt;-15,"No","Yes")))</f>
        <v>N/A</v>
      </c>
      <c r="G11" s="36" t="s">
        <v>1743</v>
      </c>
      <c r="H11" s="9" t="str">
        <f>IF($B11="N/A","N/A",IF(G11&gt;15,"No",IF(G11&lt;-15,"No","Yes")))</f>
        <v>N/A</v>
      </c>
      <c r="I11" s="10" t="s">
        <v>1743</v>
      </c>
      <c r="J11" s="10" t="s">
        <v>1743</v>
      </c>
      <c r="K11" s="9" t="str">
        <f t="shared" si="0"/>
        <v>N/A</v>
      </c>
    </row>
    <row r="12" spans="1:11" ht="25.5" x14ac:dyDescent="0.2">
      <c r="A12" s="81" t="s">
        <v>840</v>
      </c>
      <c r="B12" s="34" t="s">
        <v>217</v>
      </c>
      <c r="C12" s="36">
        <v>373.29492957999997</v>
      </c>
      <c r="D12" s="9" t="str">
        <f>IF($B12="N/A","N/A",IF(C12&gt;15,"No",IF(C12&lt;-15,"No","Yes")))</f>
        <v>N/A</v>
      </c>
      <c r="E12" s="36">
        <v>379.48158212999999</v>
      </c>
      <c r="F12" s="9" t="str">
        <f>IF($B12="N/A","N/A",IF(E12&gt;15,"No",IF(E12&lt;-15,"No","Yes")))</f>
        <v>N/A</v>
      </c>
      <c r="G12" s="36">
        <v>398.05078734</v>
      </c>
      <c r="H12" s="9" t="str">
        <f>IF($B12="N/A","N/A",IF(G12&gt;15,"No",IF(G12&lt;-15,"No","Yes")))</f>
        <v>N/A</v>
      </c>
      <c r="I12" s="10">
        <v>1.657</v>
      </c>
      <c r="J12" s="10">
        <v>4.8929999999999998</v>
      </c>
      <c r="K12" s="9" t="str">
        <f t="shared" si="0"/>
        <v>Yes</v>
      </c>
    </row>
    <row r="13" spans="1:11" x14ac:dyDescent="0.2">
      <c r="A13" s="81" t="s">
        <v>655</v>
      </c>
      <c r="B13" s="34" t="s">
        <v>241</v>
      </c>
      <c r="C13" s="8">
        <v>81.605759961999993</v>
      </c>
      <c r="D13" s="9" t="str">
        <f>IF($B13="N/A","N/A",IF(C13&gt;99,"No",IF(C13&lt;75,"No","Yes")))</f>
        <v>Yes</v>
      </c>
      <c r="E13" s="8">
        <v>81.005326263000001</v>
      </c>
      <c r="F13" s="9" t="str">
        <f>IF($B13="N/A","N/A",IF(E13&gt;99,"No",IF(E13&lt;75,"No","Yes")))</f>
        <v>Yes</v>
      </c>
      <c r="G13" s="8">
        <v>80.800730414</v>
      </c>
      <c r="H13" s="9" t="str">
        <f>IF($B13="N/A","N/A",IF(G13&gt;99,"No",IF(G13&lt;75,"No","Yes")))</f>
        <v>Yes</v>
      </c>
      <c r="I13" s="10">
        <v>-0.73599999999999999</v>
      </c>
      <c r="J13" s="10">
        <v>-0.253</v>
      </c>
      <c r="K13" s="9" t="str">
        <f t="shared" ref="K13:K24" si="1">IF(J13="Div by 0", "N/A", IF(J13="N/A","N/A", IF(J13&gt;30, "No", IF(J13&lt;-30, "No", "Yes"))))</f>
        <v>Yes</v>
      </c>
    </row>
    <row r="14" spans="1:11" x14ac:dyDescent="0.2">
      <c r="A14" s="81" t="s">
        <v>495</v>
      </c>
      <c r="B14" s="34" t="s">
        <v>217</v>
      </c>
      <c r="C14" s="9">
        <v>100</v>
      </c>
      <c r="D14" s="9" t="str">
        <f>IF($B14="N/A","N/A",IF(C14&gt;15,"No",IF(C14&lt;-15,"No","Yes")))</f>
        <v>N/A</v>
      </c>
      <c r="E14" s="9">
        <v>100</v>
      </c>
      <c r="F14" s="9" t="str">
        <f>IF($B14="N/A","N/A",IF(E14&gt;15,"No",IF(E14&lt;-15,"No","Yes")))</f>
        <v>N/A</v>
      </c>
      <c r="G14" s="9">
        <v>100</v>
      </c>
      <c r="H14" s="9" t="str">
        <f>IF($B14="N/A","N/A",IF(G14&gt;15,"No",IF(G14&lt;-15,"No","Yes")))</f>
        <v>N/A</v>
      </c>
      <c r="I14" s="10">
        <v>0</v>
      </c>
      <c r="J14" s="10">
        <v>0</v>
      </c>
      <c r="K14" s="9" t="str">
        <f t="shared" si="1"/>
        <v>Yes</v>
      </c>
    </row>
    <row r="15" spans="1:11" x14ac:dyDescent="0.2">
      <c r="A15" s="81" t="s">
        <v>841</v>
      </c>
      <c r="B15" s="34" t="s">
        <v>217</v>
      </c>
      <c r="C15" s="35">
        <v>26.149479728999999</v>
      </c>
      <c r="D15" s="9" t="str">
        <f>IF($B15="N/A","N/A",IF(C15&gt;15,"No",IF(C15&lt;-15,"No","Yes")))</f>
        <v>N/A</v>
      </c>
      <c r="E15" s="10">
        <v>26.407627923</v>
      </c>
      <c r="F15" s="9" t="str">
        <f>IF($B15="N/A","N/A",IF(E15&gt;15,"No",IF(E15&lt;-15,"No","Yes")))</f>
        <v>N/A</v>
      </c>
      <c r="G15" s="10">
        <v>26.115897055000001</v>
      </c>
      <c r="H15" s="9" t="str">
        <f>IF($B15="N/A","N/A",IF(G15&gt;15,"No",IF(G15&lt;-15,"No","Yes")))</f>
        <v>N/A</v>
      </c>
      <c r="I15" s="10">
        <v>0.98719999999999997</v>
      </c>
      <c r="J15" s="10">
        <v>-1.1000000000000001</v>
      </c>
      <c r="K15" s="9" t="str">
        <f t="shared" si="1"/>
        <v>Yes</v>
      </c>
    </row>
    <row r="16" spans="1:11" x14ac:dyDescent="0.2">
      <c r="A16" s="78" t="s">
        <v>656</v>
      </c>
      <c r="B16" s="59" t="s">
        <v>242</v>
      </c>
      <c r="C16" s="9">
        <v>14.924333624000001</v>
      </c>
      <c r="D16" s="9" t="str">
        <f>IF($B16="N/A","N/A",IF(C16&gt;20,"No",IF(C16&lt;=0,"No","Yes")))</f>
        <v>Yes</v>
      </c>
      <c r="E16" s="9">
        <v>15.111581243</v>
      </c>
      <c r="F16" s="9" t="str">
        <f>IF($B16="N/A","N/A",IF(E16&gt;20,"No",IF(E16&lt;=0,"No","Yes")))</f>
        <v>Yes</v>
      </c>
      <c r="G16" s="9">
        <v>15.085691963</v>
      </c>
      <c r="H16" s="9" t="str">
        <f>IF($B16="N/A","N/A",IF(G16&gt;20,"No",IF(G16&lt;=0,"No","Yes")))</f>
        <v>Yes</v>
      </c>
      <c r="I16" s="10">
        <v>1.2549999999999999</v>
      </c>
      <c r="J16" s="10">
        <v>-0.17100000000000001</v>
      </c>
      <c r="K16" s="9" t="str">
        <f t="shared" si="1"/>
        <v>Yes</v>
      </c>
    </row>
    <row r="17" spans="1:11" x14ac:dyDescent="0.2">
      <c r="A17" s="78" t="s">
        <v>370</v>
      </c>
      <c r="B17" s="34" t="s">
        <v>217</v>
      </c>
      <c r="C17" s="9">
        <v>100</v>
      </c>
      <c r="D17" s="9" t="str">
        <f>IF($B17="N/A","N/A",IF(C17&gt;15,"No",IF(C17&lt;-15,"No","Yes")))</f>
        <v>N/A</v>
      </c>
      <c r="E17" s="9">
        <v>100</v>
      </c>
      <c r="F17" s="9" t="str">
        <f>IF($B17="N/A","N/A",IF(E17&gt;15,"No",IF(E17&lt;-15,"No","Yes")))</f>
        <v>N/A</v>
      </c>
      <c r="G17" s="9">
        <v>100</v>
      </c>
      <c r="H17" s="9" t="str">
        <f>IF($B17="N/A","N/A",IF(G17&gt;15,"No",IF(G17&lt;-15,"No","Yes")))</f>
        <v>N/A</v>
      </c>
      <c r="I17" s="10">
        <v>0</v>
      </c>
      <c r="J17" s="10">
        <v>0</v>
      </c>
      <c r="K17" s="9" t="str">
        <f t="shared" si="1"/>
        <v>Yes</v>
      </c>
    </row>
    <row r="18" spans="1:11" x14ac:dyDescent="0.2">
      <c r="A18" s="78" t="s">
        <v>842</v>
      </c>
      <c r="B18" s="34" t="s">
        <v>217</v>
      </c>
      <c r="C18" s="10">
        <v>30.145007263</v>
      </c>
      <c r="D18" s="9" t="str">
        <f>IF($B18="N/A","N/A",IF(C18&gt;15,"No",IF(C18&lt;-15,"No","Yes")))</f>
        <v>N/A</v>
      </c>
      <c r="E18" s="10">
        <v>30.105584508</v>
      </c>
      <c r="F18" s="9" t="str">
        <f>IF($B18="N/A","N/A",IF(E18&gt;15,"No",IF(E18&lt;-15,"No","Yes")))</f>
        <v>N/A</v>
      </c>
      <c r="G18" s="10">
        <v>30.163048388</v>
      </c>
      <c r="H18" s="9" t="str">
        <f>IF($B18="N/A","N/A",IF(G18&gt;15,"No",IF(G18&lt;-15,"No","Yes")))</f>
        <v>N/A</v>
      </c>
      <c r="I18" s="10">
        <v>-0.13100000000000001</v>
      </c>
      <c r="J18" s="10">
        <v>0.19089999999999999</v>
      </c>
      <c r="K18" s="9" t="str">
        <f t="shared" si="1"/>
        <v>Yes</v>
      </c>
    </row>
    <row r="19" spans="1:11" x14ac:dyDescent="0.2">
      <c r="A19" s="81" t="s">
        <v>657</v>
      </c>
      <c r="B19" s="59" t="s">
        <v>243</v>
      </c>
      <c r="C19" s="9">
        <v>0</v>
      </c>
      <c r="D19" s="9" t="str">
        <f>IF($B19="N/A","N/A",IF(C19&gt;10,"No",IF(C19&lt;=0,"No","Yes")))</f>
        <v>No</v>
      </c>
      <c r="E19" s="9">
        <v>0</v>
      </c>
      <c r="F19" s="9" t="str">
        <f>IF($B19="N/A","N/A",IF(E19&gt;10,"No",IF(E19&lt;=0,"No","Yes")))</f>
        <v>No</v>
      </c>
      <c r="G19" s="9">
        <v>0</v>
      </c>
      <c r="H19" s="9" t="str">
        <f>IF($B19="N/A","N/A",IF(G19&gt;10,"No",IF(G19&lt;=0,"No","Yes")))</f>
        <v>No</v>
      </c>
      <c r="I19" s="10" t="s">
        <v>1743</v>
      </c>
      <c r="J19" s="10" t="s">
        <v>1743</v>
      </c>
      <c r="K19" s="9" t="str">
        <f t="shared" si="1"/>
        <v>N/A</v>
      </c>
    </row>
    <row r="20" spans="1:11" x14ac:dyDescent="0.2">
      <c r="A20" s="81" t="s">
        <v>129</v>
      </c>
      <c r="B20" s="34" t="s">
        <v>217</v>
      </c>
      <c r="C20" s="9" t="s">
        <v>1743</v>
      </c>
      <c r="D20" s="9" t="str">
        <f>IF($B20="N/A","N/A",IF(C20&gt;15,"No",IF(C20&lt;-15,"No","Yes")))</f>
        <v>N/A</v>
      </c>
      <c r="E20" s="9" t="s">
        <v>1743</v>
      </c>
      <c r="F20" s="9" t="str">
        <f>IF($B20="N/A","N/A",IF(E20&gt;15,"No",IF(E20&lt;-15,"No","Yes")))</f>
        <v>N/A</v>
      </c>
      <c r="G20" s="9" t="s">
        <v>1743</v>
      </c>
      <c r="H20" s="9" t="str">
        <f>IF($B20="N/A","N/A",IF(G20&gt;15,"No",IF(G20&lt;-15,"No","Yes")))</f>
        <v>N/A</v>
      </c>
      <c r="I20" s="10" t="s">
        <v>1743</v>
      </c>
      <c r="J20" s="10" t="s">
        <v>1743</v>
      </c>
      <c r="K20" s="9" t="str">
        <f t="shared" si="1"/>
        <v>N/A</v>
      </c>
    </row>
    <row r="21" spans="1:11" x14ac:dyDescent="0.2">
      <c r="A21" s="81" t="s">
        <v>843</v>
      </c>
      <c r="B21" s="34" t="s">
        <v>217</v>
      </c>
      <c r="C21" s="10" t="s">
        <v>1743</v>
      </c>
      <c r="D21" s="9" t="str">
        <f>IF($B21="N/A","N/A",IF(C21&gt;15,"No",IF(C21&lt;-15,"No","Yes")))</f>
        <v>N/A</v>
      </c>
      <c r="E21" s="10" t="s">
        <v>1743</v>
      </c>
      <c r="F21" s="9" t="str">
        <f>IF($B21="N/A","N/A",IF(E21&gt;15,"No",IF(E21&lt;-15,"No","Yes")))</f>
        <v>N/A</v>
      </c>
      <c r="G21" s="10" t="s">
        <v>1743</v>
      </c>
      <c r="H21" s="9" t="str">
        <f>IF($B21="N/A","N/A",IF(G21&gt;15,"No",IF(G21&lt;-15,"No","Yes")))</f>
        <v>N/A</v>
      </c>
      <c r="I21" s="10" t="s">
        <v>1743</v>
      </c>
      <c r="J21" s="10" t="s">
        <v>1743</v>
      </c>
      <c r="K21" s="9" t="str">
        <f t="shared" si="1"/>
        <v>N/A</v>
      </c>
    </row>
    <row r="22" spans="1:11" x14ac:dyDescent="0.2">
      <c r="A22" s="81" t="s">
        <v>1720</v>
      </c>
      <c r="B22" s="59" t="s">
        <v>228</v>
      </c>
      <c r="C22" s="9">
        <v>3.1479610897999999</v>
      </c>
      <c r="D22" s="9" t="str">
        <f>IF($B22="N/A","N/A",IF(C22&gt;5,"No",IF(C22&lt;=0,"No","Yes")))</f>
        <v>Yes</v>
      </c>
      <c r="E22" s="9">
        <v>3.7698569876999999</v>
      </c>
      <c r="F22" s="9" t="str">
        <f>IF($B22="N/A","N/A",IF(E22&gt;5,"No",IF(E22&lt;=0,"No","Yes")))</f>
        <v>Yes</v>
      </c>
      <c r="G22" s="9">
        <v>4.1094894820999999</v>
      </c>
      <c r="H22" s="9" t="str">
        <f>IF($B22="N/A","N/A",IF(G22&gt;5,"No",IF(G22&lt;=0,"No","Yes")))</f>
        <v>Yes</v>
      </c>
      <c r="I22" s="10">
        <v>19.760000000000002</v>
      </c>
      <c r="J22" s="10">
        <v>9.0090000000000003</v>
      </c>
      <c r="K22" s="9" t="str">
        <f t="shared" si="1"/>
        <v>Yes</v>
      </c>
    </row>
    <row r="23" spans="1:11" x14ac:dyDescent="0.2">
      <c r="A23" s="81" t="s">
        <v>130</v>
      </c>
      <c r="B23" s="34" t="s">
        <v>217</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
      <c r="A24" s="81" t="s">
        <v>844</v>
      </c>
      <c r="B24" s="34" t="s">
        <v>217</v>
      </c>
      <c r="C24" s="10">
        <v>20.837655678000001</v>
      </c>
      <c r="D24" s="9" t="str">
        <f>IF($B24="N/A","N/A",IF(C24&gt;15,"No",IF(C24&lt;-15,"No","Yes")))</f>
        <v>N/A</v>
      </c>
      <c r="E24" s="10">
        <v>19.741532756000002</v>
      </c>
      <c r="F24" s="9" t="str">
        <f>IF($B24="N/A","N/A",IF(E24&gt;15,"No",IF(E24&lt;-15,"No","Yes")))</f>
        <v>N/A</v>
      </c>
      <c r="G24" s="10">
        <v>19.198076710999999</v>
      </c>
      <c r="H24" s="9" t="str">
        <f>IF($B24="N/A","N/A",IF(G24&gt;15,"No",IF(G24&lt;-15,"No","Yes")))</f>
        <v>N/A</v>
      </c>
      <c r="I24" s="10">
        <v>-5.26</v>
      </c>
      <c r="J24" s="10">
        <v>-2.75</v>
      </c>
      <c r="K24" s="9" t="str">
        <f t="shared" si="1"/>
        <v>Yes</v>
      </c>
    </row>
    <row r="25" spans="1:11" x14ac:dyDescent="0.2">
      <c r="A25" s="81" t="s">
        <v>15</v>
      </c>
      <c r="B25" s="34" t="s">
        <v>244</v>
      </c>
      <c r="C25" s="9">
        <v>15.853731659999999</v>
      </c>
      <c r="D25" s="9" t="str">
        <f>IF($B25="N/A","N/A",IF(C25&gt;20,"No",IF(C25&lt;1,"No","Yes")))</f>
        <v>Yes</v>
      </c>
      <c r="E25" s="9">
        <v>15.353895907</v>
      </c>
      <c r="F25" s="9" t="str">
        <f>IF($B25="N/A","N/A",IF(E25&gt;20,"No",IF(E25&lt;1,"No","Yes")))</f>
        <v>Yes</v>
      </c>
      <c r="G25" s="9">
        <v>12.779072356</v>
      </c>
      <c r="H25" s="9" t="str">
        <f>IF($B25="N/A","N/A",IF(G25&gt;20,"No",IF(G25&lt;1,"No","Yes")))</f>
        <v>Yes</v>
      </c>
      <c r="I25" s="10">
        <v>-3.15</v>
      </c>
      <c r="J25" s="10">
        <v>-16.8</v>
      </c>
      <c r="K25" s="9" t="str">
        <f t="shared" ref="K25:K34" si="2">IF(J25="Div by 0", "N/A", IF(J25="N/A","N/A", IF(J25&gt;30, "No", IF(J25&lt;-30, "No", "Yes"))))</f>
        <v>Yes</v>
      </c>
    </row>
    <row r="26" spans="1:11" x14ac:dyDescent="0.2">
      <c r="A26" s="81" t="s">
        <v>163</v>
      </c>
      <c r="B26" s="34" t="s">
        <v>218</v>
      </c>
      <c r="C26" s="9">
        <v>99.616709792999998</v>
      </c>
      <c r="D26" s="9" t="str">
        <f>IF($B26="N/A","N/A",IF(C26&gt;100,"No",IF(C26&lt;95,"No","Yes")))</f>
        <v>Yes</v>
      </c>
      <c r="E26" s="9">
        <v>99.830845725000003</v>
      </c>
      <c r="F26" s="9" t="str">
        <f>IF($B26="N/A","N/A",IF(E26&gt;100,"No",IF(E26&lt;95,"No","Yes")))</f>
        <v>Yes</v>
      </c>
      <c r="G26" s="9">
        <v>99.945491462999996</v>
      </c>
      <c r="H26" s="9" t="str">
        <f>IF($B26="N/A","N/A",IF(G26&gt;100,"No",IF(G26&lt;95,"No","Yes")))</f>
        <v>Yes</v>
      </c>
      <c r="I26" s="10">
        <v>0.215</v>
      </c>
      <c r="J26" s="10">
        <v>0.1148</v>
      </c>
      <c r="K26" s="9" t="str">
        <f t="shared" si="2"/>
        <v>Yes</v>
      </c>
    </row>
    <row r="27" spans="1:11" x14ac:dyDescent="0.2">
      <c r="A27" s="81" t="s">
        <v>32</v>
      </c>
      <c r="B27" s="34" t="s">
        <v>218</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
      <c r="A28" s="81" t="s">
        <v>845</v>
      </c>
      <c r="B28" s="34" t="s">
        <v>230</v>
      </c>
      <c r="C28" s="9">
        <v>19.483227018000001</v>
      </c>
      <c r="D28" s="9" t="str">
        <f>IF($B28="N/A","N/A",IF(C28&gt;30,"No",IF(C28&lt;5,"No","Yes")))</f>
        <v>Yes</v>
      </c>
      <c r="E28" s="9">
        <v>17.839019185000001</v>
      </c>
      <c r="F28" s="9" t="str">
        <f>IF($B28="N/A","N/A",IF(E28&gt;30,"No",IF(E28&lt;5,"No","Yes")))</f>
        <v>Yes</v>
      </c>
      <c r="G28" s="9">
        <v>16.380269726000002</v>
      </c>
      <c r="H28" s="9" t="str">
        <f>IF($B28="N/A","N/A",IF(G28&gt;30,"No",IF(G28&lt;5,"No","Yes")))</f>
        <v>Yes</v>
      </c>
      <c r="I28" s="10">
        <v>-8.44</v>
      </c>
      <c r="J28" s="10">
        <v>-8.18</v>
      </c>
      <c r="K28" s="9" t="str">
        <f t="shared" si="2"/>
        <v>Yes</v>
      </c>
    </row>
    <row r="29" spans="1:11" x14ac:dyDescent="0.2">
      <c r="A29" s="81" t="s">
        <v>846</v>
      </c>
      <c r="B29" s="34" t="s">
        <v>231</v>
      </c>
      <c r="C29" s="9">
        <v>53.157877743999997</v>
      </c>
      <c r="D29" s="9" t="str">
        <f>IF($B29="N/A","N/A",IF(C29&gt;75,"No",IF(C29&lt;15,"No","Yes")))</f>
        <v>Yes</v>
      </c>
      <c r="E29" s="9">
        <v>53.289188572</v>
      </c>
      <c r="F29" s="9" t="str">
        <f>IF($B29="N/A","N/A",IF(E29&gt;75,"No",IF(E29&lt;15,"No","Yes")))</f>
        <v>Yes</v>
      </c>
      <c r="G29" s="9">
        <v>53.187613843000001</v>
      </c>
      <c r="H29" s="9" t="str">
        <f>IF($B29="N/A","N/A",IF(G29&gt;75,"No",IF(G29&lt;15,"No","Yes")))</f>
        <v>Yes</v>
      </c>
      <c r="I29" s="10">
        <v>0.247</v>
      </c>
      <c r="J29" s="10">
        <v>-0.191</v>
      </c>
      <c r="K29" s="9" t="str">
        <f t="shared" si="2"/>
        <v>Yes</v>
      </c>
    </row>
    <row r="30" spans="1:11" x14ac:dyDescent="0.2">
      <c r="A30" s="81" t="s">
        <v>847</v>
      </c>
      <c r="B30" s="34" t="s">
        <v>232</v>
      </c>
      <c r="C30" s="9">
        <v>27.358895238999999</v>
      </c>
      <c r="D30" s="9" t="str">
        <f>IF($B30="N/A","N/A",IF(C30&gt;70,"No",IF(C30&lt;25,"No","Yes")))</f>
        <v>Yes</v>
      </c>
      <c r="E30" s="9">
        <v>28.871792243000002</v>
      </c>
      <c r="F30" s="9" t="str">
        <f>IF($B30="N/A","N/A",IF(E30&gt;70,"No",IF(E30&lt;25,"No","Yes")))</f>
        <v>Yes</v>
      </c>
      <c r="G30" s="9">
        <v>30.432116430000001</v>
      </c>
      <c r="H30" s="9" t="str">
        <f>IF($B30="N/A","N/A",IF(G30&gt;70,"No",IF(G30&lt;25,"No","Yes")))</f>
        <v>Yes</v>
      </c>
      <c r="I30" s="10">
        <v>5.53</v>
      </c>
      <c r="J30" s="10">
        <v>5.4039999999999999</v>
      </c>
      <c r="K30" s="9" t="str">
        <f t="shared" si="2"/>
        <v>Yes</v>
      </c>
    </row>
    <row r="31" spans="1:11" x14ac:dyDescent="0.2">
      <c r="A31" s="81" t="s">
        <v>164</v>
      </c>
      <c r="B31" s="34" t="s">
        <v>218</v>
      </c>
      <c r="C31" s="9">
        <v>99.994926363000005</v>
      </c>
      <c r="D31" s="9" t="str">
        <f>IF($B31="N/A","N/A",IF(C31&gt;100,"No",IF(C31&lt;95,"No","Yes")))</f>
        <v>Yes</v>
      </c>
      <c r="E31" s="9">
        <v>99.998136040999995</v>
      </c>
      <c r="F31" s="9" t="str">
        <f>IF($B31="N/A","N/A",IF(E31&gt;100,"No",IF(E31&lt;95,"No","Yes")))</f>
        <v>Yes</v>
      </c>
      <c r="G31" s="9">
        <v>99.998183049000005</v>
      </c>
      <c r="H31" s="9" t="str">
        <f>IF($B31="N/A","N/A",IF(G31&gt;100,"No",IF(G31&lt;95,"No","Yes")))</f>
        <v>Yes</v>
      </c>
      <c r="I31" s="10">
        <v>3.2000000000000002E-3</v>
      </c>
      <c r="J31" s="10">
        <v>0</v>
      </c>
      <c r="K31" s="9" t="str">
        <f t="shared" si="2"/>
        <v>Yes</v>
      </c>
    </row>
    <row r="32" spans="1:11" x14ac:dyDescent="0.2">
      <c r="A32" s="28" t="s">
        <v>373</v>
      </c>
      <c r="B32" s="34" t="s">
        <v>245</v>
      </c>
      <c r="C32" s="9">
        <v>1.5774398428</v>
      </c>
      <c r="D32" s="9" t="str">
        <f>IF($B32="N/A","N/A",IF(C32&gt;5,"No",IF(C32&lt;1,"No","Yes")))</f>
        <v>Yes</v>
      </c>
      <c r="E32" s="9">
        <v>1.6976006187999999</v>
      </c>
      <c r="F32" s="9" t="str">
        <f>IF($B32="N/A","N/A",IF(E32&gt;5,"No",IF(E32&lt;1,"No","Yes")))</f>
        <v>Yes</v>
      </c>
      <c r="G32" s="9">
        <v>1.8587411252999999</v>
      </c>
      <c r="H32" s="9" t="str">
        <f>IF($B32="N/A","N/A",IF(G32&gt;5,"No",IF(G32&lt;1,"No","Yes")))</f>
        <v>Yes</v>
      </c>
      <c r="I32" s="10">
        <v>7.617</v>
      </c>
      <c r="J32" s="10">
        <v>9.4920000000000009</v>
      </c>
      <c r="K32" s="9" t="str">
        <f t="shared" si="2"/>
        <v>Yes</v>
      </c>
    </row>
    <row r="33" spans="1:11" x14ac:dyDescent="0.2">
      <c r="A33" s="28" t="s">
        <v>375</v>
      </c>
      <c r="B33" s="34" t="s">
        <v>246</v>
      </c>
      <c r="C33" s="9">
        <v>93.018214357000005</v>
      </c>
      <c r="D33" s="9" t="str">
        <f>IF($B33="N/A","N/A",IF(C33&gt;98,"No",IF(C33&lt;8,"No","Yes")))</f>
        <v>Yes</v>
      </c>
      <c r="E33" s="9">
        <v>93.185366058</v>
      </c>
      <c r="F33" s="9" t="str">
        <f>IF($B33="N/A","N/A",IF(E33&gt;98,"No",IF(E33&lt;8,"No","Yes")))</f>
        <v>Yes</v>
      </c>
      <c r="G33" s="9">
        <v>93.537104416000005</v>
      </c>
      <c r="H33" s="9" t="str">
        <f>IF($B33="N/A","N/A",IF(G33&gt;98,"No",IF(G33&lt;8,"No","Yes")))</f>
        <v>Yes</v>
      </c>
      <c r="I33" s="10">
        <v>0.1797</v>
      </c>
      <c r="J33" s="10">
        <v>0.3775</v>
      </c>
      <c r="K33" s="9" t="str">
        <f t="shared" si="2"/>
        <v>Yes</v>
      </c>
    </row>
    <row r="34" spans="1:11" x14ac:dyDescent="0.2">
      <c r="A34" s="28" t="s">
        <v>376</v>
      </c>
      <c r="B34" s="59" t="s">
        <v>228</v>
      </c>
      <c r="C34" s="9">
        <v>0.66879759419999996</v>
      </c>
      <c r="D34" s="9" t="str">
        <f>IF($B34="N/A","N/A",IF(C34&gt;5,"No",IF(C34&lt;=0,"No","Yes")))</f>
        <v>Yes</v>
      </c>
      <c r="E34" s="9">
        <v>0.66543334720000002</v>
      </c>
      <c r="F34" s="9" t="str">
        <f>IF($B34="N/A","N/A",IF(E34&gt;5,"No",IF(E34&lt;=0,"No","Yes")))</f>
        <v>Yes</v>
      </c>
      <c r="G34" s="9">
        <v>0.57143116709999997</v>
      </c>
      <c r="H34" s="9" t="str">
        <f>IF($B34="N/A","N/A",IF(G34&gt;5,"No",IF(G34&lt;=0,"No","Yes")))</f>
        <v>Yes</v>
      </c>
      <c r="I34" s="10">
        <v>-0.503</v>
      </c>
      <c r="J34" s="10">
        <v>-14.1</v>
      </c>
      <c r="K34" s="9" t="str">
        <f t="shared" si="2"/>
        <v>Yes</v>
      </c>
    </row>
    <row r="35" spans="1:11" ht="12" customHeight="1" x14ac:dyDescent="0.2">
      <c r="A35" s="170" t="s">
        <v>1649</v>
      </c>
      <c r="B35" s="171"/>
      <c r="C35" s="171"/>
      <c r="D35" s="171"/>
      <c r="E35" s="171"/>
      <c r="F35" s="171"/>
      <c r="G35" s="171"/>
      <c r="H35" s="171"/>
      <c r="I35" s="171"/>
      <c r="J35" s="171"/>
      <c r="K35" s="172"/>
    </row>
    <row r="36" spans="1:11" x14ac:dyDescent="0.2">
      <c r="A36" s="167" t="s">
        <v>1647</v>
      </c>
      <c r="B36" s="168"/>
      <c r="C36" s="168"/>
      <c r="D36" s="168"/>
      <c r="E36" s="168"/>
      <c r="F36" s="168"/>
      <c r="G36" s="168"/>
      <c r="H36" s="168"/>
      <c r="I36" s="168"/>
      <c r="J36" s="168"/>
      <c r="K36" s="169"/>
    </row>
  </sheetData>
  <mergeCells count="5">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1597</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35">
        <v>23674</v>
      </c>
      <c r="D6" s="9" t="str">
        <f>IF($B6="N/A","N/A",IF(C6&gt;15,"No",IF(C6&lt;-15,"No","Yes")))</f>
        <v>N/A</v>
      </c>
      <c r="E6" s="35">
        <v>27591</v>
      </c>
      <c r="F6" s="9" t="str">
        <f>IF($B6="N/A","N/A",IF(E6&gt;15,"No",IF(E6&lt;-15,"No","Yes")))</f>
        <v>N/A</v>
      </c>
      <c r="G6" s="35">
        <v>26051</v>
      </c>
      <c r="H6" s="9" t="str">
        <f>IF($B6="N/A","N/A",IF(G6&gt;15,"No",IF(G6&lt;-15,"No","Yes")))</f>
        <v>N/A</v>
      </c>
      <c r="I6" s="10">
        <v>16.55</v>
      </c>
      <c r="J6" s="10">
        <v>-5.58</v>
      </c>
      <c r="K6" s="9" t="str">
        <f t="shared" ref="K6:K22" si="0">IF(J6="Div by 0", "N/A", IF(J6="N/A","N/A", IF(J6&gt;30, "No", IF(J6&lt;-30, "No", "Yes"))))</f>
        <v>Yes</v>
      </c>
    </row>
    <row r="7" spans="1:11" x14ac:dyDescent="0.2">
      <c r="A7" s="81" t="s">
        <v>30</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1" t="s">
        <v>29</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848</v>
      </c>
      <c r="B9" s="34" t="s">
        <v>217</v>
      </c>
      <c r="C9" s="36">
        <v>638.45704148000004</v>
      </c>
      <c r="D9" s="9" t="str">
        <f>IF($B9="N/A","N/A",IF(C9&gt;15,"No",IF(C9&lt;-15,"No","Yes")))</f>
        <v>N/A</v>
      </c>
      <c r="E9" s="36">
        <v>371.80551629000001</v>
      </c>
      <c r="F9" s="9" t="str">
        <f>IF($B9="N/A","N/A",IF(E9&gt;15,"No",IF(E9&lt;-15,"No","Yes")))</f>
        <v>N/A</v>
      </c>
      <c r="G9" s="36">
        <v>368.14060881</v>
      </c>
      <c r="H9" s="9" t="str">
        <f>IF($B9="N/A","N/A",IF(G9&gt;15,"No",IF(G9&lt;-15,"No","Yes")))</f>
        <v>N/A</v>
      </c>
      <c r="I9" s="10">
        <v>-41.8</v>
      </c>
      <c r="J9" s="10">
        <v>-0.98599999999999999</v>
      </c>
      <c r="K9" s="9" t="str">
        <f t="shared" si="0"/>
        <v>Yes</v>
      </c>
    </row>
    <row r="10" spans="1:11" x14ac:dyDescent="0.2">
      <c r="A10" s="81" t="s">
        <v>655</v>
      </c>
      <c r="B10" s="34" t="s">
        <v>241</v>
      </c>
      <c r="C10" s="8">
        <v>99.902847004999998</v>
      </c>
      <c r="D10" s="9" t="str">
        <f>IF($B10="N/A","N/A",IF(C10&gt;99,"No",IF(C10&lt;75,"No","Yes")))</f>
        <v>No</v>
      </c>
      <c r="E10" s="8">
        <v>99.880395781000004</v>
      </c>
      <c r="F10" s="9" t="str">
        <f>IF($B10="N/A","N/A",IF(E10&gt;99,"No",IF(E10&lt;75,"No","Yes")))</f>
        <v>No</v>
      </c>
      <c r="G10" s="8">
        <v>99.504817473000003</v>
      </c>
      <c r="H10" s="9" t="str">
        <f>IF($B10="N/A","N/A",IF(G10&gt;99,"No",IF(G10&lt;75,"No","Yes")))</f>
        <v>No</v>
      </c>
      <c r="I10" s="10">
        <v>-2.1999999999999999E-2</v>
      </c>
      <c r="J10" s="10">
        <v>-0.376</v>
      </c>
      <c r="K10" s="9" t="str">
        <f t="shared" si="0"/>
        <v>Yes</v>
      </c>
    </row>
    <row r="11" spans="1:11" x14ac:dyDescent="0.2">
      <c r="A11" s="78" t="s">
        <v>656</v>
      </c>
      <c r="B11" s="59" t="s">
        <v>242</v>
      </c>
      <c r="C11" s="9">
        <v>0</v>
      </c>
      <c r="D11" s="9" t="str">
        <f>IF($B11="N/A","N/A",IF(C11&gt;20,"No",IF(C11&lt;=0,"No","Yes")))</f>
        <v>No</v>
      </c>
      <c r="E11" s="9">
        <v>0</v>
      </c>
      <c r="F11" s="9" t="str">
        <f>IF($B11="N/A","N/A",IF(E11&gt;20,"No",IF(E11&lt;=0,"No","Yes")))</f>
        <v>No</v>
      </c>
      <c r="G11" s="9">
        <v>0</v>
      </c>
      <c r="H11" s="9" t="str">
        <f>IF($B11="N/A","N/A",IF(G11&gt;20,"No",IF(G11&lt;=0,"No","Yes")))</f>
        <v>No</v>
      </c>
      <c r="I11" s="10" t="s">
        <v>1743</v>
      </c>
      <c r="J11" s="10" t="s">
        <v>1743</v>
      </c>
      <c r="K11" s="9" t="str">
        <f t="shared" si="0"/>
        <v>N/A</v>
      </c>
    </row>
    <row r="12" spans="1:11" x14ac:dyDescent="0.2">
      <c r="A12" s="81" t="s">
        <v>657</v>
      </c>
      <c r="B12" s="59" t="s">
        <v>243</v>
      </c>
      <c r="C12" s="9">
        <v>6.3360648800000002E-2</v>
      </c>
      <c r="D12" s="9" t="str">
        <f>IF($B12="N/A","N/A",IF(C12&gt;10,"No",IF(C12&lt;=0,"No","Yes")))</f>
        <v>Yes</v>
      </c>
      <c r="E12" s="9">
        <v>0.10873110800000001</v>
      </c>
      <c r="F12" s="9" t="str">
        <f>IF($B12="N/A","N/A",IF(E12&gt;10,"No",IF(E12&lt;=0,"No","Yes")))</f>
        <v>Yes</v>
      </c>
      <c r="G12" s="9">
        <v>0.48366665390000002</v>
      </c>
      <c r="H12" s="9" t="str">
        <f>IF($B12="N/A","N/A",IF(G12&gt;10,"No",IF(G12&lt;=0,"No","Yes")))</f>
        <v>Yes</v>
      </c>
      <c r="I12" s="10">
        <v>71.61</v>
      </c>
      <c r="J12" s="10">
        <v>344.8</v>
      </c>
      <c r="K12" s="9" t="str">
        <f t="shared" si="0"/>
        <v>No</v>
      </c>
    </row>
    <row r="13" spans="1:11" x14ac:dyDescent="0.2">
      <c r="A13" s="81" t="s">
        <v>658</v>
      </c>
      <c r="B13" s="59" t="s">
        <v>228</v>
      </c>
      <c r="C13" s="9">
        <v>3.3792346000000001E-2</v>
      </c>
      <c r="D13" s="9" t="str">
        <f>IF($B13="N/A","N/A",IF(C13&gt;5,"No",IF(C13&lt;=0,"No","Yes")))</f>
        <v>Yes</v>
      </c>
      <c r="E13" s="9">
        <v>1.08731108E-2</v>
      </c>
      <c r="F13" s="9" t="str">
        <f>IF($B13="N/A","N/A",IF(E13&gt;5,"No",IF(E13&lt;=0,"No","Yes")))</f>
        <v>Yes</v>
      </c>
      <c r="G13" s="9">
        <v>1.1515872700000001E-2</v>
      </c>
      <c r="H13" s="9" t="str">
        <f>IF($B13="N/A","N/A",IF(G13&gt;5,"No",IF(G13&lt;=0,"No","Yes")))</f>
        <v>Yes</v>
      </c>
      <c r="I13" s="10">
        <v>-67.8</v>
      </c>
      <c r="J13" s="10">
        <v>5.9109999999999996</v>
      </c>
      <c r="K13" s="9" t="str">
        <f t="shared" si="0"/>
        <v>Yes</v>
      </c>
    </row>
    <row r="14" spans="1:11" x14ac:dyDescent="0.2">
      <c r="A14" s="81" t="s">
        <v>163</v>
      </c>
      <c r="B14" s="34" t="s">
        <v>218</v>
      </c>
      <c r="C14" s="9">
        <v>99.898622962000005</v>
      </c>
      <c r="D14" s="9" t="str">
        <f>IF($B14="N/A","N/A",IF(C14&gt;100,"No",IF(C14&lt;95,"No","Yes")))</f>
        <v>Yes</v>
      </c>
      <c r="E14" s="9">
        <v>99.985502518999994</v>
      </c>
      <c r="F14" s="9" t="str">
        <f>IF($B14="N/A","N/A",IF(E14&gt;100,"No",IF(E14&lt;95,"No","Yes")))</f>
        <v>Yes</v>
      </c>
      <c r="G14" s="9">
        <v>99.996161376000003</v>
      </c>
      <c r="H14" s="9" t="str">
        <f>IF($B14="N/A","N/A",IF(G14&gt;100,"No",IF(G14&lt;95,"No","Yes")))</f>
        <v>Yes</v>
      </c>
      <c r="I14" s="10">
        <v>8.6999999999999994E-2</v>
      </c>
      <c r="J14" s="10">
        <v>1.0699999999999999E-2</v>
      </c>
      <c r="K14" s="9" t="str">
        <f t="shared" si="0"/>
        <v>Yes</v>
      </c>
    </row>
    <row r="15" spans="1:11" x14ac:dyDescent="0.2">
      <c r="A15" s="81" t="s">
        <v>32</v>
      </c>
      <c r="B15" s="34" t="s">
        <v>218</v>
      </c>
      <c r="C15" s="9">
        <v>99.860606572999998</v>
      </c>
      <c r="D15" s="9" t="str">
        <f>IF($B15="N/A","N/A",IF(C15&gt;100,"No",IF(C15&lt;95,"No","Yes")))</f>
        <v>Yes</v>
      </c>
      <c r="E15" s="9">
        <v>99.978253777999996</v>
      </c>
      <c r="F15" s="9" t="str">
        <f>IF($B15="N/A","N/A",IF(E15&gt;100,"No",IF(E15&lt;95,"No","Yes")))</f>
        <v>Yes</v>
      </c>
      <c r="G15" s="9">
        <v>99.976968255000003</v>
      </c>
      <c r="H15" s="9" t="str">
        <f>IF($B15="N/A","N/A",IF(G15&gt;100,"No",IF(G15&lt;95,"No","Yes")))</f>
        <v>Yes</v>
      </c>
      <c r="I15" s="10">
        <v>0.1178</v>
      </c>
      <c r="J15" s="10">
        <v>-1E-3</v>
      </c>
      <c r="K15" s="9" t="str">
        <f t="shared" si="0"/>
        <v>Yes</v>
      </c>
    </row>
    <row r="16" spans="1:11" x14ac:dyDescent="0.2">
      <c r="A16" s="81" t="s">
        <v>845</v>
      </c>
      <c r="B16" s="34" t="s">
        <v>230</v>
      </c>
      <c r="C16" s="9">
        <v>6.7932828561000003</v>
      </c>
      <c r="D16" s="9" t="str">
        <f>IF($B16="N/A","N/A",IF(C16&gt;30,"No",IF(C16&lt;5,"No","Yes")))</f>
        <v>Yes</v>
      </c>
      <c r="E16" s="9">
        <v>5.8328801884999999</v>
      </c>
      <c r="F16" s="9" t="str">
        <f>IF($B16="N/A","N/A",IF(E16&gt;30,"No",IF(E16&lt;5,"No","Yes")))</f>
        <v>Yes</v>
      </c>
      <c r="G16" s="9">
        <v>4.6150892686000002</v>
      </c>
      <c r="H16" s="9" t="str">
        <f>IF($B16="N/A","N/A",IF(G16&gt;30,"No",IF(G16&lt;5,"No","Yes")))</f>
        <v>No</v>
      </c>
      <c r="I16" s="10">
        <v>-14.1</v>
      </c>
      <c r="J16" s="10">
        <v>-20.9</v>
      </c>
      <c r="K16" s="9" t="str">
        <f t="shared" si="0"/>
        <v>Yes</v>
      </c>
    </row>
    <row r="17" spans="1:11" x14ac:dyDescent="0.2">
      <c r="A17" s="81" t="s">
        <v>846</v>
      </c>
      <c r="B17" s="34" t="s">
        <v>231</v>
      </c>
      <c r="C17" s="9">
        <v>43.390719513000001</v>
      </c>
      <c r="D17" s="9" t="str">
        <f>IF($B17="N/A","N/A",IF(C17&gt;75,"No",IF(C17&lt;15,"No","Yes")))</f>
        <v>Yes</v>
      </c>
      <c r="E17" s="9">
        <v>40.163132136999998</v>
      </c>
      <c r="F17" s="9" t="str">
        <f>IF($B17="N/A","N/A",IF(E17&gt;75,"No",IF(E17&lt;15,"No","Yes")))</f>
        <v>Yes</v>
      </c>
      <c r="G17" s="9">
        <v>38.663851027</v>
      </c>
      <c r="H17" s="9" t="str">
        <f>IF($B17="N/A","N/A",IF(G17&gt;75,"No",IF(G17&lt;15,"No","Yes")))</f>
        <v>Yes</v>
      </c>
      <c r="I17" s="10">
        <v>-7.44</v>
      </c>
      <c r="J17" s="10">
        <v>-3.73</v>
      </c>
      <c r="K17" s="9" t="str">
        <f t="shared" si="0"/>
        <v>Yes</v>
      </c>
    </row>
    <row r="18" spans="1:11" x14ac:dyDescent="0.2">
      <c r="A18" s="81" t="s">
        <v>847</v>
      </c>
      <c r="B18" s="34" t="s">
        <v>232</v>
      </c>
      <c r="C18" s="9">
        <v>49.811767691999997</v>
      </c>
      <c r="D18" s="9" t="str">
        <f>IF($B18="N/A","N/A",IF(C18&gt;70,"No",IF(C18&lt;25,"No","Yes")))</f>
        <v>Yes</v>
      </c>
      <c r="E18" s="9">
        <v>54.003987674000001</v>
      </c>
      <c r="F18" s="9" t="str">
        <f>IF($B18="N/A","N/A",IF(E18&gt;70,"No",IF(E18&lt;25,"No","Yes")))</f>
        <v>Yes</v>
      </c>
      <c r="G18" s="9">
        <v>56.721059703999998</v>
      </c>
      <c r="H18" s="9" t="str">
        <f>IF($B18="N/A","N/A",IF(G18&gt;70,"No",IF(G18&lt;25,"No","Yes")))</f>
        <v>Yes</v>
      </c>
      <c r="I18" s="10">
        <v>8.4160000000000004</v>
      </c>
      <c r="J18" s="10">
        <v>5.0309999999999997</v>
      </c>
      <c r="K18" s="9" t="str">
        <f t="shared" si="0"/>
        <v>Yes</v>
      </c>
    </row>
    <row r="19" spans="1:11" x14ac:dyDescent="0.2">
      <c r="A19" s="81" t="s">
        <v>164</v>
      </c>
      <c r="B19" s="34" t="s">
        <v>218</v>
      </c>
      <c r="C19" s="9">
        <v>77.760412267000007</v>
      </c>
      <c r="D19" s="9" t="str">
        <f>IF($B19="N/A","N/A",IF(C19&gt;100,"No",IF(C19&lt;95,"No","Yes")))</f>
        <v>No</v>
      </c>
      <c r="E19" s="9">
        <v>94.802653039000006</v>
      </c>
      <c r="F19" s="9" t="str">
        <f>IF($B19="N/A","N/A",IF(E19&gt;100,"No",IF(E19&lt;95,"No","Yes")))</f>
        <v>No</v>
      </c>
      <c r="G19" s="9">
        <v>94.414801734999998</v>
      </c>
      <c r="H19" s="9" t="str">
        <f>IF($B19="N/A","N/A",IF(G19&gt;100,"No",IF(G19&lt;95,"No","Yes")))</f>
        <v>No</v>
      </c>
      <c r="I19" s="10">
        <v>21.92</v>
      </c>
      <c r="J19" s="10">
        <v>-0.40899999999999997</v>
      </c>
      <c r="K19" s="9" t="str">
        <f t="shared" si="0"/>
        <v>Yes</v>
      </c>
    </row>
    <row r="20" spans="1:11" x14ac:dyDescent="0.2">
      <c r="A20" s="28" t="s">
        <v>373</v>
      </c>
      <c r="B20" s="34" t="s">
        <v>245</v>
      </c>
      <c r="C20" s="9">
        <v>1.1066993326000001</v>
      </c>
      <c r="D20" s="9" t="str">
        <f>IF($B20="N/A","N/A",IF(C20&gt;5,"No",IF(C20&lt;1,"No","Yes")))</f>
        <v>Yes</v>
      </c>
      <c r="E20" s="9">
        <v>1.0764379689000001</v>
      </c>
      <c r="F20" s="9" t="str">
        <f>IF($B20="N/A","N/A",IF(E20&gt;5,"No",IF(E20&lt;1,"No","Yes")))</f>
        <v>Yes</v>
      </c>
      <c r="G20" s="9">
        <v>1.3934205981000001</v>
      </c>
      <c r="H20" s="9" t="str">
        <f>IF($B20="N/A","N/A",IF(G20&gt;5,"No",IF(G20&lt;1,"No","Yes")))</f>
        <v>Yes</v>
      </c>
      <c r="I20" s="10">
        <v>-2.73</v>
      </c>
      <c r="J20" s="10">
        <v>29.45</v>
      </c>
      <c r="K20" s="9" t="str">
        <f t="shared" si="0"/>
        <v>Yes</v>
      </c>
    </row>
    <row r="21" spans="1:11" x14ac:dyDescent="0.2">
      <c r="A21" s="28" t="s">
        <v>375</v>
      </c>
      <c r="B21" s="34" t="s">
        <v>246</v>
      </c>
      <c r="C21" s="9">
        <v>65.924643067999995</v>
      </c>
      <c r="D21" s="9" t="str">
        <f>IF($B21="N/A","N/A",IF(C21&gt;98,"No",IF(C21&lt;8,"No","Yes")))</f>
        <v>Yes</v>
      </c>
      <c r="E21" s="9">
        <v>83.197419448000005</v>
      </c>
      <c r="F21" s="9" t="str">
        <f>IF($B21="N/A","N/A",IF(E21&gt;98,"No",IF(E21&lt;8,"No","Yes")))</f>
        <v>Yes</v>
      </c>
      <c r="G21" s="9">
        <v>81.662892020000001</v>
      </c>
      <c r="H21" s="9" t="str">
        <f>IF($B21="N/A","N/A",IF(G21&gt;98,"No",IF(G21&lt;8,"No","Yes")))</f>
        <v>Yes</v>
      </c>
      <c r="I21" s="10">
        <v>26.2</v>
      </c>
      <c r="J21" s="10">
        <v>-1.84</v>
      </c>
      <c r="K21" s="9" t="str">
        <f t="shared" si="0"/>
        <v>Yes</v>
      </c>
    </row>
    <row r="22" spans="1:11" x14ac:dyDescent="0.2">
      <c r="A22" s="28" t="s">
        <v>376</v>
      </c>
      <c r="B22" s="59" t="s">
        <v>228</v>
      </c>
      <c r="C22" s="9">
        <v>0.5913660556</v>
      </c>
      <c r="D22" s="9" t="str">
        <f>IF($B22="N/A","N/A",IF(C22&gt;5,"No",IF(C22&lt;=0,"No","Yes")))</f>
        <v>Yes</v>
      </c>
      <c r="E22" s="9">
        <v>0.46029502369999997</v>
      </c>
      <c r="F22" s="9" t="str">
        <f>IF($B22="N/A","N/A",IF(E22&gt;5,"No",IF(E22&lt;=0,"No","Yes")))</f>
        <v>Yes</v>
      </c>
      <c r="G22" s="9">
        <v>0.50285977510000002</v>
      </c>
      <c r="H22" s="9" t="str">
        <f>IF($B22="N/A","N/A",IF(G22&gt;5,"No",IF(G22&lt;=0,"No","Yes")))</f>
        <v>Yes</v>
      </c>
      <c r="I22" s="10">
        <v>-22.2</v>
      </c>
      <c r="J22" s="10">
        <v>9.2469999999999999</v>
      </c>
      <c r="K22" s="9" t="str">
        <f t="shared" si="0"/>
        <v>Yes</v>
      </c>
    </row>
    <row r="23" spans="1:11" ht="12" customHeight="1" x14ac:dyDescent="0.2">
      <c r="A23" s="170" t="s">
        <v>1649</v>
      </c>
      <c r="B23" s="171"/>
      <c r="C23" s="171"/>
      <c r="D23" s="171"/>
      <c r="E23" s="171"/>
      <c r="F23" s="171"/>
      <c r="G23" s="171"/>
      <c r="H23" s="171"/>
      <c r="I23" s="171"/>
      <c r="J23" s="171"/>
      <c r="K23" s="172"/>
    </row>
    <row r="24" spans="1:11" x14ac:dyDescent="0.2">
      <c r="A24" s="167" t="s">
        <v>1647</v>
      </c>
      <c r="B24" s="168"/>
      <c r="C24" s="168"/>
      <c r="D24" s="168"/>
      <c r="E24" s="168"/>
      <c r="F24" s="168"/>
      <c r="G24" s="168"/>
      <c r="H24" s="168"/>
      <c r="I24" s="168"/>
      <c r="J24" s="168"/>
      <c r="K24" s="169"/>
    </row>
    <row r="25" spans="1:11" x14ac:dyDescent="0.2">
      <c r="C25" s="8"/>
      <c r="D25" s="8"/>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68</vt:i4>
      </vt:variant>
    </vt:vector>
  </HeadingPairs>
  <TitlesOfParts>
    <vt:vector size="92"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ColumnTitleregion2.A9.A79.2</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TitleRegion1.A5.K51.14</vt:lpstr>
      <vt:lpstr>TitleRegion1.A5.K54.11</vt:lpstr>
      <vt:lpstr>TitleRegion1.A5.L166.20</vt:lpstr>
      <vt:lpstr>TitleRegion1.A5.L203.23</vt:lpstr>
      <vt:lpstr>TitleRegion1.A5.L213.21</vt:lpstr>
      <vt:lpstr>TitleRegion1.A5.L252.22</vt:lpstr>
      <vt:lpstr>TitleRegion1.A5.L253.24</vt:lpstr>
      <vt:lpstr>TitleRegion1.A5.L31.18</vt:lpstr>
      <vt:lpstr>TitleRegion1.A5.L338.19</vt:lpstr>
    </vt:vector>
  </TitlesOfParts>
  <Company>Mathematica Policy Research</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Specifc Validation Tables, MAX 2010</dc:title>
  <dc:subject>MAX 2010 Validation Tables</dc:subject>
  <dc:creator>Mathematica Policy Research</dc:creator>
  <cp:keywords>MAX, Validation</cp:keywords>
  <dc:description/>
  <cp:lastModifiedBy>Shinu Verghese</cp:lastModifiedBy>
  <cp:lastPrinted>2014-06-18T13:39:05Z</cp:lastPrinted>
  <dcterms:created xsi:type="dcterms:W3CDTF">2001-03-26T18:59:21Z</dcterms:created>
  <dcterms:modified xsi:type="dcterms:W3CDTF">2014-12-04T21:30:36Z</dcterms:modified>
  <dc:language>English</dc:language>
</cp:coreProperties>
</file>