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5\Validation_Software\Data\Excel_Tables\CMS_Version\"/>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<sst xmlns="http://schemas.openxmlformats.org/spreadsheetml/2006/main" count="6952" uniqueCount="1753">
  <si>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</si>
  <si>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</si>
  <si>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</si>
  <si>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</si>
  <si>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</si>
  <si>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</si>
  <si>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</si>
  <si>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</si>
  <si>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</si>
  <si>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</si>
  <si>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</si>
  <si>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</si>
  <si>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</si>
  <si>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</si>
  <si>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</si>
  <si>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</si>
  <si>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</si>
  <si>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</si>
  <si>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</si>
  <si>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</si>
  <si>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</si>
  <si>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</si>
  <si>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</si>
  <si>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</si>
  <si>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</si>
  <si>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</si>
  <si>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</si>
  <si>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</si>
  <si>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</si>
  <si>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</si>
  <si>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</si>
  <si>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</si>
  <si>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</si>
  <si>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</si>
  <si>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</si>
  <si>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</si>
  <si>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</si>
  <si>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</si>
  <si>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</si>
  <si>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</si>
  <si>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</si>
  <si>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</si>
  <si>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</si>
  <si>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</si>
  <si>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</si>
  <si>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</si>
  <si>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</si>
  <si>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</si>
  <si>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</si>
  <si>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</si>
  <si>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</si>
  <si>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</si>
  <si>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</si>
  <si>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</si>
  <si>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</si>
  <si>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</si>
  <si>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</si>
  <si>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</si>
  <si>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</si>
  <si>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</si>
  <si>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</si>
  <si>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</si>
  <si>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</si>
  <si>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</si>
  <si>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</si>
  <si>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</si>
  <si>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</si>
  <si>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</si>
  <si>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</si>
  <si>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</si>
  <si>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</si>
  <si>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</si>
  <si>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</si>
  <si>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</si>
  <si>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</si>
  <si>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</si>
  <si>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</si>
  <si>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</si>
  <si>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</si>
  <si>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</si>
  <si>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</si>
  <si>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</si>
  <si>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</si>
  <si>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</si>
  <si>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</si>
  <si>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</si>
  <si>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</si>
  <si>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</si>
  <si>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</si>
  <si>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</si>
  <si>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</si>
  <si>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</si>
  <si>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</si>
  <si>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</si>
  <si>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</si>
  <si>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</si>
  <si>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</si>
  <si>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</si>
  <si>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</si>
  <si>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</si>
  <si>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</si>
  <si>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</si>
  <si>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</si>
  <si>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</si>
  <si>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</si>
  <si>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</si>
  <si>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</si>
  <si>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</si>
  <si>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</si>
  <si>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</si>
  <si>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</si>
  <si>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</si>
  <si>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</si>
  <si>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</si>
  <si>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</si>
  <si>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</si>
  <si>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</si>
  <si>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</si>
  <si>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</si>
  <si>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</si>
  <si>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</si>
  <si>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</si>
  <si>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</si>
  <si>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</si>
  <si>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</si>
  <si>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</si>
  <si>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</si>
  <si>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</si>
  <si>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</si>
  <si>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</si>
  <si>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</si>
  <si>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</si>
  <si>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</si>
  <si>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</si>
  <si>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</si>
  <si>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</si>
  <si>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</si>
  <si>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</si>
  <si>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</si>
  <si>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</si>
  <si>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</si>
  <si>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</si>
  <si>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</si>
  <si>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</si>
  <si>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</si>
  <si>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</si>
  <si>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</si>
  <si>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</si>
  <si>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</si>
  <si>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</si>
  <si>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</si>
  <si>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</si>
  <si>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</si>
  <si>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</si>
  <si>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</si>
  <si>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</si>
  <si>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</si>
  <si>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</si>
  <si>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</si>
  <si>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</si>
  <si>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</si>
  <si>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</si>
  <si>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</si>
  <si>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</si>
  <si>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</si>
  <si>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</si>
  <si>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</si>
  <si>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</si>
  <si>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</si>
  <si>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</si>
  <si>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</si>
  <si>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</si>
  <si>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</si>
  <si>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</si>
  <si>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</si>
  <si>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</si>
  <si>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</si>
  <si>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</si>
  <si>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</si>
  <si>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</si>
  <si>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</si>
  <si>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</si>
  <si>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</si>
  <si>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</si>
  <si>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</si>
  <si>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</si>
  <si>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</si>
  <si>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</si>
  <si>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</si>
  <si>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</si>
  <si>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</si>
  <si>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</si>
  <si>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</si>
  <si>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</si>
  <si>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</si>
  <si>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</si>
  <si>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</si>
  <si>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</si>
  <si>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</si>
  <si>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</si>
  <si>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</si>
  <si>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</si>
  <si>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</si>
  <si>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</si>
  <si>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</si>
  <si>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</si>
  <si>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</si>
  <si>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</si>
  <si>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</si>
  <si>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</si>
  <si>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</si>
  <si>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</si>
  <si>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</si>
  <si>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</si>
  <si>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</si>
  <si>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</si>
  <si>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</si>
  <si>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</si>
  <si>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</si>
  <si>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</si>
  <si>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</si>
  <si>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</si>
  <si>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</si>
  <si>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</si>
  <si>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</si>
  <si>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</si>
  <si>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</si>
  <si>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</si>
  <si>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</si>
  <si>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</si>
  <si>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</si>
  <si>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</si>
  <si>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</si>
  <si>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</si>
  <si>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</si>
  <si>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</si>
  <si>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</si>
  <si>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</si>
  <si>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</si>
  <si>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</si>
  <si>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</si>
  <si>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</si>
  <si>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</si>
  <si>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</si>
  <si>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</si>
  <si>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</si>
  <si>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</si>
  <si>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</si>
  <si>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</si>
  <si>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</si>
  <si>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</si>
  <si>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</si>
  <si>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</si>
  <si>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</si>
  <si>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</si>
  <si>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</si>
  <si>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</si>
  <si>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</si>
  <si>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</si>
  <si>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</si>
  <si>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</si>
  <si>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</si>
  <si>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</si>
  <si>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</si>
  <si>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</si>
  <si>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</si>
  <si>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</si>
  <si>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</si>
  <si>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</si>
  <si>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</si>
  <si>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</si>
  <si>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</si>
  <si>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</si>
  <si>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</si>
  <si>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</si>
  <si>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</si>
  <si>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</si>
  <si>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</si>
  <si>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</si>
  <si>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</si>
  <si>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</si>
  <si>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</si>
  <si>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</si>
  <si>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</si>
  <si>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</si>
  <si>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</si>
  <si>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</si>
  <si>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</si>
  <si>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</si>
  <si>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</si>
  <si>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</si>
  <si>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</si>
  <si>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</si>
  <si>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</si>
  <si>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</si>
  <si>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</si>
  <si>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</si>
  <si>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</si>
  <si>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</si>
  <si>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</si>
  <si>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</si>
  <si>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</si>
  <si>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</si>
  <si>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</si>
  <si>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</si>
  <si>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</si>
  <si>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</si>
  <si>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</si>
  <si>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</si>
  <si>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</si>
  <si>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</si>
  <si>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</si>
  <si>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</si>
  <si>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</si>
  <si>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</si>
  <si>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</si>
  <si>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</si>
  <si>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</si>
  <si>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</si>
  <si>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</si>
  <si>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</si>
  <si>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</si>
  <si>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</si>
  <si>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</si>
  <si>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</si>
  <si>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</si>
  <si>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</si>
  <si>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</si>
  <si>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</si>
  <si>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</si>
  <si>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</si>
  <si>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</si>
  <si>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</si>
  <si>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</si>
  <si>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</si>
  <si>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</si>
  <si>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</si>
  <si>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</si>
  <si>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</si>
  <si>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</si>
  <si>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</si>
  <si>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</si>
  <si>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</si>
  <si>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</si>
  <si>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</si>
  <si>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</si>
  <si>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</si>
  <si>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</si>
  <si>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</si>
  <si>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</si>
  <si>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</si>
  <si>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</si>
  <si>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</si>
  <si>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</si>
  <si>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</si>
  <si>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</si>
  <si>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</si>
  <si>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</si>
  <si>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</si>
  <si>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</si>
  <si>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</si>
  <si>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</si>
  <si>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</si>
  <si>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</si>
  <si>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</si>
  <si>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</si>
  <si>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</si>
  <si>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</si>
  <si>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</si>
  <si>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</si>
  <si>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</si>
  <si>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</si>
  <si>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</si>
  <si>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</si>
  <si>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</si>
  <si>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</si>
  <si>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</si>
  <si>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</si>
  <si>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</si>
  <si>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</si>
  <si>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</si>
  <si>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</si>
  <si>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</si>
  <si>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</si>
  <si>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</si>
  <si>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</si>
  <si>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</si>
  <si>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</si>
  <si>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</si>
  <si>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</si>
  <si>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</si>
  <si>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</si>
  <si>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</si>
  <si>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</si>
  <si>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</si>
  <si>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</si>
  <si>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</si>
  <si>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</si>
  <si>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</si>
  <si>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</si>
  <si>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</si>
  <si>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</si>
  <si>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</si>
  <si>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</si>
  <si>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</si>
  <si>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</si>
  <si>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</si>
  <si>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</si>
  <si>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</si>
  <si>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</si>
  <si>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</si>
  <si>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</si>
  <si>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</si>
  <si>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</si>
  <si>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</si>
  <si>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</si>
  <si>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</si>
  <si>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</si>
  <si>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</si>
  <si>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</si>
  <si>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</si>
  <si>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</si>
  <si>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</si>
  <si>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</si>
  <si>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</si>
  <si>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</si>
  <si>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</si>
  <si>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</si>
  <si>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</si>
  <si>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</si>
  <si>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</si>
  <si>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</si>
  <si>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</si>
  <si>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</si>
  <si>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</si>
  <si>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</si>
  <si>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</si>
  <si>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</si>
  <si>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</si>
  <si>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</si>
  <si>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</si>
  <si>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</si>
  <si>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</si>
  <si>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</si>
  <si>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</si>
  <si>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</si>
  <si>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</si>
  <si>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</si>
  <si>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</si>
  <si>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</si>
  <si>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</si>
  <si>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</si>
  <si>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</si>
  <si>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</si>
  <si>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</si>
  <si>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</si>
  <si>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</si>
  <si>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</si>
  <si>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</si>
  <si>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</si>
  <si>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</si>
  <si>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</si>
  <si>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</si>
  <si>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</si>
  <si>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</si>
  <si>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</si>
  <si>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</si>
  <si>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</si>
  <si>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</si>
  <si>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</si>
  <si>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</si>
  <si>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</si>
  <si>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</si>
  <si>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</si>
  <si>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</si>
  <si>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</si>
  <si>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</si>
  <si>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</si>
  <si>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</si>
  <si>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</si>
  <si>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</si>
  <si>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</si>
  <si>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</si>
  <si>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</si>
  <si>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</si>
  <si>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</si>
  <si>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</si>
  <si>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</si>
  <si>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</si>
  <si>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</si>
  <si>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</si>
  <si>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</si>
  <si>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</si>
  <si>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</si>
  <si>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</si>
  <si>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</si>
  <si>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</si>
  <si>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</si>
  <si>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</si>
  <si>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</si>
  <si>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</si>
  <si>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</si>
  <si>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</si>
  <si>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</si>
  <si>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</si>
  <si>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</si>
  <si>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</si>
  <si>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</si>
  <si>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</si>
  <si>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</si>
  <si>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</si>
  <si>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</si>
  <si>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</si>
  <si>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</si>
  <si>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</si>
  <si>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</si>
  <si>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</si>
  <si>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</si>
  <si>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</si>
  <si>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</si>
  <si>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</si>
  <si>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</si>
  <si>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</si>
  <si>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</si>
  <si>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</si>
  <si>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</si>
  <si>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</si>
  <si>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</si>
  <si>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</si>
  <si>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</si>
  <si>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</si>
  <si>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</si>
  <si>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</si>
  <si>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</si>
  <si>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</si>
  <si>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</si>
  <si>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</si>
  <si>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</si>
  <si>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</si>
  <si>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</si>
  <si>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</si>
  <si>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</si>
  <si>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</si>
  <si>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</si>
  <si>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</si>
  <si>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</si>
  <si>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</si>
  <si>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</si>
  <si>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</si>
  <si>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</si>
  <si>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</si>
  <si>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</si>
  <si>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</si>
  <si>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</si>
  <si>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</si>
  <si>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</si>
  <si>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</si>
  <si>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</si>
  <si>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</si>
  <si>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</si>
  <si>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</si>
  <si>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</si>
  <si>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</si>
  <si>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</si>
  <si>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</si>
  <si>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</si>
  <si>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</si>
  <si>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</si>
  <si>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</si>
  <si>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</si>
  <si>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</si>
  <si>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</si>
  <si>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</si>
  <si>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</si>
  <si>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</si>
  <si>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</si>
  <si>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</si>
  <si>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</si>
  <si>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</si>
  <si>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</si>
  <si>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</si>
  <si>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</si>
  <si>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</si>
  <si>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</si>
  <si>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</si>
  <si>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</si>
  <si>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</si>
  <si>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</si>
  <si>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</si>
  <si>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</si>
  <si>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</si>
  <si>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</si>
  <si>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</si>
  <si>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</si>
  <si>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</si>
  <si>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</si>
  <si>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</si>
  <si>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</si>
  <si>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</si>
  <si>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</si>
  <si>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</si>
  <si>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</si>
  <si>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</si>
  <si>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</si>
  <si>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</si>
  <si>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</si>
  <si>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</si>
  <si>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</si>
  <si>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</si>
  <si>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</si>
  <si>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</si>
  <si>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</si>
  <si>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</si>
  <si>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</si>
  <si>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</si>
  <si>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</si>
  <si>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</si>
  <si>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</si>
  <si>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</si>
  <si>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</si>
  <si>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</si>
  <si>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</si>
  <si>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</si>
  <si>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</si>
  <si>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</si>
  <si>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</si>
  <si>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</si>
  <si>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</si>
  <si>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</si>
  <si>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</si>
  <si>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</si>
  <si>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</si>
  <si>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</si>
  <si>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</si>
  <si>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</si>
  <si>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</si>
  <si>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</si>
  <si>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</si>
  <si>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</si>
  <si>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</si>
  <si>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</si>
  <si>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</si>
  <si>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</si>
  <si>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</si>
  <si>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</si>
  <si>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</si>
  <si>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</si>
  <si>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</si>
  <si>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</si>
  <si>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</si>
  <si>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</si>
  <si>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</si>
  <si>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</si>
  <si>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</si>
  <si>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</si>
  <si>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</si>
  <si>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</si>
  <si>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</si>
  <si>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</si>
  <si>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</si>
  <si>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</si>
  <si>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</si>
  <si>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</si>
  <si>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</si>
  <si>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</si>
  <si>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</si>
  <si>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</si>
  <si>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</si>
  <si>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</si>
  <si>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</si>
  <si>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</si>
  <si>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</si>
  <si>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</si>
  <si>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</si>
  <si>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</si>
  <si>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</si>
  <si>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</si>
  <si>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</si>
  <si>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</si>
  <si>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</si>
  <si>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</si>
  <si>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</si>
  <si>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</si>
  <si>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</si>
  <si>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</si>
  <si>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</si>
  <si>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</si>
  <si>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</si>
  <si>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</si>
  <si>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</si>
  <si>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</si>
  <si>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</si>
  <si>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</si>
  <si>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</si>
  <si>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</si>
  <si>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</si>
  <si>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</si>
  <si>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</si>
  <si>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</si>
  <si>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</si>
  <si>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</si>
  <si>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</si>
  <si>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</si>
  <si>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</si>
  <si>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</si>
  <si>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</si>
  <si>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</si>
  <si>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</si>
  <si>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</si>
  <si>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</si>
  <si>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</si>
  <si>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</si>
  <si>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</si>
  <si>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</si>
  <si>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</si>
  <si>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</si>
  <si>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</si>
  <si>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</si>
  <si>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</si>
  <si>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</si>
  <si>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</si>
  <si>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</si>
  <si>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</si>
  <si>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</si>
  <si>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</si>
  <si>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</si>
  <si>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</si>
  <si>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</si>
  <si>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</si>
  <si>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</si>
  <si>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</si>
  <si>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</si>
  <si>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</si>
  <si>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</si>
  <si>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</si>
  <si>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</si>
  <si>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</si>
  <si>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</si>
  <si>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</si>
  <si>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</si>
  <si>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</si>
  <si>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</si>
  <si>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</si>
  <si>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</si>
  <si>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</si>
  <si>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</si>
  <si>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</si>
  <si>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</si>
  <si>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</si>
  <si>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</si>
  <si>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</si>
  <si>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</si>
  <si>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</si>
  <si>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</si>
  <si>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</si>
  <si>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</si>
  <si>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</si>
  <si>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</si>
  <si>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</si>
  <si>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</si>
  <si>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</si>
  <si>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</si>
  <si>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</si>
  <si>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</si>
  <si>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</si>
  <si>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</si>
  <si>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</si>
  <si>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</si>
  <si>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</si>
  <si>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</si>
  <si>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</si>
  <si>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</si>
  <si>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</si>
  <si>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</si>
  <si>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</si>
  <si>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</si>
  <si>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</si>
  <si>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</si>
  <si>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</si>
  <si>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</si>
  <si>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</si>
  <si>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</si>
  <si>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</si>
  <si>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</si>
  <si>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</si>
  <si>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</si>
  <si>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</si>
  <si>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</si>
  <si>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</si>
  <si>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</si>
  <si>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</si>
  <si>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</si>
  <si>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</si>
  <si>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</si>
  <si>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</si>
  <si>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</si>
  <si>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</si>
  <si>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</si>
  <si>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</si>
  <si>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</si>
  <si>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</si>
  <si>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</si>
  <si>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</si>
  <si>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</si>
  <si>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</si>
  <si>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</si>
  <si>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</si>
  <si>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</si>
  <si>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</si>
  <si>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</si>
  <si>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</si>
  <si>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</si>
  <si>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</si>
  <si>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</si>
  <si>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</si>
  <si>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</si>
  <si>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</si>
  <si>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</si>
  <si>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</si>
  <si>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</si>
  <si>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</si>
  <si>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</si>
  <si>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</si>
  <si>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</si>
  <si>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</si>
  <si>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</si>
  <si>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</si>
  <si>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</si>
  <si>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</si>
  <si>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</si>
  <si>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</si>
  <si>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</si>
  <si>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</si>
  <si>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</si>
  <si>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</si>
  <si>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</si>
  <si>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</si>
  <si>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</si>
  <si>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</si>
  <si>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</si>
  <si>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</si>
  <si>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</si>
  <si>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</si>
  <si>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</si>
  <si>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</si>
  <si>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</si>
  <si>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</si>
  <si>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</si>
  <si>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</si>
  <si>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</si>
  <si>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</si>
  <si>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</si>
  <si>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</si>
  <si>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</si>
  <si>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</si>
  <si>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</si>
  <si>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</si>
  <si>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</si>
  <si>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</si>
  <si>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</si>
  <si>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</si>
  <si>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</si>
  <si>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</si>
  <si>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</si>
  <si>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</si>
  <si>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</si>
  <si>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</si>
  <si>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</si>
  <si>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</si>
  <si>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</si>
  <si>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</si>
  <si>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</si>
  <si>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</si>
  <si>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</si>
  <si>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</si>
  <si>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</si>
  <si>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</si>
  <si>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</si>
  <si>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</si>
  <si>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</si>
  <si>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</si>
  <si>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</si>
  <si>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</si>
  <si>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</si>
  <si>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</si>
  <si>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</si>
  <si>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</si>
  <si>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</si>
  <si>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</si>
  <si>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</si>
  <si>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</si>
  <si>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</si>
  <si>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</si>
  <si>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</si>
  <si>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</si>
  <si>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</si>
  <si>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</si>
  <si>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</si>
  <si>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</si>
  <si>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</si>
  <si>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</si>
  <si>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</si>
  <si>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</si>
  <si>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</si>
  <si>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</si>
  <si>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</si>
  <si>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</si>
  <si>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</si>
  <si>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</si>
  <si>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</si>
  <si>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</si>
  <si>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</si>
  <si>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</si>
  <si>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</si>
  <si>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</si>
  <si>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</si>
  <si>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</si>
  <si>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</si>
  <si>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</si>
  <si>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</si>
  <si>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</si>
  <si>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</si>
  <si>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</si>
  <si>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</si>
  <si>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</si>
  <si>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</si>
  <si>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</si>
  <si>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</si>
  <si>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</si>
  <si>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</si>
  <si>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</si>
  <si>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</si>
  <si>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</si>
  <si>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</si>
  <si>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</si>
  <si>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</si>
  <si>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</si>
  <si>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</si>
  <si>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</si>
  <si>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</si>
  <si>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</si>
  <si>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</si>
  <si>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</si>
  <si>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</si>
  <si>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</si>
  <si>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</si>
  <si>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</si>
  <si>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</si>
  <si>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</si>
  <si>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</si>
  <si>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</si>
  <si>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</si>
  <si>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</si>
  <si>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</si>
  <si>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</si>
  <si>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</si>
  <si>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</si>
  <si>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</si>
  <si>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</si>
  <si>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</si>
  <si>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</si>
  <si>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</si>
  <si>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</si>
  <si>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</si>
  <si>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</si>
  <si>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</si>
  <si>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</si>
  <si>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</si>
  <si>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</si>
  <si>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</si>
  <si>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</si>
  <si>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</si>
  <si>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</si>
  <si>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</si>
  <si>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</si>
  <si>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</si>
  <si>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</si>
  <si>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</si>
  <si>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</si>
  <si>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</si>
  <si>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</si>
  <si>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</si>
  <si>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</si>
  <si>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</si>
  <si>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</si>
  <si>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</si>
  <si>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</si>
  <si>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</si>
  <si>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</si>
  <si>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</si>
  <si>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</si>
  <si>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</si>
  <si>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</si>
  <si>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</si>
  <si>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</si>
  <si>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</si>
  <si>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</si>
  <si>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</si>
  <si>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</si>
  <si>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</si>
  <si>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</si>
  <si>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</si>
  <si>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</si>
  <si>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</si>
  <si>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</si>
  <si>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</si>
  <si>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</si>
  <si>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</si>
  <si>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</si>
  <si>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</si>
  <si>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</si>
  <si>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</si>
  <si>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</si>
  <si>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</si>
  <si>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</si>
  <si>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</si>
  <si>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</si>
  <si>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</si>
  <si>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</si>
  <si>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</si>
  <si>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</si>
  <si>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</si>
  <si>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</si>
  <si>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</si>
  <si>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</si>
  <si>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</si>
  <si>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</si>
  <si>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</si>
  <si>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</si>
  <si>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</si>
  <si>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</si>
  <si>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</si>
  <si>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</si>
  <si>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</si>
  <si>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</si>
  <si>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</si>
  <si>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</si>
  <si>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</si>
  <si>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</si>
  <si>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</si>
  <si>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</si>
  <si>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</si>
  <si>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</si>
  <si>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</si>
  <si>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</si>
  <si>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</si>
  <si>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</si>
  <si>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</si>
  <si>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</si>
  <si>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</si>
  <si>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</si>
  <si>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</si>
  <si>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</si>
  <si>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</si>
  <si>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</si>
  <si>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</si>
  <si>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</si>
  <si>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</si>
  <si>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</si>
  <si>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</si>
  <si>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</si>
  <si>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</si>
  <si>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</si>
  <si>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</si>
  <si>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</si>
  <si>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</si>
  <si>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</si>
  <si>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</si>
  <si>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</si>
  <si>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</si>
  <si>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</si>
  <si>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</si>
  <si>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</si>
  <si>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</si>
  <si>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</si>
  <si>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</si>
  <si>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</si>
  <si>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</si>
  <si>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</si>
  <si>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</si>
  <si>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</si>
  <si>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</si>
  <si>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</si>
  <si>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</si>
  <si>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</si>
  <si>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</si>
  <si>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</si>
  <si>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</si>
  <si>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</si>
  <si>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</si>
  <si>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</si>
  <si>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</si>
  <si>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</si>
  <si>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</si>
  <si>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</si>
  <si>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</si>
  <si>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</si>
  <si>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</si>
  <si>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</si>
  <si>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</si>
  <si>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</si>
  <si>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</si>
  <si>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</si>
  <si>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</si>
  <si>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</si>
  <si>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</si>
  <si>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</si>
  <si>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</si>
  <si>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</si>
  <si>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</si>
  <si>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</si>
  <si>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</si>
  <si>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</si>
  <si>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</si>
  <si>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</si>
  <si>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</si>
  <si>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</si>
  <si>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</si>
  <si>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</si>
  <si>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</si>
  <si>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</si>
  <si>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</si>
  <si>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</si>
  <si>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</si>
  <si>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</si>
  <si>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</si>
  <si>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</si>
  <si>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</si>
  <si>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</si>
  <si>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</si>
  <si>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</si>
  <si>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</si>
  <si>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</si>
  <si>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</si>
  <si>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</si>
  <si>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</si>
  <si>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</si>
  <si>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</si>
  <si>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</si>
  <si>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</si>
  <si>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</si>
  <si>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</si>
  <si>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</si>
  <si>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</si>
  <si>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</si>
  <si>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</si>
  <si>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</si>
  <si>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</si>
  <si>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</si>
  <si>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</si>
  <si>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</si>
  <si>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</si>
  <si>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</si>
  <si>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</si>
  <si>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</si>
  <si>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</si>
  <si>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</si>
  <si>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</si>
  <si>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</si>
  <si>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</si>
  <si>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</si>
  <si>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</si>
  <si>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</si>
  <si>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</si>
  <si>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</si>
  <si>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</si>
  <si>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</si>
  <si>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</si>
  <si>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</si>
  <si>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</si>
  <si>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</si>
  <si>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</si>
  <si>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</si>
  <si>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</si>
  <si>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</si>
  <si>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</si>
  <si>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</si>
  <si>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</si>
  <si>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</si>
  <si>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</si>
  <si>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</si>
  <si>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</si>
  <si>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</si>
  <si>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</si>
  <si>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</si>
  <si>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</si>
  <si>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</si>
  <si>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</si>
  <si>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</si>
  <si>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</si>
  <si>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</si>
  <si>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</si>
  <si>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</si>
  <si>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</si>
  <si>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</si>
  <si>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</si>
  <si>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</si>
  <si>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</si>
  <si>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</si>
  <si>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</si>
  <si>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</si>
  <si>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</si>
  <si>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</si>
  <si>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</si>
  <si>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</si>
  <si>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</si>
  <si>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</si>
  <si>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</si>
  <si>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</si>
  <si>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</si>
  <si>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</si>
  <si>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</si>
  <si>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</si>
  <si>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</si>
  <si>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</si>
  <si>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</si>
  <si>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</si>
  <si>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</si>
  <si>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</si>
  <si>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</si>
  <si>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</si>
  <si>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</si>
  <si>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</si>
  <si>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</si>
  <si>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</si>
  <si>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</si>
  <si>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</si>
  <si>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</si>
  <si>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</si>
  <si>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</si>
  <si>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</si>
  <si>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</si>
  <si>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</si>
  <si>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</si>
  <si>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</si>
  <si>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</si>
  <si>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</si>
  <si>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</si>
  <si>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</si>
  <si>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</si>
  <si>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</si>
  <si>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</si>
  <si>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</si>
  <si>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</si>
  <si>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</si>
  <si>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</si>
  <si>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</si>
  <si>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</si>
  <si>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</si>
  <si>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</si>
  <si>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</si>
  <si>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</si>
  <si>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</si>
  <si>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</si>
  <si>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</si>
  <si>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</si>
  <si>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</si>
  <si>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</si>
  <si>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</si>
  <si>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</si>
  <si>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</si>
  <si>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</si>
  <si>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</si>
  <si>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</si>
  <si>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</si>
  <si>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</si>
  <si>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</si>
  <si>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</si>
  <si>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</si>
  <si>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</si>
  <si>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</si>
  <si>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</si>
  <si>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</si>
  <si>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</si>
  <si>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</si>
  <si>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</si>
  <si>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</si>
  <si>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</si>
  <si>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</si>
  <si>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</si>
  <si>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</si>
  <si>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</si>
  <si>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</si>
  <si>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</si>
  <si>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</si>
  <si>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</si>
  <si>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</si>
  <si>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</si>
  <si>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</si>
  <si>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</si>
  <si>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</si>
  <si>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</si>
  <si>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</si>
  <si>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</si>
  <si>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</si>
  <si>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</si>
  <si>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</si>
  <si>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</si>
  <si>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</si>
  <si>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</si>
  <si>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</si>
  <si>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</si>
  <si>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</si>
  <si>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</si>
  <si>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</si>
  <si>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</si>
  <si>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</si>
  <si>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</si>
  <si>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</si>
  <si>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</si>
  <si>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</si>
  <si>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</si>
  <si>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</si>
  <si>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</si>
  <si>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</si>
  <si>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</si>
  <si>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</si>
  <si>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</si>
  <si>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</si>
  <si>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</si>
  <si>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</si>
  <si>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</si>
  <si>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</si>
  <si>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</si>
  <si>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</si>
  <si>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</si>
  <si>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</si>
  <si>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</si>
  <si>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</si>
  <si>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</si>
  <si>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</si>
  <si>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</si>
  <si>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</si>
  <si>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</si>
  <si>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</si>
  <si>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</si>
  <si>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</si>
  <si>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</si>
  <si>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</si>
  <si>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</si>
  <si>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</si>
  <si>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</si>
  <si>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</si>
  <si>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</si>
  <si>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</si>
  <si>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</si>
  <si>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</si>
  <si>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</si>
  <si>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</si>
  <si>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</si>
  <si>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</si>
  <si>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</si>
  <si>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</si>
  <si>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</si>
  <si>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</si>
  <si>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</si>
  <si>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</si>
  <si>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</si>
  <si>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</si>
  <si>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</si>
  <si>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</si>
  <si>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</si>
  <si>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</si>
  <si>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</si>
  <si>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</si>
  <si>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</si>
  <si>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</si>
  <si>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</si>
  <si>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</si>
  <si>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</si>
  <si>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</si>
  <si>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</si>
  <si>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</si>
  <si>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</si>
  <si>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</si>
  <si>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</si>
  <si>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</si>
  <si>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</si>
  <si>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</si>
  <si>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</si>
  <si>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</si>
  <si>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</si>
  <si>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</si>
  <si>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</si>
  <si>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</si>
  <si>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</si>
  <si>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</si>
  <si>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</si>
  <si>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</si>
  <si>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</si>
  <si>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</si>
  <si>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</si>
  <si>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</si>
  <si>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</si>
  <si>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</si>
  <si>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</si>
  <si>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</si>
  <si>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</si>
  <si>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</si>
  <si>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</si>
  <si>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</si>
  <si>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</si>
  <si>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</si>
  <si>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</si>
  <si>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</si>
  <si>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</si>
  <si>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</si>
  <si>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</si>
  <si>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</si>
  <si>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</si>
  <si>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</si>
  <si>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</si>
  <si>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</si>
  <si>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</si>
  <si>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</si>
  <si>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</si>
  <si>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</si>
  <si>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</si>
  <si>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</si>
  <si>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</si>
  <si>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</si>
  <si>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</si>
  <si>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</si>
  <si>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</si>
  <si>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</si>
  <si>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</si>
  <si>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</si>
  <si>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</si>
  <si>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</si>
  <si>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</si>
  <si>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</si>
  <si>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</si>
  <si>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</si>
  <si>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</si>
  <si>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</si>
  <si>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</si>
  <si>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</si>
  <si>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</si>
  <si>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</si>
  <si>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</si>
  <si>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</si>
  <si>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</si>
  <si>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</si>
  <si>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</si>
  <si>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</si>
  <si>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</si>
  <si>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</si>
  <si>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</si>
  <si>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</si>
  <si>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</si>
  <si>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</si>
  <si>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</si>
  <si>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</si>
  <si>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</si>
  <si>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</si>
  <si>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</si>
  <si>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</si>
  <si>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</si>
  <si>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</si>
  <si>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</si>
  <si>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</si>
  <si>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</si>
  <si>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</si>
  <si>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</si>
  <si>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</si>
  <si>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</si>
  <si>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</si>
  <si>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</si>
  <si>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</si>
  <si>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</si>
  <si>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</si>
  <si>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</si>
  <si>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</si>
  <si>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</si>
  <si>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</si>
  <si>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</si>
  <si>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</si>
  <si>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</si>
  <si>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</si>
  <si>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</si>
  <si>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</si>
  <si>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</si>
  <si>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</si>
  <si>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</si>
  <si>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</si>
  <si>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</si>
  <si>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</si>
  <si>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</si>
  <si>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</si>
  <si>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</si>
  <si>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</si>
  <si>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</si>
  <si>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</si>
  <si>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</si>
  <si>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</si>
  <si>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</si>
  <si>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</si>
  <si>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</si>
  <si>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</si>
  <si>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</si>
  <si>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</si>
  <si>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</si>
  <si>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</si>
  <si>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</si>
  <si>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</si>
  <si>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</si>
  <si>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</si>
  <si>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</si>
  <si>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</si>
  <si>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</si>
  <si>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</si>
  <si>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</si>
  <si>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</si>
  <si>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</si>
  <si>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</si>
  <si>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</si>
  <si>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</si>
  <si>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</si>
  <si>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</si>
  <si>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</si>
  <si>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</si>
  <si>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</si>
  <si>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</si>
  <si>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</si>
  <si>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</si>
  <si>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</si>
  <si>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</si>
  <si>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</si>
  <si>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</si>
  <si>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</si>
  <si>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</si>
  <si>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</si>
  <si>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</si>
  <si>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</si>
  <si>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</si>
  <si>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</si>
  <si>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</si>
  <si>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</si>
  <si>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</si>
  <si>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</si>
  <si>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</si>
  <si>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</si>
  <si>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</si>
  <si>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</si>
  <si>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</si>
  <si>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</si>
  <si>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</si>
  <si>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</si>
  <si>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</si>
  <si>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</si>
  <si>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</si>
  <si>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</si>
  <si>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</si>
  <si>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</si>
  <si>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</si>
  <si>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</si>
  <si>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</si>
  <si>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</si>
  <si>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</si>
  <si>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</si>
  <si>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</si>
  <si>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</si>
  <si>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</si>
  <si>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</si>
  <si>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</si>
  <si>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</si>
  <si>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</si>
  <si>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</si>
  <si>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</si>
  <si>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</si>
  <si>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</si>
  <si>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</si>
  <si>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</si>
  <si>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</si>
  <si>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</si>
  <si>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</si>
  <si>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</si>
  <si>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</si>
  <si>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</si>
  <si>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</si>
  <si>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</si>
  <si>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</si>
  <si>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</si>
  <si>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</si>
  <si>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</si>
  <si>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</si>
  <si>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</si>
  <si>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</si>
  <si>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</si>
  <si>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</si>
  <si>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</si>
  <si>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</si>
  <si>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</si>
  <si>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</si>
  <si>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</si>
  <si>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</si>
  <si>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</si>
  <si>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</si>
  <si>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</si>
  <si>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</si>
  <si>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</si>
  <si>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</si>
  <si>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</si>
  <si>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</si>
  <si>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</si>
  <si>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</si>
  <si>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</si>
  <si>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</si>
  <si>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</si>
  <si>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</si>
  <si>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</si>
  <si>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</si>
  <si>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</si>
  <si>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</si>
  <si>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</si>
  <si>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</si>
  <si>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</si>
  <si>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</si>
  <si>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</si>
  <si>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</si>
  <si>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</si>
  <si>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</si>
  <si>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</si>
  <si>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</si>
  <si>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</si>
  <si>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</si>
  <si>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</si>
  <si>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</si>
  <si>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</si>
  <si>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</si>
  <si>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</si>
  <si>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</si>
  <si>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</si>
  <si>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</si>
  <si>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</si>
  <si>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</si>
  <si>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</si>
  <si>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</si>
  <si>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</si>
  <si>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</si>
  <si>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</si>
  <si>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</si>
  <si>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</si>
  <si>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</si>
  <si>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</si>
  <si>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</si>
  <si>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</si>
  <si>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</si>
  <si>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</si>
  <si>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</si>
  <si>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</si>
  <si>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</si>
  <si>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</si>
  <si>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</si>
  <si>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</si>
  <si>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</si>
  <si>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</si>
  <si>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</si>
  <si>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</si>
  <si>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</si>
  <si>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</si>
  <si>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</si>
  <si>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</si>
  <si>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</si>
  <si>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</si>
  <si>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</si>
  <si>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</si>
  <si>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</si>
  <si>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</si>
  <si>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</si>
  <si>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</si>
  <si>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</si>
  <si>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</si>
  <si>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</si>
  <si>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</si>
  <si>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</si>
  <si>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</si>
  <si>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</si>
  <si>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</si>
  <si>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</si>
  <si>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</si>
  <si>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</si>
  <si>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</si>
  <si>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</si>
  <si>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</si>
  <si>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</si>
  <si>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</si>
  <si>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</si>
  <si>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</si>
  <si>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</si>
  <si>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</si>
  <si>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</si>
  <si>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</si>
  <si>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</si>
  <si>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</si>
  <si>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</si>
  <si>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</si>
  <si>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</si>
  <si>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</si>
  <si>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</si>
  <si>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</si>
  <si>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</si>
  <si>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</si>
  <si>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</si>
  <si>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</si>
  <si>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</si>
  <si>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</si>
  <si>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</si>
  <si>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</si>
  <si>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</si>
  <si>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</si>
  <si>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</si>
  <si>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</si>
  <si>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</si>
  <si>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</si>
  <si>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</si>
  <si>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</si>
  <si>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</si>
  <si>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</si>
  <si>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</si>
  <si>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Mathematica Policy Research
1100 1st Street, NE
12th Floor
Washington, DC 20002-4221
Project Director: Susan Williams
Reference Number: 50160.210
Contract Number: HHSM-500-2014-00034I
Task Order: HHSM-500-T0007</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</si>
  <si>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</si>
  <si>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</si>
  <si>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</si>
  <si>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</si>
  <si>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</si>
  <si>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</si>
  <si>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</si>
  <si>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</si>
  <si>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</si>
  <si>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</si>
  <si>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</si>
  <si>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</si>
  <si>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</si>
  <si>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</si>
  <si>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</si>
  <si>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</si>
  <si>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2013-2015 MAX PS Validation Table</t>
  </si>
  <si>
    <t>2013-2015 MAX IP Validation Table</t>
  </si>
  <si>
    <t>2013-2015 MAX LT Validation Table</t>
  </si>
  <si>
    <t>2013-2015 MAX OT Validation Table</t>
  </si>
  <si>
    <t>2013-2015 MAX RX Validation Table</t>
  </si>
  <si>
    <t>2015
Value</t>
  </si>
  <si>
    <t>2015
 Value Within Range</t>
  </si>
  <si>
    <t>Medicaid Analytic Extract 
State Specific Validation Tables, 2015</t>
  </si>
  <si>
    <t>% Change 2014 - 
2015</t>
  </si>
  <si>
    <t>% Change 2013 -
 2014</t>
  </si>
  <si>
    <t>2014
Value Within Range</t>
  </si>
  <si>
    <t>2013 
Value Within Range</t>
  </si>
  <si>
    <t>State: MI</t>
  </si>
  <si>
    <t>Div by 0</t>
  </si>
  <si>
    <t>June % Private Health Insurance (Private Insurance Code = 2, 3, 4 or 5)</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</si>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</sst>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21">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0" fontId="1" fillId="2" borderId="1" xfId="0"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3_x000a_Value"/>
    <tableColumn id="4" name="2013 _x000a_Value Within Range" dataDxfId="323"/>
    <tableColumn id="5" name="2014_x000a_Value"/>
    <tableColumn id="6" name="2014_x000a_Value Within Range" dataDxfId="322"/>
    <tableColumn id="7" name="2015_x000a_Value"/>
    <tableColumn id="8" name="2015_x000a_ Value Within Range" dataDxfId="321"/>
    <tableColumn id="9" name="% Change 2013 -_x000a_ 2014" dataDxfId="320"/>
    <tableColumn id="10" name="% Change 2014 - _x000a_2015"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3_x000a_Value" dataDxfId="189"/>
    <tableColumn id="4" name="2013 _x000a_Value Within Range" dataDxfId="188">
      <calculatedColumnFormula>IF($B6="N/A","N/A",IF(C6&gt;15,"No",IF(C6&lt;-15,"No","Yes")))</calculatedColumnFormula>
    </tableColumn>
    <tableColumn id="5" name="2014_x000a_Value" dataDxfId="187"/>
    <tableColumn id="6" name="2014_x000a_Value Within Range" dataDxfId="186">
      <calculatedColumnFormula>IF($B6="N/A","N/A",IF(E6&gt;15,"No",IF(E6&lt;-15,"No","Yes")))</calculatedColumnFormula>
    </tableColumn>
    <tableColumn id="7" name="2015_x000a_Value" dataDxfId="185"/>
    <tableColumn id="8" name="2015_x000a_ Value Within Range" dataDxfId="184">
      <calculatedColumnFormula>IF($B6="N/A","N/A",IF(G6&gt;15,"No",IF(G6&lt;-15,"No","Yes")))</calculatedColumnFormula>
    </tableColumn>
    <tableColumn id="9" name="% Change 2013 -_x000a_ 2014" dataDxfId="183"/>
    <tableColumn id="10" name="% Change 2014 - _x000a_2015"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3_x000a_Value" dataDxfId="173"/>
    <tableColumn id="4" name="2013 _x000a_Value Within Range" dataDxfId="172">
      <calculatedColumnFormula>IF($B6="N/A","N/A",IF(C6&gt;15,"No",IF(C6&lt;-15,"No","Yes")))</calculatedColumnFormula>
    </tableColumn>
    <tableColumn id="5" name="2014_x000a_Value" dataDxfId="171"/>
    <tableColumn id="6" name="2014_x000a_Value Within Range" dataDxfId="170">
      <calculatedColumnFormula>IF($B6="N/A","N/A",IF(E6&gt;15,"No",IF(E6&lt;-15,"No","Yes")))</calculatedColumnFormula>
    </tableColumn>
    <tableColumn id="7" name="2015_x000a_Value" dataDxfId="169"/>
    <tableColumn id="8" name="2015_x000a_ Value Within Range" dataDxfId="168">
      <calculatedColumnFormula>IF($B6="N/A","N/A",IF(G6&gt;15,"No",IF(G6&lt;-15,"No","Yes")))</calculatedColumnFormula>
    </tableColumn>
    <tableColumn id="9" name="% Change 2013 -_x000a_ 2014" dataDxfId="167"/>
    <tableColumn id="10" name="% Change 2014 - _x000a_2015"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3_x000a_Value" dataDxfId="157"/>
    <tableColumn id="4" name="2013 _x000a_Value Within Range" dataDxfId="156">
      <calculatedColumnFormula>IF($B6="N/A","N/A",IF(C6&lt;0,"No","Yes"))</calculatedColumnFormula>
    </tableColumn>
    <tableColumn id="5" name="2014_x000a_Value" dataDxfId="155"/>
    <tableColumn id="6" name="2014_x000a_Value Within Range" dataDxfId="154">
      <calculatedColumnFormula>IF($B6="N/A","N/A",IF(E6&lt;0,"No","Yes"))</calculatedColumnFormula>
    </tableColumn>
    <tableColumn id="7" name="2015_x000a_Value" dataDxfId="153"/>
    <tableColumn id="8" name="2015_x000a_ Value Within Range" dataDxfId="152">
      <calculatedColumnFormula>IF($B6="N/A","N/A",IF(G6&lt;0,"No","Yes"))</calculatedColumnFormula>
    </tableColumn>
    <tableColumn id="9" name="% Change 2013 -_x000a_ 2014" dataDxfId="151"/>
    <tableColumn id="10" name="% Change 2014 - _x000a_2015"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3_x000a_Value"/>
    <tableColumn id="4" name="2013 _x000a_Value Within Range" dataDxfId="142"/>
    <tableColumn id="5" name="2014_x000a_Value"/>
    <tableColumn id="6" name="2014_x000a_Value Within Range" dataDxfId="141"/>
    <tableColumn id="7" name="2015_x000a_Value"/>
    <tableColumn id="8" name="2015_x000a_ Value Within Range" dataDxfId="140"/>
    <tableColumn id="9" name="% Change 2013 -_x000a_ 2014" dataDxfId="139"/>
    <tableColumn id="10" name="% Change 2014 - _x000a_2015"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3_x000a_Value" dataDxfId="129"/>
    <tableColumn id="4" name="2013 _x000a_Value Within Range" dataDxfId="128">
      <calculatedColumnFormula>IF($B6="N/A","N/A",IF(C6&gt;15,"No",IF(C6&lt;-15,"No","Yes")))</calculatedColumnFormula>
    </tableColumn>
    <tableColumn id="5" name="2014_x000a_Value" dataDxfId="127"/>
    <tableColumn id="6" name="2014_x000a_Value Within Range" dataDxfId="126">
      <calculatedColumnFormula>IF($B6="N/A","N/A",IF(E6&gt;15,"No",IF(E6&lt;-15,"No","Yes")))</calculatedColumnFormula>
    </tableColumn>
    <tableColumn id="7" name="2015_x000a_Value" dataDxfId="125"/>
    <tableColumn id="8" name="2015_x000a_ Value Within Range" dataDxfId="124">
      <calculatedColumnFormula>IF($B6="N/A","N/A",IF(G6&gt;15,"No",IF(G6&lt;-15,"No","Yes")))</calculatedColumnFormula>
    </tableColumn>
    <tableColumn id="9" name="% Change 2013 -_x000a_ 2014" dataDxfId="123"/>
    <tableColumn id="10" name="% Change 2014 - _x000a_2015"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3_x000a_Value" dataDxfId="114"/>
    <tableColumn id="4" name="2013 _x000a_Value Within Range" dataDxfId="113">
      <calculatedColumnFormula>IF($B6="N/A","N/A",IF(C6&lt;0,"No","Yes"))</calculatedColumnFormula>
    </tableColumn>
    <tableColumn id="5" name="2014_x000a_Value" dataDxfId="112"/>
    <tableColumn id="6" name="2014_x000a_Value Within Range" dataDxfId="111">
      <calculatedColumnFormula>IF($B6="N/A","N/A",IF(E6&lt;0,"No","Yes"))</calculatedColumnFormula>
    </tableColumn>
    <tableColumn id="7" name="2015_x000a_Value" dataDxfId="110"/>
    <tableColumn id="8" name="2015_x000a_ Value Within Range" dataDxfId="109">
      <calculatedColumnFormula>IF($B6="N/A","N/A",IF(G6&lt;0,"No","Yes"))</calculatedColumnFormula>
    </tableColumn>
    <tableColumn id="9" name="% Change 2013 -_x000a_ 2014" dataDxfId="108"/>
    <tableColumn id="10" name="% Change 2014 - _x000a_2015"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3_x000a_Value" dataDxfId="100"/>
    <tableColumn id="4" name="2013 _x000a_Value Within Range" dataDxfId="99">
      <calculatedColumnFormula>IF($B6="N/A","N/A",IF(C6&gt;10,"No",IF(C6&lt;-10,"No","Yes")))</calculatedColumnFormula>
    </tableColumn>
    <tableColumn id="5" name="2014_x000a_Value" dataDxfId="98"/>
    <tableColumn id="6" name="2014_x000a_Value Within Range" dataDxfId="97">
      <calculatedColumnFormula>IF($B6="N/A","N/A",IF(E6&gt;10,"No",IF(E6&lt;-10,"No","Yes")))</calculatedColumnFormula>
    </tableColumn>
    <tableColumn id="7" name="2015_x000a_Value" dataDxfId="96"/>
    <tableColumn id="8" name="2015_x000a_ Value Within Range" dataDxfId="95">
      <calculatedColumnFormula>IF($B6="N/A","N/A",IF(G6&gt;10,"No",IF(G6&lt;-10,"No","Yes")))</calculatedColumnFormula>
    </tableColumn>
    <tableColumn id="9" name="% Change 2013 -_x000a_ 2014" dataDxfId="94"/>
    <tableColumn id="10" name="% Change 2014 - _x000a_2015"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3_x000a_Value" dataDxfId="84"/>
    <tableColumn id="4" name="2013 _x000a_Value Within Range" dataDxfId="83">
      <calculatedColumnFormula>IF($B6="N/A","N/A",IF(C6&gt;10,"No",IF(C6&lt;-10,"No","Yes")))</calculatedColumnFormula>
    </tableColumn>
    <tableColumn id="5" name="2014_x000a_Value" dataDxfId="82"/>
    <tableColumn id="6" name="2014_x000a_Value Within Range" dataDxfId="81">
      <calculatedColumnFormula>IF($B6="N/A","N/A",IF(E6&gt;10,"No",IF(E6&lt;-10,"No","Yes")))</calculatedColumnFormula>
    </tableColumn>
    <tableColumn id="7" name="2015_x000a_Value" dataDxfId="80"/>
    <tableColumn id="8" name="2015_x000a_ Value Within Range" dataDxfId="79">
      <calculatedColumnFormula>IF($B6="N/A","N/A",IF(G6&gt;10,"No",IF(G6&lt;-10,"No","Yes")))</calculatedColumnFormula>
    </tableColumn>
    <tableColumn id="9" name="% Change 2013 -_x000a_ 2014" dataDxfId="78"/>
    <tableColumn id="10" name="% Change 2014 - _x000a_2015"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3_x000a_Value"/>
    <tableColumn id="4" name="2013 _x000a_Value Within Range" dataDxfId="69">
      <calculatedColumnFormula>IF($B6="N/A","N/A",IF(C6&gt;10,"No",IF(C6&lt;-10,"No","Yes")))</calculatedColumnFormula>
    </tableColumn>
    <tableColumn id="5" name="2014_x000a_Value"/>
    <tableColumn id="6" name="2014_x000a_Value Within Range" dataDxfId="68">
      <calculatedColumnFormula>IF($B6="N/A","N/A",IF(E6&gt;10,"No",IF(E6&lt;-10,"No","Yes")))</calculatedColumnFormula>
    </tableColumn>
    <tableColumn id="7" name="2015_x000a_Value"/>
    <tableColumn id="8" name="2015_x000a_ Value Within Range" dataDxfId="67">
      <calculatedColumnFormula>IF($B6="N/A","N/A",IF(G6&gt;10,"No",IF(G6&lt;-10,"No","Yes")))</calculatedColumnFormula>
    </tableColumn>
    <tableColumn id="9" name="% Change 2013 -_x000a_ 2014" dataDxfId="66"/>
    <tableColumn id="10" name="% Change 2014 - _x000a_2015"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3_x000a_Value" dataDxfId="57"/>
    <tableColumn id="4" name="2013 _x000a_Value Within Range" dataDxfId="56">
      <calculatedColumnFormula>IF($B6="N/A","N/A",IF(C6&gt;10,"No",IF(C6&lt;-10,"No","Yes")))</calculatedColumnFormula>
    </tableColumn>
    <tableColumn id="5" name="2014_x000a_Value" dataDxfId="55"/>
    <tableColumn id="6" name="2014_x000a_Value Within Range" dataDxfId="54">
      <calculatedColumnFormula>IF($B6="N/A","N/A",IF(E6&gt;10,"No",IF(E6&lt;-10,"No","Yes")))</calculatedColumnFormula>
    </tableColumn>
    <tableColumn id="7" name="2015_x000a_Value" dataDxfId="53"/>
    <tableColumn id="8" name="2015_x000a_ Value Within Range" dataDxfId="52">
      <calculatedColumnFormula>IF($B6="N/A","N/A",IF(G6&gt;10,"No",IF(G6&lt;-10,"No","Yes")))</calculatedColumnFormula>
    </tableColumn>
    <tableColumn id="9" name="% Change 2013 -_x000a_ 2014" dataDxfId="51"/>
    <tableColumn id="10" name="% Change 2014 - _x000a_2015"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3_x000a_Value" dataDxfId="310"/>
    <tableColumn id="4" name="2013 _x000a_Value Within Range" dataDxfId="309"/>
    <tableColumn id="5" name="2014_x000a_Value" dataDxfId="308"/>
    <tableColumn id="6" name="2014_x000a_Value Within Range" dataDxfId="307"/>
    <tableColumn id="7" name="2015_x000a_Value" dataDxfId="306"/>
    <tableColumn id="8" name="2015_x000a_ Value Within Range" dataDxfId="305"/>
    <tableColumn id="9" name="% Change 2013 -_x000a_ 2014" dataDxfId="304"/>
    <tableColumn id="10" name="% Change 2014 - _x000a_2015"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3_x000a_Value" dataDxfId="41"/>
    <tableColumn id="4" name="2013 _x000a_Value Within Range" dataDxfId="40">
      <calculatedColumnFormula>IF($B6="N/A","N/A",IF(C6&gt;10,"No",IF(C6&lt;-10,"No","Yes")))</calculatedColumnFormula>
    </tableColumn>
    <tableColumn id="5" name="2014_x000a_Value" dataDxfId="39"/>
    <tableColumn id="6" name="2014_x000a_Value Within Range" dataDxfId="38">
      <calculatedColumnFormula>IF($B6="N/A","N/A",IF(E6&gt;10,"No",IF(E6&lt;-10,"No","Yes")))</calculatedColumnFormula>
    </tableColumn>
    <tableColumn id="7" name="2015_x000a_Value" dataDxfId="37"/>
    <tableColumn id="8" name="2015_x000a_ Value Within Range" dataDxfId="36">
      <calculatedColumnFormula>IF($B6="N/A","N/A",IF(G6&gt;10,"No",IF(G6&lt;-10,"No","Yes")))</calculatedColumnFormula>
    </tableColumn>
    <tableColumn id="9" name="% Change 2013 -_x000a_ 2014" dataDxfId="35"/>
    <tableColumn id="10" name="% Change 2014 - _x000a_2015"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3_x000a_Value" dataDxfId="25"/>
    <tableColumn id="4" name="2013 _x000a_Value Within Range" dataDxfId="24">
      <calculatedColumnFormula>IF($B6="N/A","N/A",IF(C6&gt;10,"No",IF(C6&lt;-10,"No","Yes")))</calculatedColumnFormula>
    </tableColumn>
    <tableColumn id="5" name="2014_x000a_Value" dataDxfId="23"/>
    <tableColumn id="6" name="2014_x000a_Value Within Range" dataDxfId="22">
      <calculatedColumnFormula>IF($B6="N/A","N/A",IF(E6&gt;10,"No",IF(E6&lt;-10,"No","Yes")))</calculatedColumnFormula>
    </tableColumn>
    <tableColumn id="7" name="2015_x000a_Value" dataDxfId="21"/>
    <tableColumn id="8" name="2015_x000a_ Value Within Range" dataDxfId="20">
      <calculatedColumnFormula>IF($B6="N/A","N/A",IF(G6&gt;10,"No",IF(G6&lt;-10,"No","Yes")))</calculatedColumnFormula>
    </tableColumn>
    <tableColumn id="9" name="% Change 2013 -_x000a_ 2014" dataDxfId="19"/>
    <tableColumn id="10" name="% Change 2014 - _x000a_2015"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3_x000a_Value" dataDxfId="9"/>
    <tableColumn id="4" name="2013 _x000a_Value Within Range" dataDxfId="8">
      <calculatedColumnFormula>IF($B6="N/A","N/A",IF(C6&gt;10,"No",IF(C6&lt;-10,"No","Yes")))</calculatedColumnFormula>
    </tableColumn>
    <tableColumn id="5" name="2014_x000a_Value" dataDxfId="7"/>
    <tableColumn id="6" name="2014_x000a_Value Within Range" dataDxfId="6">
      <calculatedColumnFormula>IF($B6="N/A","N/A",IF(E6&gt;10,"No",IF(E6&lt;-10,"No","Yes")))</calculatedColumnFormula>
    </tableColumn>
    <tableColumn id="7" name="2015_x000a_Value" dataDxfId="5"/>
    <tableColumn id="8" name="2015_x000a_ Value Within Range" dataDxfId="4">
      <calculatedColumnFormula>IF($B6="N/A","N/A",IF(G6&gt;10,"No",IF(G6&lt;-10,"No","Yes")))</calculatedColumnFormula>
    </tableColumn>
    <tableColumn id="9" name="% Change 2013 -_x000a_ 2014" dataDxfId="3"/>
    <tableColumn id="10" name="% Change 2014 - _x000a_2015"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3_x000a_Value" dataDxfId="294"/>
    <tableColumn id="4" name="2013 _x000a_Value Within Range" dataDxfId="293"/>
    <tableColumn id="5" name="2014_x000a_Value" dataDxfId="292"/>
    <tableColumn id="6" name="2014_x000a_Value Within Range" dataDxfId="291"/>
    <tableColumn id="7" name="2015_x000a_Value" dataDxfId="290"/>
    <tableColumn id="8" name="2015_x000a_ Value Within Range" dataDxfId="289"/>
    <tableColumn id="9" name="% Change 2013 -_x000a_ 2014" dataDxfId="288"/>
    <tableColumn id="10" name="% Change 2014 - _x000a_2015"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3_x000a_Value" dataDxfId="279"/>
    <tableColumn id="4" name="2013 _x000a_Value Within Range" dataDxfId="278">
      <calculatedColumnFormula>IF($B6="N/A","N/A",IF(C6&lt;0,"No","Yes"))</calculatedColumnFormula>
    </tableColumn>
    <tableColumn id="5" name="2014_x000a_Value" dataDxfId="277"/>
    <tableColumn id="6" name="2014_x000a_Value Within Range" dataDxfId="276">
      <calculatedColumnFormula>IF($B6="N/A","N/A",IF(E6&lt;0,"No","Yes"))</calculatedColumnFormula>
    </tableColumn>
    <tableColumn id="7" name="2015_x000a_Value" dataDxfId="275"/>
    <tableColumn id="8" name="2015_x000a_ Value Within Range" dataDxfId="274">
      <calculatedColumnFormula>IF($B6="N/A","N/A",IF(G6&lt;0,"No","Yes"))</calculatedColumnFormula>
    </tableColumn>
    <tableColumn id="9" name="% Change 2013 -_x000a_ 2014" dataDxfId="273"/>
    <tableColumn id="10" name="% Change 2014 - _x000a_2015"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3_x000a_Value"/>
    <tableColumn id="4" name="2013 _x000a_Value Within Range" dataDxfId="264"/>
    <tableColumn id="5" name="2014_x000a_Value"/>
    <tableColumn id="6" name="2014_x000a_Value Within Range" dataDxfId="263"/>
    <tableColumn id="7" name="2015_x000a_Value"/>
    <tableColumn id="8" name="2015_x000a_ Value Within Range" dataDxfId="262"/>
    <tableColumn id="9" name="% Change 2013 -_x000a_ 2014" dataDxfId="261"/>
    <tableColumn id="10" name="% Change 2014 - _x000a_2015"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3_x000a_Value" dataDxfId="251"/>
    <tableColumn id="4" name="2013 _x000a_Value Within Range" dataDxfId="250"/>
    <tableColumn id="5" name="2014_x000a_Value" dataDxfId="249"/>
    <tableColumn id="6" name="2014_x000a_Value Within Range" dataDxfId="248"/>
    <tableColumn id="7" name="2015_x000a_Value" dataDxfId="247"/>
    <tableColumn id="8" name="2014_x000a_ Value Within Range" dataDxfId="246"/>
    <tableColumn id="9" name="% Change 2013 -_x000a_ 2014" dataDxfId="245"/>
    <tableColumn id="10" name="% Change 2014 - _x000a_2015"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3_x000a_Value" dataDxfId="235"/>
    <tableColumn id="4" name="2013 _x000a_Value Within Range" dataDxfId="234"/>
    <tableColumn id="5" name="2014_x000a_Value" dataDxfId="233"/>
    <tableColumn id="6" name="2014_x000a_Value Within Range" dataDxfId="232"/>
    <tableColumn id="7" name="2015_x000a_Value" dataDxfId="231"/>
    <tableColumn id="8" name="2015_x000a_ Value Within Range" dataDxfId="230"/>
    <tableColumn id="9" name="% Change 2013 -_x000a_ 2014" dataDxfId="229"/>
    <tableColumn id="10" name="% Change 2014 - _x000a_2015"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3_x000a_Value" dataDxfId="220"/>
    <tableColumn id="4" name="2013 _x000a_Value Within Range" dataDxfId="219">
      <calculatedColumnFormula>IF($B6="N/A","N/A",IF(C6&lt;0,"No","Yes"))</calculatedColumnFormula>
    </tableColumn>
    <tableColumn id="5" name="2014_x000a_Value" dataDxfId="218"/>
    <tableColumn id="6" name="2014_x000a_Value Within Range" dataDxfId="217">
      <calculatedColumnFormula>IF($B6="N/A","N/A",IF(E6&lt;0,"No","Yes"))</calculatedColumnFormula>
    </tableColumn>
    <tableColumn id="7" name="2015_x000a_Value" dataDxfId="216"/>
    <tableColumn id="8" name="2015_x000a_ Value Within Range" dataDxfId="215">
      <calculatedColumnFormula>IF($B6="N/A","N/A",IF(G6&lt;0,"No","Yes"))</calculatedColumnFormula>
    </tableColumn>
    <tableColumn id="9" name="% Change 2013 -_x000a_ 2014" dataDxfId="214"/>
    <tableColumn id="10" name="% Change 2014 - _x000a_2015"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3_x000a_Value" dataDxfId="205"/>
    <tableColumn id="4" name="2013 _x000a_Value Within Range" dataDxfId="204"/>
    <tableColumn id="5" name="2014_x000a_Value" dataDxfId="203"/>
    <tableColumn id="6" name="2014_x000a_Value Within Range" dataDxfId="202"/>
    <tableColumn id="7" name="2015_x000a_Value" dataDxfId="201"/>
    <tableColumn id="8" name="2015_x000a_ Value Within Range" dataDxfId="200"/>
    <tableColumn id="9" name="% Change 2013 -_x000a_ 2014" dataDxfId="199"/>
    <tableColumn id="10" name="% Change 2014 - _x000a_2015"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heetViews>
  <sheetFormatPr defaultRowHeight="12.75" x14ac:dyDescent="0.2"/>
  <cols>
    <col min="1" max="1" width="104.5703125" customWidth="1"/>
  </cols>
  <sheetData>
    <row r="1" spans="1:1" ht="65.25" customHeight="1" x14ac:dyDescent="0.25">
      <c r="A1" s="84" t="s">
        <v>1621</v>
      </c>
    </row>
    <row r="2" spans="1:1" ht="15" x14ac:dyDescent="0.25">
      <c r="A2" s="84" t="s">
        <v>647</v>
      </c>
    </row>
    <row r="3" spans="1:1" ht="55.5" x14ac:dyDescent="0.4">
      <c r="A3" s="177" t="s">
        <v>1744</v>
      </c>
    </row>
    <row r="4" spans="1:1" x14ac:dyDescent="0.2">
      <c r="A4" s="178" t="s">
        <v>647</v>
      </c>
    </row>
    <row r="5" spans="1:1" ht="15" x14ac:dyDescent="0.2">
      <c r="A5" s="179" t="s">
        <v>1752</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1720</v>
      </c>
    </row>
    <row r="12" spans="1:1" x14ac:dyDescent="0.2">
      <c r="A12" s="85" t="s">
        <v>1736</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1569</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73" t="s">
        <v>213</v>
      </c>
      <c r="C6" s="23">
        <v>36467</v>
      </c>
      <c r="D6" s="5" t="str">
        <f>IF($B6="N/A","N/A",IF(C6&lt;0,"No","Yes"))</f>
        <v>N/A</v>
      </c>
      <c r="E6" s="23">
        <v>27572</v>
      </c>
      <c r="F6" s="5" t="str">
        <f>IF($B6="N/A","N/A",IF(E6&lt;0,"No","Yes"))</f>
        <v>N/A</v>
      </c>
      <c r="G6" s="23">
        <v>49295</v>
      </c>
      <c r="H6" s="5" t="str">
        <f>IF($B6="N/A","N/A",IF(G6&lt;0,"No","Yes"))</f>
        <v>N/A</v>
      </c>
      <c r="I6" s="6">
        <v>-24.4</v>
      </c>
      <c r="J6" s="6">
        <v>78.790000000000006</v>
      </c>
      <c r="K6" s="105" t="str">
        <f t="shared" ref="K6:K11" si="0">IF(J6="Div by 0", "N/A", IF(J6="N/A","N/A", IF(J6&gt;30, "No", IF(J6&lt;-30, "No", "Yes"))))</f>
        <v>No</v>
      </c>
    </row>
    <row r="7" spans="1:11" x14ac:dyDescent="0.2">
      <c r="A7" s="125" t="s">
        <v>442</v>
      </c>
      <c r="B7" s="73" t="s">
        <v>213</v>
      </c>
      <c r="C7" s="5">
        <v>7.2311953273</v>
      </c>
      <c r="D7" s="5" t="str">
        <f t="shared" ref="D7:D11" si="1">IF($B7="N/A","N/A",IF(C7&lt;0,"No","Yes"))</f>
        <v>N/A</v>
      </c>
      <c r="E7" s="5">
        <v>10.989409545999999</v>
      </c>
      <c r="F7" s="5" t="str">
        <f t="shared" ref="F7:F11" si="2">IF($B7="N/A","N/A",IF(E7&lt;0,"No","Yes"))</f>
        <v>N/A</v>
      </c>
      <c r="G7" s="5">
        <v>22.338979612999999</v>
      </c>
      <c r="H7" s="5" t="str">
        <f t="shared" ref="H7:H11" si="3">IF($B7="N/A","N/A",IF(G7&lt;0,"No","Yes"))</f>
        <v>N/A</v>
      </c>
      <c r="I7" s="6">
        <v>51.97</v>
      </c>
      <c r="J7" s="6">
        <v>103.3</v>
      </c>
      <c r="K7" s="105" t="str">
        <f t="shared" si="0"/>
        <v>No</v>
      </c>
    </row>
    <row r="8" spans="1:11" x14ac:dyDescent="0.2">
      <c r="A8" s="125" t="s">
        <v>443</v>
      </c>
      <c r="B8" s="73" t="s">
        <v>213</v>
      </c>
      <c r="C8" s="5">
        <v>51.476677543999998</v>
      </c>
      <c r="D8" s="5" t="str">
        <f t="shared" si="1"/>
        <v>N/A</v>
      </c>
      <c r="E8" s="5">
        <v>42.231249093000002</v>
      </c>
      <c r="F8" s="5" t="str">
        <f t="shared" si="2"/>
        <v>N/A</v>
      </c>
      <c r="G8" s="5">
        <v>34.642458667</v>
      </c>
      <c r="H8" s="5" t="str">
        <f t="shared" si="3"/>
        <v>N/A</v>
      </c>
      <c r="I8" s="6">
        <v>-18</v>
      </c>
      <c r="J8" s="6">
        <v>-18</v>
      </c>
      <c r="K8" s="105" t="str">
        <f t="shared" si="0"/>
        <v>Yes</v>
      </c>
    </row>
    <row r="9" spans="1:11" x14ac:dyDescent="0.2">
      <c r="A9" s="125" t="s">
        <v>444</v>
      </c>
      <c r="B9" s="73" t="s">
        <v>213</v>
      </c>
      <c r="C9" s="5">
        <v>23.810568458999999</v>
      </c>
      <c r="D9" s="5" t="str">
        <f t="shared" si="1"/>
        <v>N/A</v>
      </c>
      <c r="E9" s="5">
        <v>27.879733063</v>
      </c>
      <c r="F9" s="5" t="str">
        <f t="shared" si="2"/>
        <v>N/A</v>
      </c>
      <c r="G9" s="5">
        <v>19.405619230999999</v>
      </c>
      <c r="H9" s="5" t="str">
        <f t="shared" si="3"/>
        <v>N/A</v>
      </c>
      <c r="I9" s="6">
        <v>17.09</v>
      </c>
      <c r="J9" s="6">
        <v>-30.4</v>
      </c>
      <c r="K9" s="105" t="str">
        <f t="shared" si="0"/>
        <v>No</v>
      </c>
    </row>
    <row r="10" spans="1:11" x14ac:dyDescent="0.2">
      <c r="A10" s="125" t="s">
        <v>445</v>
      </c>
      <c r="B10" s="73" t="s">
        <v>213</v>
      </c>
      <c r="C10" s="5">
        <v>6.3098143527000001</v>
      </c>
      <c r="D10" s="5" t="str">
        <f t="shared" si="1"/>
        <v>N/A</v>
      </c>
      <c r="E10" s="5">
        <v>14.31887422</v>
      </c>
      <c r="F10" s="5" t="str">
        <f t="shared" si="2"/>
        <v>N/A</v>
      </c>
      <c r="G10" s="5">
        <v>20.862156405</v>
      </c>
      <c r="H10" s="5" t="str">
        <f t="shared" si="3"/>
        <v>N/A</v>
      </c>
      <c r="I10" s="6">
        <v>126.9</v>
      </c>
      <c r="J10" s="6">
        <v>45.7</v>
      </c>
      <c r="K10" s="105" t="str">
        <f t="shared" si="0"/>
        <v>No</v>
      </c>
    </row>
    <row r="11" spans="1:11" x14ac:dyDescent="0.2">
      <c r="A11" s="125" t="s">
        <v>204</v>
      </c>
      <c r="B11" s="73" t="s">
        <v>213</v>
      </c>
      <c r="C11" s="5">
        <v>81.095236788999998</v>
      </c>
      <c r="D11" s="5" t="str">
        <f t="shared" si="1"/>
        <v>N/A</v>
      </c>
      <c r="E11" s="5">
        <v>89.170172639</v>
      </c>
      <c r="F11" s="5" t="str">
        <f t="shared" si="2"/>
        <v>N/A</v>
      </c>
      <c r="G11" s="5">
        <v>94.072421137999996</v>
      </c>
      <c r="H11" s="5" t="str">
        <f t="shared" si="3"/>
        <v>N/A</v>
      </c>
      <c r="I11" s="6">
        <v>9.9570000000000007</v>
      </c>
      <c r="J11" s="6">
        <v>5.4980000000000002</v>
      </c>
      <c r="K11" s="105" t="str">
        <f t="shared" si="0"/>
        <v>Yes</v>
      </c>
    </row>
    <row r="12" spans="1:11" x14ac:dyDescent="0.2">
      <c r="A12" s="125" t="s">
        <v>650</v>
      </c>
      <c r="B12" s="73" t="s">
        <v>213</v>
      </c>
      <c r="C12" s="5">
        <v>64.669427153000001</v>
      </c>
      <c r="D12" s="5" t="str">
        <f t="shared" ref="D12:D23" si="4">IF($B12="N/A","N/A",IF(C12&lt;0,"No","Yes"))</f>
        <v>N/A</v>
      </c>
      <c r="E12" s="5">
        <v>47.232699840000002</v>
      </c>
      <c r="F12" s="5" t="str">
        <f t="shared" ref="F12:F23" si="5">IF($B12="N/A","N/A",IF(E12&lt;0,"No","Yes"))</f>
        <v>N/A</v>
      </c>
      <c r="G12" s="5">
        <v>69.690637996000007</v>
      </c>
      <c r="H12" s="5" t="str">
        <f t="shared" ref="H12:H23" si="6">IF($B12="N/A","N/A",IF(G12&lt;0,"No","Yes"))</f>
        <v>N/A</v>
      </c>
      <c r="I12" s="6">
        <v>-27</v>
      </c>
      <c r="J12" s="6">
        <v>47.55</v>
      </c>
      <c r="K12" s="105" t="str">
        <f t="shared" ref="K12:K23" si="7">IF(J12="Div by 0", "N/A", IF(J12="N/A","N/A", IF(J12&gt;30, "No", IF(J12&lt;-30, "No", "Yes"))))</f>
        <v>No</v>
      </c>
    </row>
    <row r="13" spans="1:11" x14ac:dyDescent="0.2">
      <c r="A13" s="125" t="s">
        <v>649</v>
      </c>
      <c r="B13" s="73" t="s">
        <v>213</v>
      </c>
      <c r="C13" s="5">
        <v>87.372259678999995</v>
      </c>
      <c r="D13" s="5" t="str">
        <f t="shared" si="4"/>
        <v>N/A</v>
      </c>
      <c r="E13" s="5">
        <v>70.459955463</v>
      </c>
      <c r="F13" s="5" t="str">
        <f t="shared" si="5"/>
        <v>N/A</v>
      </c>
      <c r="G13" s="5">
        <v>17.214880362999999</v>
      </c>
      <c r="H13" s="5" t="str">
        <f t="shared" si="6"/>
        <v>N/A</v>
      </c>
      <c r="I13" s="6">
        <v>-19.399999999999999</v>
      </c>
      <c r="J13" s="6">
        <v>-75.599999999999994</v>
      </c>
      <c r="K13" s="105" t="str">
        <f t="shared" si="7"/>
        <v>No</v>
      </c>
    </row>
    <row r="14" spans="1:11" x14ac:dyDescent="0.2">
      <c r="A14" s="125" t="s">
        <v>850</v>
      </c>
      <c r="B14" s="73" t="s">
        <v>213</v>
      </c>
      <c r="C14" s="6">
        <v>3.3728706625</v>
      </c>
      <c r="D14" s="5" t="str">
        <f t="shared" si="4"/>
        <v>N/A</v>
      </c>
      <c r="E14" s="6">
        <v>8.4128160417999993</v>
      </c>
      <c r="F14" s="5" t="str">
        <f t="shared" si="5"/>
        <v>N/A</v>
      </c>
      <c r="G14" s="6">
        <v>7.4075076090999996</v>
      </c>
      <c r="H14" s="5" t="str">
        <f t="shared" si="6"/>
        <v>N/A</v>
      </c>
      <c r="I14" s="6">
        <v>149.4</v>
      </c>
      <c r="J14" s="6">
        <v>-11.9</v>
      </c>
      <c r="K14" s="105" t="str">
        <f t="shared" si="7"/>
        <v>Yes</v>
      </c>
    </row>
    <row r="15" spans="1:11" x14ac:dyDescent="0.2">
      <c r="A15" s="125" t="s">
        <v>651</v>
      </c>
      <c r="B15" s="73" t="s">
        <v>213</v>
      </c>
      <c r="C15" s="5">
        <v>2.7422052999999998E-3</v>
      </c>
      <c r="D15" s="5" t="str">
        <f t="shared" si="4"/>
        <v>N/A</v>
      </c>
      <c r="E15" s="5">
        <v>3.6268678E-3</v>
      </c>
      <c r="F15" s="5" t="str">
        <f t="shared" si="5"/>
        <v>N/A</v>
      </c>
      <c r="G15" s="5">
        <v>2.0286033E-3</v>
      </c>
      <c r="H15" s="5" t="str">
        <f t="shared" si="6"/>
        <v>N/A</v>
      </c>
      <c r="I15" s="6">
        <v>32.26</v>
      </c>
      <c r="J15" s="6">
        <v>-44.1</v>
      </c>
      <c r="K15" s="105" t="str">
        <f t="shared" si="7"/>
        <v>No</v>
      </c>
    </row>
    <row r="16" spans="1:11" x14ac:dyDescent="0.2">
      <c r="A16" s="125" t="s">
        <v>370</v>
      </c>
      <c r="B16" s="73" t="s">
        <v>213</v>
      </c>
      <c r="C16" s="5">
        <v>0</v>
      </c>
      <c r="D16" s="5" t="str">
        <f t="shared" si="4"/>
        <v>N/A</v>
      </c>
      <c r="E16" s="5">
        <v>0</v>
      </c>
      <c r="F16" s="5" t="str">
        <f t="shared" si="5"/>
        <v>N/A</v>
      </c>
      <c r="G16" s="5">
        <v>0</v>
      </c>
      <c r="H16" s="5" t="str">
        <f t="shared" si="6"/>
        <v>N/A</v>
      </c>
      <c r="I16" s="6" t="s">
        <v>1750</v>
      </c>
      <c r="J16" s="6" t="s">
        <v>1750</v>
      </c>
      <c r="K16" s="105" t="str">
        <f t="shared" si="7"/>
        <v>N/A</v>
      </c>
    </row>
    <row r="17" spans="1:11" x14ac:dyDescent="0.2">
      <c r="A17" s="125" t="s">
        <v>851</v>
      </c>
      <c r="B17" s="73" t="s">
        <v>213</v>
      </c>
      <c r="C17" s="6" t="s">
        <v>1750</v>
      </c>
      <c r="D17" s="5" t="str">
        <f t="shared" si="4"/>
        <v>N/A</v>
      </c>
      <c r="E17" s="6" t="s">
        <v>1750</v>
      </c>
      <c r="F17" s="5" t="str">
        <f t="shared" si="5"/>
        <v>N/A</v>
      </c>
      <c r="G17" s="6" t="s">
        <v>1750</v>
      </c>
      <c r="H17" s="5" t="str">
        <f t="shared" si="6"/>
        <v>N/A</v>
      </c>
      <c r="I17" s="6" t="s">
        <v>1750</v>
      </c>
      <c r="J17" s="6" t="s">
        <v>1750</v>
      </c>
      <c r="K17" s="105" t="str">
        <f t="shared" si="7"/>
        <v>N/A</v>
      </c>
    </row>
    <row r="18" spans="1:11" x14ac:dyDescent="0.2">
      <c r="A18" s="125" t="s">
        <v>652</v>
      </c>
      <c r="B18" s="73" t="s">
        <v>213</v>
      </c>
      <c r="C18" s="5">
        <v>3.7239147723000001</v>
      </c>
      <c r="D18" s="5" t="str">
        <f t="shared" si="4"/>
        <v>N/A</v>
      </c>
      <c r="E18" s="5">
        <v>8.1459451618000003</v>
      </c>
      <c r="F18" s="5" t="str">
        <f t="shared" si="5"/>
        <v>N/A</v>
      </c>
      <c r="G18" s="5">
        <v>3.7934881834</v>
      </c>
      <c r="H18" s="5" t="str">
        <f t="shared" si="6"/>
        <v>N/A</v>
      </c>
      <c r="I18" s="6">
        <v>118.7</v>
      </c>
      <c r="J18" s="6">
        <v>-53.4</v>
      </c>
      <c r="K18" s="105" t="str">
        <f t="shared" si="7"/>
        <v>No</v>
      </c>
    </row>
    <row r="19" spans="1:11" x14ac:dyDescent="0.2">
      <c r="A19" s="125" t="s">
        <v>205</v>
      </c>
      <c r="B19" s="73" t="s">
        <v>213</v>
      </c>
      <c r="C19" s="5">
        <v>55.964653902999999</v>
      </c>
      <c r="D19" s="5" t="str">
        <f t="shared" si="4"/>
        <v>N/A</v>
      </c>
      <c r="E19" s="5">
        <v>87.310774710999993</v>
      </c>
      <c r="F19" s="5" t="str">
        <f t="shared" si="5"/>
        <v>N/A</v>
      </c>
      <c r="G19" s="5">
        <v>92.780748662999997</v>
      </c>
      <c r="H19" s="5" t="str">
        <f t="shared" si="6"/>
        <v>N/A</v>
      </c>
      <c r="I19" s="6">
        <v>56.01</v>
      </c>
      <c r="J19" s="6">
        <v>6.2649999999999997</v>
      </c>
      <c r="K19" s="105" t="str">
        <f t="shared" si="7"/>
        <v>Yes</v>
      </c>
    </row>
    <row r="20" spans="1:11" x14ac:dyDescent="0.2">
      <c r="A20" s="125" t="s">
        <v>852</v>
      </c>
      <c r="B20" s="73" t="s">
        <v>213</v>
      </c>
      <c r="C20" s="6">
        <v>3.9184210525999998</v>
      </c>
      <c r="D20" s="5" t="str">
        <f t="shared" si="4"/>
        <v>N/A</v>
      </c>
      <c r="E20" s="6">
        <v>6.2386537481</v>
      </c>
      <c r="F20" s="5" t="str">
        <f t="shared" si="5"/>
        <v>N/A</v>
      </c>
      <c r="G20" s="6">
        <v>6.8979827088999999</v>
      </c>
      <c r="H20" s="5" t="str">
        <f t="shared" si="6"/>
        <v>N/A</v>
      </c>
      <c r="I20" s="6">
        <v>59.21</v>
      </c>
      <c r="J20" s="6">
        <v>10.57</v>
      </c>
      <c r="K20" s="105" t="str">
        <f t="shared" si="7"/>
        <v>Yes</v>
      </c>
    </row>
    <row r="21" spans="1:11" x14ac:dyDescent="0.2">
      <c r="A21" s="125" t="s">
        <v>653</v>
      </c>
      <c r="B21" s="73" t="s">
        <v>213</v>
      </c>
      <c r="C21" s="5">
        <v>31.603915869000001</v>
      </c>
      <c r="D21" s="5" t="str">
        <f t="shared" si="4"/>
        <v>N/A</v>
      </c>
      <c r="E21" s="5">
        <v>44.617728130000003</v>
      </c>
      <c r="F21" s="5" t="str">
        <f t="shared" si="5"/>
        <v>N/A</v>
      </c>
      <c r="G21" s="5">
        <v>26.513845218</v>
      </c>
      <c r="H21" s="5" t="str">
        <f t="shared" si="6"/>
        <v>N/A</v>
      </c>
      <c r="I21" s="6">
        <v>41.18</v>
      </c>
      <c r="J21" s="6">
        <v>-40.6</v>
      </c>
      <c r="K21" s="105" t="str">
        <f t="shared" si="7"/>
        <v>No</v>
      </c>
    </row>
    <row r="22" spans="1:11" x14ac:dyDescent="0.2">
      <c r="A22" s="125" t="s">
        <v>1683</v>
      </c>
      <c r="B22" s="73" t="s">
        <v>213</v>
      </c>
      <c r="C22" s="5">
        <v>18.550976138999999</v>
      </c>
      <c r="D22" s="5" t="str">
        <f t="shared" si="4"/>
        <v>N/A</v>
      </c>
      <c r="E22" s="5">
        <v>58.356364818999999</v>
      </c>
      <c r="F22" s="5" t="str">
        <f t="shared" si="5"/>
        <v>N/A</v>
      </c>
      <c r="G22" s="5">
        <v>70.413159907999997</v>
      </c>
      <c r="H22" s="5" t="str">
        <f t="shared" si="6"/>
        <v>N/A</v>
      </c>
      <c r="I22" s="6">
        <v>214.6</v>
      </c>
      <c r="J22" s="6">
        <v>20.66</v>
      </c>
      <c r="K22" s="105" t="str">
        <f t="shared" si="7"/>
        <v>Yes</v>
      </c>
    </row>
    <row r="23" spans="1:11" x14ac:dyDescent="0.2">
      <c r="A23" s="125" t="s">
        <v>853</v>
      </c>
      <c r="B23" s="73" t="s">
        <v>213</v>
      </c>
      <c r="C23" s="6">
        <v>2.9794200187</v>
      </c>
      <c r="D23" s="5" t="str">
        <f t="shared" si="4"/>
        <v>N/A</v>
      </c>
      <c r="E23" s="6">
        <v>4.9380136509000003</v>
      </c>
      <c r="F23" s="5" t="str">
        <f t="shared" si="5"/>
        <v>N/A</v>
      </c>
      <c r="G23" s="6">
        <v>4.7457350863999999</v>
      </c>
      <c r="H23" s="5" t="str">
        <f t="shared" si="6"/>
        <v>N/A</v>
      </c>
      <c r="I23" s="6">
        <v>65.739999999999995</v>
      </c>
      <c r="J23" s="6">
        <v>-3.89</v>
      </c>
      <c r="K23" s="105" t="str">
        <f t="shared" si="7"/>
        <v>Yes</v>
      </c>
    </row>
    <row r="24" spans="1:11" x14ac:dyDescent="0.2">
      <c r="A24" s="125" t="s">
        <v>15</v>
      </c>
      <c r="B24" s="73" t="s">
        <v>213</v>
      </c>
      <c r="C24" s="5">
        <v>0</v>
      </c>
      <c r="D24" s="5" t="str">
        <f>IF($B24="N/A","N/A",IF(C24&lt;0,"No","Yes"))</f>
        <v>N/A</v>
      </c>
      <c r="E24" s="5">
        <v>2.5388074900000002E-2</v>
      </c>
      <c r="F24" s="5" t="str">
        <f>IF($B24="N/A","N/A",IF(E24&lt;0,"No","Yes"))</f>
        <v>N/A</v>
      </c>
      <c r="G24" s="5">
        <v>8.7229942199999994E-2</v>
      </c>
      <c r="H24" s="5" t="str">
        <f>IF($B24="N/A","N/A",IF(G24&lt;0,"No","Yes"))</f>
        <v>N/A</v>
      </c>
      <c r="I24" s="6" t="s">
        <v>1750</v>
      </c>
      <c r="J24" s="6">
        <v>243.6</v>
      </c>
      <c r="K24" s="105" t="str">
        <f t="shared" ref="K24:K30" si="8">IF(J24="Div by 0", "N/A", IF(J24="N/A","N/A", IF(J24&gt;30, "No", IF(J24&lt;-30, "No", "Yes"))))</f>
        <v>No</v>
      </c>
    </row>
    <row r="25" spans="1:11" x14ac:dyDescent="0.2">
      <c r="A25" s="125" t="s">
        <v>159</v>
      </c>
      <c r="B25" s="73" t="s">
        <v>213</v>
      </c>
      <c r="C25" s="5">
        <v>99.339128527</v>
      </c>
      <c r="D25" s="5" t="str">
        <f>IF($B25="N/A","N/A",IF(C25&lt;0,"No","Yes"))</f>
        <v>N/A</v>
      </c>
      <c r="E25" s="5">
        <v>99.336283186000003</v>
      </c>
      <c r="F25" s="5" t="str">
        <f>IF($B25="N/A","N/A",IF(E25&lt;0,"No","Yes"))</f>
        <v>N/A</v>
      </c>
      <c r="G25" s="5">
        <v>99.709909726999996</v>
      </c>
      <c r="H25" s="5" t="str">
        <f>IF($B25="N/A","N/A",IF(G25&lt;0,"No","Yes"))</f>
        <v>N/A</v>
      </c>
      <c r="I25" s="6">
        <v>-3.0000000000000001E-3</v>
      </c>
      <c r="J25" s="6">
        <v>0.37609999999999999</v>
      </c>
      <c r="K25" s="105" t="str">
        <f t="shared" si="8"/>
        <v>Yes</v>
      </c>
    </row>
    <row r="26" spans="1:11" x14ac:dyDescent="0.2">
      <c r="A26" s="125" t="s">
        <v>32</v>
      </c>
      <c r="B26" s="73" t="s">
        <v>213</v>
      </c>
      <c r="C26" s="5">
        <v>100</v>
      </c>
      <c r="D26" s="5" t="str">
        <f>IF($B26="N/A","N/A",IF(C26&lt;0,"No","Yes"))</f>
        <v>N/A</v>
      </c>
      <c r="E26" s="5">
        <v>100</v>
      </c>
      <c r="F26" s="5" t="str">
        <f>IF($B26="N/A","N/A",IF(E26&lt;0,"No","Yes"))</f>
        <v>N/A</v>
      </c>
      <c r="G26" s="5">
        <v>100</v>
      </c>
      <c r="H26" s="5" t="str">
        <f>IF($B26="N/A","N/A",IF(G26&lt;0,"No","Yes"))</f>
        <v>N/A</v>
      </c>
      <c r="I26" s="6">
        <v>0</v>
      </c>
      <c r="J26" s="6">
        <v>0</v>
      </c>
      <c r="K26" s="105" t="str">
        <f t="shared" si="8"/>
        <v>Yes</v>
      </c>
    </row>
    <row r="27" spans="1:11" x14ac:dyDescent="0.2">
      <c r="A27" s="125" t="s">
        <v>160</v>
      </c>
      <c r="B27" s="73" t="s">
        <v>213</v>
      </c>
      <c r="C27" s="5">
        <v>99.931444868</v>
      </c>
      <c r="D27" s="5" t="str">
        <f t="shared" ref="D27:D30" si="9">IF($B27="N/A","N/A",IF(C27&lt;0,"No","Yes"))</f>
        <v>N/A</v>
      </c>
      <c r="E27" s="5">
        <v>99.862179022000007</v>
      </c>
      <c r="F27" s="5" t="str">
        <f t="shared" ref="F27:F30" si="10">IF($B27="N/A","N/A",IF(E27&lt;0,"No","Yes"))</f>
        <v>N/A</v>
      </c>
      <c r="G27" s="5">
        <v>99.460391520000002</v>
      </c>
      <c r="H27" s="5" t="str">
        <f t="shared" ref="H27:H30" si="11">IF($B27="N/A","N/A",IF(G27&lt;0,"No","Yes"))</f>
        <v>N/A</v>
      </c>
      <c r="I27" s="6">
        <v>-6.9000000000000006E-2</v>
      </c>
      <c r="J27" s="6">
        <v>-0.40200000000000002</v>
      </c>
      <c r="K27" s="105" t="str">
        <f t="shared" si="8"/>
        <v>Yes</v>
      </c>
    </row>
    <row r="28" spans="1:11" x14ac:dyDescent="0.2">
      <c r="A28" s="103" t="s">
        <v>372</v>
      </c>
      <c r="B28" s="73" t="s">
        <v>213</v>
      </c>
      <c r="C28" s="5">
        <v>46.836866208000004</v>
      </c>
      <c r="D28" s="5" t="str">
        <f t="shared" si="9"/>
        <v>N/A</v>
      </c>
      <c r="E28" s="5">
        <v>40.352531554000002</v>
      </c>
      <c r="F28" s="5" t="str">
        <f t="shared" si="10"/>
        <v>N/A</v>
      </c>
      <c r="G28" s="5">
        <v>43.819860026000001</v>
      </c>
      <c r="H28" s="5" t="str">
        <f t="shared" si="11"/>
        <v>N/A</v>
      </c>
      <c r="I28" s="6">
        <v>-13.8</v>
      </c>
      <c r="J28" s="6">
        <v>8.593</v>
      </c>
      <c r="K28" s="105" t="str">
        <f t="shared" si="8"/>
        <v>Yes</v>
      </c>
    </row>
    <row r="29" spans="1:11" x14ac:dyDescent="0.2">
      <c r="A29" s="103" t="s">
        <v>374</v>
      </c>
      <c r="B29" s="73" t="s">
        <v>213</v>
      </c>
      <c r="C29" s="5">
        <v>49.735377190000001</v>
      </c>
      <c r="D29" s="5" t="str">
        <f t="shared" si="9"/>
        <v>N/A</v>
      </c>
      <c r="E29" s="5">
        <v>53.166255622000001</v>
      </c>
      <c r="F29" s="5" t="str">
        <f t="shared" si="10"/>
        <v>N/A</v>
      </c>
      <c r="G29" s="5">
        <v>49.564864591000003</v>
      </c>
      <c r="H29" s="5" t="str">
        <f t="shared" si="11"/>
        <v>N/A</v>
      </c>
      <c r="I29" s="6">
        <v>6.8979999999999997</v>
      </c>
      <c r="J29" s="6">
        <v>-6.77</v>
      </c>
      <c r="K29" s="105" t="str">
        <f t="shared" si="8"/>
        <v>Yes</v>
      </c>
    </row>
    <row r="30" spans="1:11" x14ac:dyDescent="0.2">
      <c r="A30" s="120" t="s">
        <v>375</v>
      </c>
      <c r="B30" s="127" t="s">
        <v>213</v>
      </c>
      <c r="C30" s="114">
        <v>0.1042038007</v>
      </c>
      <c r="D30" s="114" t="str">
        <f t="shared" si="9"/>
        <v>N/A</v>
      </c>
      <c r="E30" s="114">
        <v>0.15232844919999999</v>
      </c>
      <c r="F30" s="114" t="str">
        <f t="shared" si="10"/>
        <v>N/A</v>
      </c>
      <c r="G30" s="114">
        <v>0.25966122320000001</v>
      </c>
      <c r="H30" s="114" t="str">
        <f t="shared" si="11"/>
        <v>N/A</v>
      </c>
      <c r="I30" s="115">
        <v>46.18</v>
      </c>
      <c r="J30" s="115">
        <v>70.459999999999994</v>
      </c>
      <c r="K30" s="116" t="str">
        <f t="shared" si="8"/>
        <v>No</v>
      </c>
    </row>
    <row r="31" spans="1:11" ht="12" customHeight="1" x14ac:dyDescent="0.2">
      <c r="A31" s="205" t="s">
        <v>1620</v>
      </c>
      <c r="B31" s="206"/>
      <c r="C31" s="206"/>
      <c r="D31" s="206"/>
      <c r="E31" s="206"/>
      <c r="F31" s="206"/>
      <c r="G31" s="206"/>
      <c r="H31" s="206"/>
      <c r="I31" s="206"/>
      <c r="J31" s="206"/>
      <c r="K31" s="207"/>
    </row>
    <row r="32" spans="1:11" x14ac:dyDescent="0.2">
      <c r="A32" s="195" t="s">
        <v>1618</v>
      </c>
      <c r="B32" s="196"/>
      <c r="C32" s="196"/>
      <c r="D32" s="196"/>
      <c r="E32" s="196"/>
      <c r="F32" s="196"/>
      <c r="G32" s="196"/>
      <c r="H32" s="196"/>
      <c r="I32" s="196"/>
      <c r="J32" s="196"/>
      <c r="K32" s="197"/>
    </row>
    <row r="33" spans="1:11" x14ac:dyDescent="0.2">
      <c r="A33" s="198" t="s">
        <v>1706</v>
      </c>
      <c r="B33" s="198"/>
      <c r="C33" s="198"/>
      <c r="D33" s="198"/>
      <c r="E33" s="198"/>
      <c r="F33" s="198"/>
      <c r="G33" s="198"/>
      <c r="H33" s="198"/>
      <c r="I33" s="198"/>
      <c r="J33" s="198"/>
      <c r="K33" s="199"/>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1570</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133297683</v>
      </c>
      <c r="D7" s="19" t="str">
        <f>IF($B7="N/A","N/A",IF(C7&gt;15,"No",IF(C7&lt;-15,"No","Yes")))</f>
        <v>N/A</v>
      </c>
      <c r="E7" s="18">
        <v>150209282</v>
      </c>
      <c r="F7" s="19" t="str">
        <f>IF($B7="N/A","N/A",IF(E7&gt;15,"No",IF(E7&lt;-15,"No","Yes")))</f>
        <v>N/A</v>
      </c>
      <c r="G7" s="18">
        <v>165910206</v>
      </c>
      <c r="H7" s="19" t="str">
        <f>IF($B7="N/A","N/A",IF(G7&gt;15,"No",IF(G7&lt;-15,"No","Yes")))</f>
        <v>N/A</v>
      </c>
      <c r="I7" s="20">
        <v>12.69</v>
      </c>
      <c r="J7" s="20">
        <v>10.45</v>
      </c>
      <c r="K7" s="106" t="str">
        <f t="shared" ref="K7:K54" si="0">IF(J7="Div by 0", "N/A", IF(J7="N/A","N/A", IF(J7&gt;30, "No", IF(J7&lt;-30, "No", "Yes"))))</f>
        <v>Yes</v>
      </c>
    </row>
    <row r="8" spans="1:11" x14ac:dyDescent="0.2">
      <c r="A8" s="124" t="s">
        <v>362</v>
      </c>
      <c r="B8" s="17" t="s">
        <v>213</v>
      </c>
      <c r="C8" s="99">
        <v>14.016923309999999</v>
      </c>
      <c r="D8" s="19" t="str">
        <f>IF($B8="N/A","N/A",IF(C8&gt;15,"No",IF(C8&lt;-15,"No","Yes")))</f>
        <v>N/A</v>
      </c>
      <c r="E8" s="21">
        <v>10.339645322000001</v>
      </c>
      <c r="F8" s="19" t="str">
        <f>IF($B8="N/A","N/A",IF(E8&gt;15,"No",IF(E8&lt;-15,"No","Yes")))</f>
        <v>N/A</v>
      </c>
      <c r="G8" s="21">
        <v>7.6319301296999997</v>
      </c>
      <c r="H8" s="19" t="str">
        <f>IF($B8="N/A","N/A",IF(G8&gt;15,"No",IF(G8&lt;-15,"No","Yes")))</f>
        <v>N/A</v>
      </c>
      <c r="I8" s="20">
        <v>-26.2</v>
      </c>
      <c r="J8" s="20">
        <v>-26.2</v>
      </c>
      <c r="K8" s="106" t="str">
        <f t="shared" si="0"/>
        <v>Yes</v>
      </c>
    </row>
    <row r="9" spans="1:11" x14ac:dyDescent="0.2">
      <c r="A9" s="124" t="s">
        <v>119</v>
      </c>
      <c r="B9" s="22" t="s">
        <v>213</v>
      </c>
      <c r="C9" s="66">
        <v>45.255984681999998</v>
      </c>
      <c r="D9" s="5" t="str">
        <f>IF($B9="N/A","N/A",IF(C9&gt;15,"No",IF(C9&lt;-15,"No","Yes")))</f>
        <v>N/A</v>
      </c>
      <c r="E9" s="5">
        <v>49.247738232000003</v>
      </c>
      <c r="F9" s="5" t="str">
        <f>IF($B9="N/A","N/A",IF(E9&gt;15,"No",IF(E9&lt;-15,"No","Yes")))</f>
        <v>N/A</v>
      </c>
      <c r="G9" s="5">
        <v>53.419071760000001</v>
      </c>
      <c r="H9" s="5" t="str">
        <f>IF($B9="N/A","N/A",IF(G9&gt;15,"No",IF(G9&lt;-15,"No","Yes")))</f>
        <v>N/A</v>
      </c>
      <c r="I9" s="6">
        <v>8.82</v>
      </c>
      <c r="J9" s="6">
        <v>8.4700000000000006</v>
      </c>
      <c r="K9" s="105" t="str">
        <f t="shared" si="0"/>
        <v>Yes</v>
      </c>
    </row>
    <row r="10" spans="1:11" x14ac:dyDescent="0.2">
      <c r="A10" s="124" t="s">
        <v>120</v>
      </c>
      <c r="B10" s="22" t="s">
        <v>213</v>
      </c>
      <c r="C10" s="66">
        <v>3.3388427300000002E-2</v>
      </c>
      <c r="D10" s="5" t="str">
        <f>IF($B10="N/A","N/A",IF(C10&gt;15,"No",IF(C10&lt;-15,"No","Yes")))</f>
        <v>N/A</v>
      </c>
      <c r="E10" s="5">
        <v>3.1701103500000001E-2</v>
      </c>
      <c r="F10" s="5" t="str">
        <f>IF($B10="N/A","N/A",IF(E10&gt;15,"No",IF(E10&lt;-15,"No","Yes")))</f>
        <v>N/A</v>
      </c>
      <c r="G10" s="5">
        <v>3.3882183199999999E-2</v>
      </c>
      <c r="H10" s="5" t="str">
        <f>IF($B10="N/A","N/A",IF(G10&gt;15,"No",IF(G10&lt;-15,"No","Yes")))</f>
        <v>N/A</v>
      </c>
      <c r="I10" s="6">
        <v>-5.05</v>
      </c>
      <c r="J10" s="6">
        <v>6.88</v>
      </c>
      <c r="K10" s="105" t="str">
        <f t="shared" si="0"/>
        <v>Yes</v>
      </c>
    </row>
    <row r="11" spans="1:11" x14ac:dyDescent="0.2">
      <c r="A11" s="124" t="s">
        <v>854</v>
      </c>
      <c r="B11" s="22" t="s">
        <v>213</v>
      </c>
      <c r="C11" s="66">
        <v>40.693703581000001</v>
      </c>
      <c r="D11" s="5" t="str">
        <f>IF($B11="N/A","N/A",IF(C11&gt;15,"No",IF(C11&lt;-15,"No","Yes")))</f>
        <v>N/A</v>
      </c>
      <c r="E11" s="5">
        <v>40.380915342000002</v>
      </c>
      <c r="F11" s="5" t="str">
        <f>IF($B11="N/A","N/A",IF(E11&gt;15,"No",IF(E11&lt;-15,"No","Yes")))</f>
        <v>N/A</v>
      </c>
      <c r="G11" s="5">
        <v>38.915115927000002</v>
      </c>
      <c r="H11" s="5" t="str">
        <f>IF($B11="N/A","N/A",IF(G11&gt;15,"No",IF(G11&lt;-15,"No","Yes")))</f>
        <v>N/A</v>
      </c>
      <c r="I11" s="6">
        <v>-0.76900000000000002</v>
      </c>
      <c r="J11" s="6">
        <v>-3.63</v>
      </c>
      <c r="K11" s="105" t="str">
        <f t="shared" si="0"/>
        <v>Yes</v>
      </c>
    </row>
    <row r="12" spans="1:11" x14ac:dyDescent="0.2">
      <c r="A12" s="124" t="s">
        <v>855</v>
      </c>
      <c r="B12" s="68" t="s">
        <v>214</v>
      </c>
      <c r="C12" s="66">
        <v>82.870197743999995</v>
      </c>
      <c r="D12" s="5" t="str">
        <f>IF(OR($B12="N/A",$C12="N/A"),"N/A",IF(C12&gt;100,"No",IF(C12&lt;95,"No","Yes")))</f>
        <v>No</v>
      </c>
      <c r="E12" s="66">
        <v>77.574124237999996</v>
      </c>
      <c r="F12" s="5" t="str">
        <f>IF(OR($B12="N/A",$E12="N/A"),"N/A",IF(E12&gt;100,"No",IF(E12&lt;95,"No","Yes")))</f>
        <v>No</v>
      </c>
      <c r="G12" s="66">
        <v>84.491384800000006</v>
      </c>
      <c r="H12" s="5" t="str">
        <f>IF($B12="N/A","N/A",IF(G12&gt;100,"No",IF(G12&lt;95,"No","Yes")))</f>
        <v>No</v>
      </c>
      <c r="I12" s="69">
        <v>-6.39</v>
      </c>
      <c r="J12" s="69">
        <v>8.9169999999999998</v>
      </c>
      <c r="K12" s="105" t="str">
        <f t="shared" si="0"/>
        <v>Yes</v>
      </c>
    </row>
    <row r="13" spans="1:11" x14ac:dyDescent="0.2">
      <c r="A13" s="124" t="s">
        <v>347</v>
      </c>
      <c r="B13" s="68" t="s">
        <v>213</v>
      </c>
      <c r="C13" s="66">
        <v>6.2431179999999995E-4</v>
      </c>
      <c r="D13" s="5" t="str">
        <f>IF($B13="N/A","N/A",IF(C13&gt;100,"No",IF(C13&lt;95,"No","Yes")))</f>
        <v>N/A</v>
      </c>
      <c r="E13" s="66">
        <v>3.6274510000000002E-4</v>
      </c>
      <c r="F13" s="5" t="str">
        <f>IF($B13="N/A","N/A",IF(E13&gt;100,"No",IF(E13&lt;95,"No","Yes")))</f>
        <v>N/A</v>
      </c>
      <c r="G13" s="66">
        <v>9.1405570658999995</v>
      </c>
      <c r="H13" s="5" t="str">
        <f>IF($B13="N/A","N/A",IF(G13&gt;100,"No",IF(G13&lt;95,"No","Yes")))</f>
        <v>N/A</v>
      </c>
      <c r="I13" s="69">
        <v>-41.9</v>
      </c>
      <c r="J13" s="69">
        <v>2520000</v>
      </c>
      <c r="K13" s="105" t="str">
        <f t="shared" si="0"/>
        <v>No</v>
      </c>
    </row>
    <row r="14" spans="1:11" x14ac:dyDescent="0.2">
      <c r="A14" s="124" t="s">
        <v>348</v>
      </c>
      <c r="B14" s="68" t="s">
        <v>213</v>
      </c>
      <c r="C14" s="66">
        <v>5.1654548999999998E-3</v>
      </c>
      <c r="D14" s="5" t="str">
        <f t="shared" ref="D14" si="1">IF($B14="N/A","N/A",IF(C14&lt;0,"No","Yes"))</f>
        <v>N/A</v>
      </c>
      <c r="E14" s="66">
        <v>7.1253509999999996E-4</v>
      </c>
      <c r="F14" s="5" t="str">
        <f t="shared" ref="F14" si="2">IF($B14="N/A","N/A",IF(E14&lt;0,"No","Yes"))</f>
        <v>N/A</v>
      </c>
      <c r="G14" s="66">
        <v>9.9347768814999995</v>
      </c>
      <c r="H14" s="5" t="str">
        <f t="shared" ref="H14" si="3">IF($B14="N/A","N/A",IF(G14&lt;0,"No","Yes"))</f>
        <v>N/A</v>
      </c>
      <c r="I14" s="69">
        <v>-86.2</v>
      </c>
      <c r="J14" s="69">
        <v>1390000</v>
      </c>
      <c r="K14" s="105" t="str">
        <f t="shared" si="0"/>
        <v>No</v>
      </c>
    </row>
    <row r="15" spans="1:11" x14ac:dyDescent="0.2">
      <c r="A15" s="124" t="s">
        <v>856</v>
      </c>
      <c r="B15" s="68" t="s">
        <v>214</v>
      </c>
      <c r="C15" s="66">
        <v>83.789475382999996</v>
      </c>
      <c r="D15" s="5" t="str">
        <f>IF(OR($B15="N/A",$C15="N/A"),"N/A",IF(C15&gt;100,"No",IF(C15&lt;95,"No","Yes")))</f>
        <v>No</v>
      </c>
      <c r="E15" s="66">
        <v>79.229737556000003</v>
      </c>
      <c r="F15" s="5" t="str">
        <f>IF(OR($B15="N/A",$E15="N/A"),"N/A",IF(E15&gt;100,"No",IF(E15&lt;95,"No","Yes")))</f>
        <v>No</v>
      </c>
      <c r="G15" s="66">
        <v>85.711769724000007</v>
      </c>
      <c r="H15" s="5" t="str">
        <f>IF($B15="N/A","N/A",IF(G15&gt;100,"No",IF(G15&lt;95,"No","Yes")))</f>
        <v>No</v>
      </c>
      <c r="I15" s="69">
        <v>-5.44</v>
      </c>
      <c r="J15" s="69">
        <v>8.1809999999999992</v>
      </c>
      <c r="K15" s="105" t="str">
        <f t="shared" si="0"/>
        <v>Yes</v>
      </c>
    </row>
    <row r="16" spans="1:11" x14ac:dyDescent="0.2">
      <c r="A16" s="124" t="s">
        <v>331</v>
      </c>
      <c r="B16" s="22" t="s">
        <v>213</v>
      </c>
      <c r="C16" s="56">
        <v>18684234</v>
      </c>
      <c r="D16" s="5" t="str">
        <f>IF($B16="N/A","N/A",IF(C16&gt;15,"No",IF(C16&lt;-15,"No","Yes")))</f>
        <v>N/A</v>
      </c>
      <c r="E16" s="23">
        <v>15531107</v>
      </c>
      <c r="F16" s="5" t="str">
        <f>IF($B16="N/A","N/A",IF(E16&gt;15,"No",IF(E16&lt;-15,"No","Yes")))</f>
        <v>N/A</v>
      </c>
      <c r="G16" s="23">
        <v>12662151</v>
      </c>
      <c r="H16" s="5" t="str">
        <f>IF($B16="N/A","N/A",IF(G16&gt;15,"No",IF(G16&lt;-15,"No","Yes")))</f>
        <v>N/A</v>
      </c>
      <c r="I16" s="6">
        <v>-16.899999999999999</v>
      </c>
      <c r="J16" s="6">
        <v>-18.5</v>
      </c>
      <c r="K16" s="105" t="str">
        <f t="shared" si="0"/>
        <v>Yes</v>
      </c>
    </row>
    <row r="17" spans="1:11" x14ac:dyDescent="0.2">
      <c r="A17" s="124" t="s">
        <v>439</v>
      </c>
      <c r="B17" s="22" t="s">
        <v>215</v>
      </c>
      <c r="C17" s="66">
        <v>9.8096609152000003</v>
      </c>
      <c r="D17" s="5" t="str">
        <f>IF($B17="N/A","N/A",IF(C17&gt;20,"No",IF(C17&lt;5,"No","Yes")))</f>
        <v>Yes</v>
      </c>
      <c r="E17" s="5">
        <v>12.470070549000001</v>
      </c>
      <c r="F17" s="5" t="str">
        <f>IF($B17="N/A","N/A",IF(E17&gt;20,"No",IF(E17&lt;5,"No","Yes")))</f>
        <v>Yes</v>
      </c>
      <c r="G17" s="5">
        <v>8.1171358641999998</v>
      </c>
      <c r="H17" s="5" t="str">
        <f>IF($B17="N/A","N/A",IF(G17&gt;20,"No",IF(G17&lt;5,"No","Yes")))</f>
        <v>Yes</v>
      </c>
      <c r="I17" s="6">
        <v>27.12</v>
      </c>
      <c r="J17" s="6">
        <v>-34.9</v>
      </c>
      <c r="K17" s="105" t="str">
        <f t="shared" si="0"/>
        <v>No</v>
      </c>
    </row>
    <row r="18" spans="1:11" x14ac:dyDescent="0.2">
      <c r="A18" s="124" t="s">
        <v>440</v>
      </c>
      <c r="B18" s="17" t="s">
        <v>213</v>
      </c>
      <c r="C18" s="66">
        <v>90.190339085000005</v>
      </c>
      <c r="D18" s="5" t="str">
        <f>IF($B18="N/A","N/A",IF(C18&gt;15,"No",IF(C18&lt;-15,"No","Yes")))</f>
        <v>N/A</v>
      </c>
      <c r="E18" s="5">
        <v>87.529929451000001</v>
      </c>
      <c r="F18" s="5" t="str">
        <f>IF($B18="N/A","N/A",IF(E18&gt;15,"No",IF(E18&lt;-15,"No","Yes")))</f>
        <v>N/A</v>
      </c>
      <c r="G18" s="5">
        <v>91.882864135999995</v>
      </c>
      <c r="H18" s="5" t="str">
        <f>IF($B18="N/A","N/A",IF(G18&gt;15,"No",IF(G18&lt;-15,"No","Yes")))</f>
        <v>N/A</v>
      </c>
      <c r="I18" s="6">
        <v>-2.95</v>
      </c>
      <c r="J18" s="6">
        <v>4.9729999999999999</v>
      </c>
      <c r="K18" s="105" t="str">
        <f t="shared" si="0"/>
        <v>Yes</v>
      </c>
    </row>
    <row r="19" spans="1:11" x14ac:dyDescent="0.2">
      <c r="A19" s="124" t="s">
        <v>441</v>
      </c>
      <c r="B19" s="22" t="s">
        <v>216</v>
      </c>
      <c r="C19" s="66">
        <v>6.3089875666999999</v>
      </c>
      <c r="D19" s="5" t="str">
        <f>IF($B19="N/A","N/A",IF(C19&gt;1,"Yes","No"))</f>
        <v>Yes</v>
      </c>
      <c r="E19" s="5">
        <v>3.1214967483999998</v>
      </c>
      <c r="F19" s="5" t="str">
        <f>IF($B19="N/A","N/A",IF(E19&gt;1,"Yes","No"))</f>
        <v>Yes</v>
      </c>
      <c r="G19" s="5">
        <v>2.9313502895000001</v>
      </c>
      <c r="H19" s="5" t="str">
        <f>IF($B19="N/A","N/A",IF(G19&gt;1,"Yes","No"))</f>
        <v>Yes</v>
      </c>
      <c r="I19" s="6">
        <v>-50.5</v>
      </c>
      <c r="J19" s="6">
        <v>-6.09</v>
      </c>
      <c r="K19" s="105" t="str">
        <f t="shared" si="0"/>
        <v>Yes</v>
      </c>
    </row>
    <row r="20" spans="1:11" x14ac:dyDescent="0.2">
      <c r="A20" s="124" t="s">
        <v>857</v>
      </c>
      <c r="B20" s="22" t="s">
        <v>213</v>
      </c>
      <c r="C20" s="59">
        <v>52.573267752</v>
      </c>
      <c r="D20" s="5" t="str">
        <f>IF($B20="N/A","N/A",IF(C20&gt;15,"No",IF(C20&lt;-15,"No","Yes")))</f>
        <v>N/A</v>
      </c>
      <c r="E20" s="24">
        <v>74.334263608000001</v>
      </c>
      <c r="F20" s="5" t="str">
        <f>IF($B20="N/A","N/A",IF(E20&gt;15,"No",IF(E20&lt;-15,"No","Yes")))</f>
        <v>N/A</v>
      </c>
      <c r="G20" s="24">
        <v>132.27680967000001</v>
      </c>
      <c r="H20" s="5" t="str">
        <f>IF($B20="N/A","N/A",IF(G20&gt;15,"No",IF(G20&lt;-15,"No","Yes")))</f>
        <v>N/A</v>
      </c>
      <c r="I20" s="6">
        <v>41.39</v>
      </c>
      <c r="J20" s="6">
        <v>77.95</v>
      </c>
      <c r="K20" s="105" t="str">
        <f t="shared" si="0"/>
        <v>No</v>
      </c>
    </row>
    <row r="21" spans="1:11" x14ac:dyDescent="0.2">
      <c r="A21" s="124" t="s">
        <v>34</v>
      </c>
      <c r="B21" s="22" t="s">
        <v>213</v>
      </c>
      <c r="C21" s="70">
        <v>23.234796599999999</v>
      </c>
      <c r="D21" s="5" t="str">
        <f>IF($B21="N/A","N/A",IF(C21&gt;15,"No",IF(C21&lt;-15,"No","Yes")))</f>
        <v>N/A</v>
      </c>
      <c r="E21" s="71">
        <v>27.400620499999999</v>
      </c>
      <c r="F21" s="5" t="str">
        <f>IF($B21="N/A","N/A",IF(E21&gt;15,"No",IF(E21&lt;-15,"No","Yes")))</f>
        <v>N/A</v>
      </c>
      <c r="G21" s="71">
        <v>27.711238269999999</v>
      </c>
      <c r="H21" s="5" t="str">
        <f>IF($B21="N/A","N/A",IF(G21&gt;15,"No",IF(G21&lt;-15,"No","Yes")))</f>
        <v>N/A</v>
      </c>
      <c r="I21" s="6">
        <v>17.93</v>
      </c>
      <c r="J21" s="6">
        <v>1.1339999999999999</v>
      </c>
      <c r="K21" s="105" t="str">
        <f t="shared" si="0"/>
        <v>Yes</v>
      </c>
    </row>
    <row r="22" spans="1:11" x14ac:dyDescent="0.2">
      <c r="A22" s="124" t="s">
        <v>1684</v>
      </c>
      <c r="B22" s="22" t="s">
        <v>213</v>
      </c>
      <c r="C22" s="70">
        <v>51.145092450999996</v>
      </c>
      <c r="D22" s="5" t="str">
        <f>IF($B22="N/A","N/A",IF(C22&gt;15,"No",IF(C22&lt;-15,"No","Yes")))</f>
        <v>N/A</v>
      </c>
      <c r="E22" s="71">
        <v>52.213868798</v>
      </c>
      <c r="F22" s="5" t="str">
        <f>IF($B22="N/A","N/A",IF(E22&gt;15,"No",IF(E22&lt;-15,"No","Yes")))</f>
        <v>N/A</v>
      </c>
      <c r="G22" s="71">
        <v>55.892597469999998</v>
      </c>
      <c r="H22" s="5" t="str">
        <f>IF($B22="N/A","N/A",IF(G22&gt;15,"No",IF(G22&lt;-15,"No","Yes")))</f>
        <v>N/A</v>
      </c>
      <c r="I22" s="6">
        <v>2.09</v>
      </c>
      <c r="J22" s="6">
        <v>7.0460000000000003</v>
      </c>
      <c r="K22" s="105" t="str">
        <f t="shared" si="0"/>
        <v>Yes</v>
      </c>
    </row>
    <row r="23" spans="1:11" x14ac:dyDescent="0.2">
      <c r="A23" s="124" t="s">
        <v>35</v>
      </c>
      <c r="B23" s="22" t="s">
        <v>213</v>
      </c>
      <c r="C23" s="70">
        <v>0</v>
      </c>
      <c r="D23" s="5" t="str">
        <f>IF($B23="N/A","N/A",IF(C23&gt;15,"No",IF(C23&lt;-15,"No","Yes")))</f>
        <v>N/A</v>
      </c>
      <c r="E23" s="71">
        <v>0</v>
      </c>
      <c r="F23" s="5" t="str">
        <f>IF($B23="N/A","N/A",IF(E23&gt;15,"No",IF(E23&lt;-15,"No","Yes")))</f>
        <v>N/A</v>
      </c>
      <c r="G23" s="71">
        <v>0</v>
      </c>
      <c r="H23" s="5" t="str">
        <f>IF($B23="N/A","N/A",IF(G23&gt;15,"No",IF(G23&lt;-15,"No","Yes")))</f>
        <v>N/A</v>
      </c>
      <c r="I23" s="6" t="s">
        <v>1750</v>
      </c>
      <c r="J23" s="6" t="s">
        <v>1750</v>
      </c>
      <c r="K23" s="105" t="str">
        <f t="shared" si="0"/>
        <v>N/A</v>
      </c>
    </row>
    <row r="24" spans="1:11" x14ac:dyDescent="0.2">
      <c r="A24" s="124" t="s">
        <v>858</v>
      </c>
      <c r="B24" s="22" t="s">
        <v>243</v>
      </c>
      <c r="C24" s="59">
        <v>259.43272995000001</v>
      </c>
      <c r="D24" s="5" t="str">
        <f>IF($B24="N/A","N/A",IF(C24&gt;300,"No",IF(C24&lt;75,"No","Yes")))</f>
        <v>Yes</v>
      </c>
      <c r="E24" s="24">
        <v>241.86683608999999</v>
      </c>
      <c r="F24" s="5" t="str">
        <f>IF($B24="N/A","N/A",IF(E24&gt;300,"No",IF(E24&lt;75,"No","Yes")))</f>
        <v>Yes</v>
      </c>
      <c r="G24" s="24">
        <v>340.15316459000002</v>
      </c>
      <c r="H24" s="5" t="str">
        <f>IF($B24="N/A","N/A",IF(G24&gt;300,"No",IF(G24&lt;75,"No","Yes")))</f>
        <v>No</v>
      </c>
      <c r="I24" s="6">
        <v>-6.77</v>
      </c>
      <c r="J24" s="6">
        <v>40.64</v>
      </c>
      <c r="K24" s="105" t="str">
        <f t="shared" si="0"/>
        <v>No</v>
      </c>
    </row>
    <row r="25" spans="1:11" x14ac:dyDescent="0.2">
      <c r="A25" s="124" t="s">
        <v>859</v>
      </c>
      <c r="B25" s="22" t="s">
        <v>244</v>
      </c>
      <c r="C25" s="59">
        <v>65.992609873999996</v>
      </c>
      <c r="D25" s="5" t="str">
        <f>IF($B25="N/A","N/A",IF(C25&gt;250,"No",IF(C25&lt;20,"No","Yes")))</f>
        <v>Yes</v>
      </c>
      <c r="E25" s="24">
        <v>60.616544372</v>
      </c>
      <c r="F25" s="5" t="str">
        <f>IF($B25="N/A","N/A",IF(E25&gt;250,"No",IF(E25&lt;20,"No","Yes")))</f>
        <v>Yes</v>
      </c>
      <c r="G25" s="24">
        <v>57.342086752</v>
      </c>
      <c r="H25" s="5" t="str">
        <f>IF($B25="N/A","N/A",IF(G25&gt;250,"No",IF(G25&lt;20,"No","Yes")))</f>
        <v>Yes</v>
      </c>
      <c r="I25" s="6">
        <v>-8.15</v>
      </c>
      <c r="J25" s="6">
        <v>-5.4</v>
      </c>
      <c r="K25" s="105" t="str">
        <f t="shared" si="0"/>
        <v>Yes</v>
      </c>
    </row>
    <row r="26" spans="1:11" x14ac:dyDescent="0.2">
      <c r="A26" s="124" t="s">
        <v>860</v>
      </c>
      <c r="B26" s="22" t="s">
        <v>245</v>
      </c>
      <c r="C26" s="59" t="s">
        <v>1750</v>
      </c>
      <c r="D26" s="5" t="str">
        <f>IF($B26="N/A","N/A",IF(C26&gt;5,"No",IF(C26&lt;3,"No","Yes")))</f>
        <v>No</v>
      </c>
      <c r="E26" s="24" t="s">
        <v>1750</v>
      </c>
      <c r="F26" s="5" t="str">
        <f>IF($B26="N/A","N/A",IF(E26&gt;5,"No",IF(E26&lt;3,"No","Yes")))</f>
        <v>No</v>
      </c>
      <c r="G26" s="24" t="s">
        <v>1750</v>
      </c>
      <c r="H26" s="5" t="str">
        <f>IF($B26="N/A","N/A",IF(G26&gt;5,"No",IF(G26&lt;3,"No","Yes")))</f>
        <v>No</v>
      </c>
      <c r="I26" s="6" t="s">
        <v>1750</v>
      </c>
      <c r="J26" s="6" t="s">
        <v>1750</v>
      </c>
      <c r="K26" s="105" t="str">
        <f t="shared" si="0"/>
        <v>N/A</v>
      </c>
    </row>
    <row r="27" spans="1:11" x14ac:dyDescent="0.2">
      <c r="A27" s="124" t="s">
        <v>131</v>
      </c>
      <c r="B27" s="22" t="s">
        <v>213</v>
      </c>
      <c r="C27" s="56">
        <v>509498</v>
      </c>
      <c r="D27" s="22" t="s">
        <v>213</v>
      </c>
      <c r="E27" s="23">
        <v>145294</v>
      </c>
      <c r="F27" s="22" t="s">
        <v>213</v>
      </c>
      <c r="G27" s="23">
        <v>153799</v>
      </c>
      <c r="H27" s="5" t="str">
        <f>IF($B27="N/A","N/A",IF(G27&gt;15,"No",IF(G27&lt;-15,"No","Yes")))</f>
        <v>N/A</v>
      </c>
      <c r="I27" s="6">
        <v>-71.5</v>
      </c>
      <c r="J27" s="6">
        <v>5.8540000000000001</v>
      </c>
      <c r="K27" s="105" t="str">
        <f t="shared" si="0"/>
        <v>Yes</v>
      </c>
    </row>
    <row r="28" spans="1:11" x14ac:dyDescent="0.2">
      <c r="A28" s="124" t="s">
        <v>346</v>
      </c>
      <c r="B28" s="22" t="s">
        <v>213</v>
      </c>
      <c r="C28" s="57">
        <v>0.3822256986</v>
      </c>
      <c r="D28" s="22" t="s">
        <v>213</v>
      </c>
      <c r="E28" s="4">
        <v>9.67277109E-2</v>
      </c>
      <c r="F28" s="22" t="s">
        <v>213</v>
      </c>
      <c r="G28" s="4">
        <v>9.2700144100000006E-2</v>
      </c>
      <c r="H28" s="5" t="str">
        <f>IF($B28="N/A","N/A",IF(G28&gt;15,"No",IF(G28&lt;-15,"No","Yes")))</f>
        <v>N/A</v>
      </c>
      <c r="I28" s="6">
        <v>-74.7</v>
      </c>
      <c r="J28" s="6">
        <v>-4.16</v>
      </c>
      <c r="K28" s="105" t="str">
        <f t="shared" si="0"/>
        <v>Yes</v>
      </c>
    </row>
    <row r="29" spans="1:11" ht="25.5" x14ac:dyDescent="0.2">
      <c r="A29" s="124" t="s">
        <v>836</v>
      </c>
      <c r="B29" s="22" t="s">
        <v>213</v>
      </c>
      <c r="C29" s="24">
        <v>40.189928125000002</v>
      </c>
      <c r="D29" s="22" t="s">
        <v>213</v>
      </c>
      <c r="E29" s="24">
        <v>92.371144025000007</v>
      </c>
      <c r="F29" s="22" t="s">
        <v>213</v>
      </c>
      <c r="G29" s="24">
        <v>90.092042211000006</v>
      </c>
      <c r="H29" s="22" t="s">
        <v>213</v>
      </c>
      <c r="I29" s="6">
        <v>129.80000000000001</v>
      </c>
      <c r="J29" s="6">
        <v>-2.4700000000000002</v>
      </c>
      <c r="K29" s="105" t="str">
        <f t="shared" si="0"/>
        <v>Yes</v>
      </c>
    </row>
    <row r="30" spans="1:11" x14ac:dyDescent="0.2">
      <c r="A30" s="124" t="s">
        <v>27</v>
      </c>
      <c r="B30" s="22" t="s">
        <v>217</v>
      </c>
      <c r="C30" s="23">
        <v>11</v>
      </c>
      <c r="D30" s="5" t="str">
        <f>IF($B30="N/A","N/A",IF(C30="N/A","N/A",IF(C30=0,"Yes","No")))</f>
        <v>No</v>
      </c>
      <c r="E30" s="23">
        <v>11</v>
      </c>
      <c r="F30" s="5" t="str">
        <f>IF($B30="N/A","N/A",IF(E30="N/A","N/A",IF(E30=0,"Yes","No")))</f>
        <v>No</v>
      </c>
      <c r="G30" s="23">
        <v>0</v>
      </c>
      <c r="H30" s="5" t="str">
        <f>IF($B30="N/A","N/A",IF(G30=0,"Yes","No"))</f>
        <v>Yes</v>
      </c>
      <c r="I30" s="6">
        <v>600</v>
      </c>
      <c r="J30" s="6">
        <v>-100</v>
      </c>
      <c r="K30" s="105" t="str">
        <f t="shared" si="0"/>
        <v>No</v>
      </c>
    </row>
    <row r="31" spans="1:11" x14ac:dyDescent="0.2">
      <c r="A31" s="124" t="s">
        <v>206</v>
      </c>
      <c r="B31" s="72" t="s">
        <v>213</v>
      </c>
      <c r="C31" s="56">
        <v>16944672</v>
      </c>
      <c r="D31" s="5" t="str">
        <f t="shared" ref="D31:F50" si="4">IF($B31="N/A","N/A",IF(C31&lt;0,"No","Yes"))</f>
        <v>N/A</v>
      </c>
      <c r="E31" s="56">
        <v>20875708</v>
      </c>
      <c r="F31" s="5" t="str">
        <f t="shared" si="4"/>
        <v>N/A</v>
      </c>
      <c r="G31" s="56">
        <v>21400364</v>
      </c>
      <c r="H31" s="5" t="str">
        <f t="shared" ref="H31:H50" si="5">IF($B31="N/A","N/A",IF(G31&lt;0,"No","Yes"))</f>
        <v>N/A</v>
      </c>
      <c r="I31" s="6">
        <v>23.2</v>
      </c>
      <c r="J31" s="6">
        <v>2.5129999999999999</v>
      </c>
      <c r="K31" s="105" t="str">
        <f t="shared" si="0"/>
        <v>Yes</v>
      </c>
    </row>
    <row r="32" spans="1:11" ht="25.5" x14ac:dyDescent="0.2">
      <c r="A32" s="128" t="s">
        <v>654</v>
      </c>
      <c r="B32" s="72" t="s">
        <v>213</v>
      </c>
      <c r="C32" s="57">
        <v>91.612390019000003</v>
      </c>
      <c r="D32" s="5" t="str">
        <f t="shared" si="4"/>
        <v>N/A</v>
      </c>
      <c r="E32" s="57">
        <v>97.353775976999998</v>
      </c>
      <c r="F32" s="5" t="str">
        <f t="shared" si="4"/>
        <v>N/A</v>
      </c>
      <c r="G32" s="57">
        <v>97.454968523000005</v>
      </c>
      <c r="H32" s="5" t="str">
        <f t="shared" si="5"/>
        <v>N/A</v>
      </c>
      <c r="I32" s="6">
        <v>6.2670000000000003</v>
      </c>
      <c r="J32" s="6">
        <v>0.10390000000000001</v>
      </c>
      <c r="K32" s="105" t="str">
        <f t="shared" si="0"/>
        <v>Yes</v>
      </c>
    </row>
    <row r="33" spans="1:11" x14ac:dyDescent="0.2">
      <c r="A33" s="128" t="s">
        <v>655</v>
      </c>
      <c r="B33" s="72" t="s">
        <v>213</v>
      </c>
      <c r="C33" s="57">
        <v>0</v>
      </c>
      <c r="D33" s="5" t="str">
        <f t="shared" si="4"/>
        <v>N/A</v>
      </c>
      <c r="E33" s="57">
        <v>0</v>
      </c>
      <c r="F33" s="5" t="str">
        <f t="shared" si="4"/>
        <v>N/A</v>
      </c>
      <c r="G33" s="57">
        <v>8.8895684200000005E-2</v>
      </c>
      <c r="H33" s="5" t="str">
        <f t="shared" si="5"/>
        <v>N/A</v>
      </c>
      <c r="I33" s="6" t="s">
        <v>1750</v>
      </c>
      <c r="J33" s="6" t="s">
        <v>1750</v>
      </c>
      <c r="K33" s="105" t="str">
        <f t="shared" si="0"/>
        <v>N/A</v>
      </c>
    </row>
    <row r="34" spans="1:11" x14ac:dyDescent="0.2">
      <c r="A34" s="128" t="s">
        <v>656</v>
      </c>
      <c r="B34" s="72" t="s">
        <v>213</v>
      </c>
      <c r="C34" s="57">
        <v>0</v>
      </c>
      <c r="D34" s="5" t="str">
        <f t="shared" si="4"/>
        <v>N/A</v>
      </c>
      <c r="E34" s="57">
        <v>0</v>
      </c>
      <c r="F34" s="5" t="str">
        <f t="shared" si="4"/>
        <v>N/A</v>
      </c>
      <c r="G34" s="57">
        <v>0</v>
      </c>
      <c r="H34" s="5" t="str">
        <f t="shared" si="5"/>
        <v>N/A</v>
      </c>
      <c r="I34" s="6" t="s">
        <v>1750</v>
      </c>
      <c r="J34" s="6" t="s">
        <v>1750</v>
      </c>
      <c r="K34" s="105" t="str">
        <f t="shared" si="0"/>
        <v>N/A</v>
      </c>
    </row>
    <row r="35" spans="1:11" x14ac:dyDescent="0.2">
      <c r="A35" s="128" t="s">
        <v>657</v>
      </c>
      <c r="B35" s="72" t="s">
        <v>213</v>
      </c>
      <c r="C35" s="57">
        <v>8.3876099815000007</v>
      </c>
      <c r="D35" s="5" t="str">
        <f t="shared" si="4"/>
        <v>N/A</v>
      </c>
      <c r="E35" s="57">
        <v>2.6462240226999998</v>
      </c>
      <c r="F35" s="5" t="str">
        <f t="shared" si="4"/>
        <v>N/A</v>
      </c>
      <c r="G35" s="57">
        <v>2.4561357928000001</v>
      </c>
      <c r="H35" s="5" t="str">
        <f t="shared" si="5"/>
        <v>N/A</v>
      </c>
      <c r="I35" s="6">
        <v>-68.5</v>
      </c>
      <c r="J35" s="6">
        <v>-7.18</v>
      </c>
      <c r="K35" s="105" t="str">
        <f t="shared" si="0"/>
        <v>Yes</v>
      </c>
    </row>
    <row r="36" spans="1:11" x14ac:dyDescent="0.2">
      <c r="A36" s="128" t="s">
        <v>349</v>
      </c>
      <c r="B36" s="72" t="s">
        <v>213</v>
      </c>
      <c r="C36" s="56">
        <v>37299092</v>
      </c>
      <c r="D36" s="5" t="str">
        <f t="shared" si="4"/>
        <v>N/A</v>
      </c>
      <c r="E36" s="56">
        <v>39780175</v>
      </c>
      <c r="F36" s="5" t="str">
        <f t="shared" si="4"/>
        <v>N/A</v>
      </c>
      <c r="G36" s="56">
        <v>43163785</v>
      </c>
      <c r="H36" s="5" t="str">
        <f t="shared" si="5"/>
        <v>N/A</v>
      </c>
      <c r="I36" s="6">
        <v>6.6520000000000001</v>
      </c>
      <c r="J36" s="6">
        <v>8.5060000000000002</v>
      </c>
      <c r="K36" s="105" t="str">
        <f t="shared" si="0"/>
        <v>Yes</v>
      </c>
    </row>
    <row r="37" spans="1:11" x14ac:dyDescent="0.2">
      <c r="A37" s="128" t="s">
        <v>658</v>
      </c>
      <c r="B37" s="72" t="s">
        <v>213</v>
      </c>
      <c r="C37" s="57">
        <v>21.476193039999998</v>
      </c>
      <c r="D37" s="5" t="str">
        <f t="shared" si="4"/>
        <v>N/A</v>
      </c>
      <c r="E37" s="57">
        <v>14.509048791</v>
      </c>
      <c r="F37" s="5" t="str">
        <f t="shared" si="4"/>
        <v>N/A</v>
      </c>
      <c r="G37" s="57">
        <v>15.788388345</v>
      </c>
      <c r="H37" s="5" t="str">
        <f t="shared" si="5"/>
        <v>N/A</v>
      </c>
      <c r="I37" s="6">
        <v>-32.4</v>
      </c>
      <c r="J37" s="6">
        <v>8.8179999999999996</v>
      </c>
      <c r="K37" s="105" t="str">
        <f t="shared" si="0"/>
        <v>Yes</v>
      </c>
    </row>
    <row r="38" spans="1:11" x14ac:dyDescent="0.2">
      <c r="A38" s="128" t="s">
        <v>659</v>
      </c>
      <c r="B38" s="72" t="s">
        <v>213</v>
      </c>
      <c r="C38" s="57">
        <v>52.160583426999999</v>
      </c>
      <c r="D38" s="5" t="str">
        <f t="shared" si="4"/>
        <v>N/A</v>
      </c>
      <c r="E38" s="57">
        <v>8.7109244743000005</v>
      </c>
      <c r="F38" s="5" t="str">
        <f t="shared" si="4"/>
        <v>N/A</v>
      </c>
      <c r="G38" s="57">
        <v>45.329166569000002</v>
      </c>
      <c r="H38" s="5" t="str">
        <f t="shared" si="5"/>
        <v>N/A</v>
      </c>
      <c r="I38" s="6">
        <v>-83.3</v>
      </c>
      <c r="J38" s="6">
        <v>420.4</v>
      </c>
      <c r="K38" s="105" t="str">
        <f t="shared" si="0"/>
        <v>No</v>
      </c>
    </row>
    <row r="39" spans="1:11" x14ac:dyDescent="0.2">
      <c r="A39" s="128" t="s">
        <v>660</v>
      </c>
      <c r="B39" s="72" t="s">
        <v>213</v>
      </c>
      <c r="C39" s="57">
        <v>0</v>
      </c>
      <c r="D39" s="5" t="str">
        <f t="shared" si="4"/>
        <v>N/A</v>
      </c>
      <c r="E39" s="57">
        <v>0</v>
      </c>
      <c r="F39" s="5" t="str">
        <f t="shared" si="4"/>
        <v>N/A</v>
      </c>
      <c r="G39" s="57">
        <v>0</v>
      </c>
      <c r="H39" s="5" t="str">
        <f t="shared" si="5"/>
        <v>N/A</v>
      </c>
      <c r="I39" s="6" t="s">
        <v>1750</v>
      </c>
      <c r="J39" s="6" t="s">
        <v>1750</v>
      </c>
      <c r="K39" s="105" t="str">
        <f t="shared" si="0"/>
        <v>N/A</v>
      </c>
    </row>
    <row r="40" spans="1:11" x14ac:dyDescent="0.2">
      <c r="A40" s="128" t="s">
        <v>661</v>
      </c>
      <c r="B40" s="72" t="s">
        <v>213</v>
      </c>
      <c r="C40" s="57">
        <v>0</v>
      </c>
      <c r="D40" s="5" t="str">
        <f t="shared" si="4"/>
        <v>N/A</v>
      </c>
      <c r="E40" s="57">
        <v>0</v>
      </c>
      <c r="F40" s="5" t="str">
        <f t="shared" si="4"/>
        <v>N/A</v>
      </c>
      <c r="G40" s="57">
        <v>0</v>
      </c>
      <c r="H40" s="5" t="str">
        <f t="shared" si="5"/>
        <v>N/A</v>
      </c>
      <c r="I40" s="6" t="s">
        <v>1750</v>
      </c>
      <c r="J40" s="6" t="s">
        <v>1750</v>
      </c>
      <c r="K40" s="105" t="str">
        <f t="shared" si="0"/>
        <v>N/A</v>
      </c>
    </row>
    <row r="41" spans="1:11" x14ac:dyDescent="0.2">
      <c r="A41" s="128" t="s">
        <v>662</v>
      </c>
      <c r="B41" s="72" t="s">
        <v>213</v>
      </c>
      <c r="C41" s="57">
        <v>19.973665846999999</v>
      </c>
      <c r="D41" s="5" t="str">
        <f t="shared" si="4"/>
        <v>N/A</v>
      </c>
      <c r="E41" s="57">
        <v>21.122395766</v>
      </c>
      <c r="F41" s="5" t="str">
        <f t="shared" si="4"/>
        <v>N/A</v>
      </c>
      <c r="G41" s="57">
        <v>24.189380056000001</v>
      </c>
      <c r="H41" s="5" t="str">
        <f t="shared" si="5"/>
        <v>N/A</v>
      </c>
      <c r="I41" s="6">
        <v>5.7510000000000003</v>
      </c>
      <c r="J41" s="6">
        <v>14.52</v>
      </c>
      <c r="K41" s="105" t="str">
        <f t="shared" si="0"/>
        <v>Yes</v>
      </c>
    </row>
    <row r="42" spans="1:11" x14ac:dyDescent="0.2">
      <c r="A42" s="128" t="s">
        <v>663</v>
      </c>
      <c r="B42" s="72" t="s">
        <v>213</v>
      </c>
      <c r="C42" s="57">
        <v>93.610442312999993</v>
      </c>
      <c r="D42" s="5" t="str">
        <f t="shared" si="4"/>
        <v>N/A</v>
      </c>
      <c r="E42" s="57">
        <v>44.342369032000001</v>
      </c>
      <c r="F42" s="5" t="str">
        <f t="shared" si="4"/>
        <v>N/A</v>
      </c>
      <c r="G42" s="57">
        <v>85.306934968999997</v>
      </c>
      <c r="H42" s="5" t="str">
        <f t="shared" si="5"/>
        <v>N/A</v>
      </c>
      <c r="I42" s="6">
        <v>-52.6</v>
      </c>
      <c r="J42" s="6">
        <v>92.38</v>
      </c>
      <c r="K42" s="105" t="str">
        <f t="shared" si="0"/>
        <v>No</v>
      </c>
    </row>
    <row r="43" spans="1:11" x14ac:dyDescent="0.2">
      <c r="A43" s="128" t="s">
        <v>664</v>
      </c>
      <c r="B43" s="72" t="s">
        <v>213</v>
      </c>
      <c r="C43" s="57">
        <v>0</v>
      </c>
      <c r="D43" s="5" t="str">
        <f t="shared" si="4"/>
        <v>N/A</v>
      </c>
      <c r="E43" s="57">
        <v>0</v>
      </c>
      <c r="F43" s="5" t="str">
        <f t="shared" si="4"/>
        <v>N/A</v>
      </c>
      <c r="G43" s="57">
        <v>0</v>
      </c>
      <c r="H43" s="5" t="str">
        <f t="shared" si="5"/>
        <v>N/A</v>
      </c>
      <c r="I43" s="6" t="s">
        <v>1750</v>
      </c>
      <c r="J43" s="6" t="s">
        <v>1750</v>
      </c>
      <c r="K43" s="105" t="str">
        <f t="shared" si="0"/>
        <v>N/A</v>
      </c>
    </row>
    <row r="44" spans="1:11" x14ac:dyDescent="0.2">
      <c r="A44" s="128" t="s">
        <v>665</v>
      </c>
      <c r="B44" s="72" t="s">
        <v>213</v>
      </c>
      <c r="C44" s="57">
        <v>0</v>
      </c>
      <c r="D44" s="5" t="str">
        <f t="shared" si="4"/>
        <v>N/A</v>
      </c>
      <c r="E44" s="57">
        <v>0</v>
      </c>
      <c r="F44" s="5" t="str">
        <f t="shared" si="4"/>
        <v>N/A</v>
      </c>
      <c r="G44" s="57">
        <v>0</v>
      </c>
      <c r="H44" s="5" t="str">
        <f t="shared" si="5"/>
        <v>N/A</v>
      </c>
      <c r="I44" s="6" t="s">
        <v>1750</v>
      </c>
      <c r="J44" s="6" t="s">
        <v>1750</v>
      </c>
      <c r="K44" s="105" t="str">
        <f t="shared" si="0"/>
        <v>N/A</v>
      </c>
    </row>
    <row r="45" spans="1:11" x14ac:dyDescent="0.2">
      <c r="A45" s="128" t="s">
        <v>666</v>
      </c>
      <c r="B45" s="72" t="s">
        <v>213</v>
      </c>
      <c r="C45" s="57">
        <v>6.3895576867999999</v>
      </c>
      <c r="D45" s="5" t="str">
        <f t="shared" si="4"/>
        <v>N/A</v>
      </c>
      <c r="E45" s="57">
        <v>55.657630967999999</v>
      </c>
      <c r="F45" s="5" t="str">
        <f t="shared" si="4"/>
        <v>N/A</v>
      </c>
      <c r="G45" s="57">
        <v>14.693065031</v>
      </c>
      <c r="H45" s="5" t="str">
        <f t="shared" si="5"/>
        <v>N/A</v>
      </c>
      <c r="I45" s="6">
        <v>771.1</v>
      </c>
      <c r="J45" s="6">
        <v>-73.599999999999994</v>
      </c>
      <c r="K45" s="105" t="str">
        <f t="shared" si="0"/>
        <v>No</v>
      </c>
    </row>
    <row r="46" spans="1:11" x14ac:dyDescent="0.2">
      <c r="A46" s="128" t="s">
        <v>350</v>
      </c>
      <c r="B46" s="72" t="s">
        <v>213</v>
      </c>
      <c r="C46" s="56">
        <v>0</v>
      </c>
      <c r="D46" s="5" t="str">
        <f t="shared" si="4"/>
        <v>N/A</v>
      </c>
      <c r="E46" s="56">
        <v>0</v>
      </c>
      <c r="F46" s="5" t="str">
        <f t="shared" si="4"/>
        <v>N/A</v>
      </c>
      <c r="G46" s="56">
        <v>0</v>
      </c>
      <c r="H46" s="5" t="str">
        <f t="shared" si="5"/>
        <v>N/A</v>
      </c>
      <c r="I46" s="6" t="s">
        <v>1750</v>
      </c>
      <c r="J46" s="6" t="s">
        <v>1750</v>
      </c>
      <c r="K46" s="105" t="str">
        <f t="shared" si="0"/>
        <v>N/A</v>
      </c>
    </row>
    <row r="47" spans="1:11" x14ac:dyDescent="0.2">
      <c r="A47" s="128" t="s">
        <v>667</v>
      </c>
      <c r="B47" s="72" t="s">
        <v>213</v>
      </c>
      <c r="C47" s="57" t="s">
        <v>1750</v>
      </c>
      <c r="D47" s="5" t="str">
        <f t="shared" si="4"/>
        <v>N/A</v>
      </c>
      <c r="E47" s="57" t="s">
        <v>1750</v>
      </c>
      <c r="F47" s="5" t="str">
        <f t="shared" si="4"/>
        <v>N/A</v>
      </c>
      <c r="G47" s="57" t="s">
        <v>1750</v>
      </c>
      <c r="H47" s="5" t="str">
        <f t="shared" si="5"/>
        <v>N/A</v>
      </c>
      <c r="I47" s="6" t="s">
        <v>1750</v>
      </c>
      <c r="J47" s="6" t="s">
        <v>1750</v>
      </c>
      <c r="K47" s="105" t="str">
        <f t="shared" si="0"/>
        <v>N/A</v>
      </c>
    </row>
    <row r="48" spans="1:11" x14ac:dyDescent="0.2">
      <c r="A48" s="128" t="s">
        <v>668</v>
      </c>
      <c r="B48" s="72" t="s">
        <v>213</v>
      </c>
      <c r="C48" s="57" t="s">
        <v>1750</v>
      </c>
      <c r="D48" s="5" t="str">
        <f t="shared" si="4"/>
        <v>N/A</v>
      </c>
      <c r="E48" s="57" t="s">
        <v>1750</v>
      </c>
      <c r="F48" s="5" t="str">
        <f t="shared" si="4"/>
        <v>N/A</v>
      </c>
      <c r="G48" s="57" t="s">
        <v>1750</v>
      </c>
      <c r="H48" s="5" t="str">
        <f t="shared" si="5"/>
        <v>N/A</v>
      </c>
      <c r="I48" s="6" t="s">
        <v>1750</v>
      </c>
      <c r="J48" s="6" t="s">
        <v>1750</v>
      </c>
      <c r="K48" s="105" t="str">
        <f t="shared" si="0"/>
        <v>N/A</v>
      </c>
    </row>
    <row r="49" spans="1:11" x14ac:dyDescent="0.2">
      <c r="A49" s="128" t="s">
        <v>669</v>
      </c>
      <c r="B49" s="72" t="s">
        <v>213</v>
      </c>
      <c r="C49" s="57" t="s">
        <v>1750</v>
      </c>
      <c r="D49" s="5" t="str">
        <f t="shared" si="4"/>
        <v>N/A</v>
      </c>
      <c r="E49" s="57" t="s">
        <v>1750</v>
      </c>
      <c r="F49" s="5" t="str">
        <f t="shared" si="4"/>
        <v>N/A</v>
      </c>
      <c r="G49" s="57" t="s">
        <v>1750</v>
      </c>
      <c r="H49" s="5" t="str">
        <f t="shared" si="5"/>
        <v>N/A</v>
      </c>
      <c r="I49" s="6" t="s">
        <v>1750</v>
      </c>
      <c r="J49" s="6" t="s">
        <v>1750</v>
      </c>
      <c r="K49" s="105" t="str">
        <f t="shared" si="0"/>
        <v>N/A</v>
      </c>
    </row>
    <row r="50" spans="1:11" x14ac:dyDescent="0.2">
      <c r="A50" s="128" t="s">
        <v>670</v>
      </c>
      <c r="B50" s="72" t="s">
        <v>213</v>
      </c>
      <c r="C50" s="57" t="s">
        <v>1750</v>
      </c>
      <c r="D50" s="5" t="str">
        <f t="shared" si="4"/>
        <v>N/A</v>
      </c>
      <c r="E50" s="57" t="s">
        <v>1750</v>
      </c>
      <c r="F50" s="5" t="str">
        <f t="shared" si="4"/>
        <v>N/A</v>
      </c>
      <c r="G50" s="57" t="s">
        <v>1750</v>
      </c>
      <c r="H50" s="5" t="str">
        <f t="shared" si="5"/>
        <v>N/A</v>
      </c>
      <c r="I50" s="6" t="s">
        <v>1750</v>
      </c>
      <c r="J50" s="6" t="s">
        <v>1750</v>
      </c>
      <c r="K50" s="105" t="str">
        <f t="shared" si="0"/>
        <v>N/A</v>
      </c>
    </row>
    <row r="51" spans="1:11" x14ac:dyDescent="0.2">
      <c r="A51" s="128" t="s">
        <v>351</v>
      </c>
      <c r="B51" s="22" t="s">
        <v>213</v>
      </c>
      <c r="C51" s="56">
        <v>60325179</v>
      </c>
      <c r="D51" s="22" t="s">
        <v>213</v>
      </c>
      <c r="E51" s="23">
        <v>73974674</v>
      </c>
      <c r="F51" s="22" t="s">
        <v>213</v>
      </c>
      <c r="G51" s="23">
        <v>88627692</v>
      </c>
      <c r="H51" s="22" t="s">
        <v>213</v>
      </c>
      <c r="I51" s="6">
        <v>22.63</v>
      </c>
      <c r="J51" s="6">
        <v>19.809999999999999</v>
      </c>
      <c r="K51" s="105" t="str">
        <f t="shared" si="0"/>
        <v>Yes</v>
      </c>
    </row>
    <row r="52" spans="1:11" x14ac:dyDescent="0.2">
      <c r="A52" s="128" t="s">
        <v>352</v>
      </c>
      <c r="B52" s="22" t="s">
        <v>213</v>
      </c>
      <c r="C52" s="57">
        <v>50.159431769000001</v>
      </c>
      <c r="D52" s="5" t="str">
        <f t="shared" ref="D52:D54" si="6">IF($B52="N/A","N/A",IF(C52&gt;15,"No",IF(C52&lt;-15,"No","Yes")))</f>
        <v>N/A</v>
      </c>
      <c r="E52" s="4">
        <v>49.786009196000002</v>
      </c>
      <c r="F52" s="5" t="str">
        <f t="shared" ref="F52:F54" si="7">IF($B52="N/A","N/A",IF(E52&gt;15,"No",IF(E52&lt;-15,"No","Yes")))</f>
        <v>N/A</v>
      </c>
      <c r="G52" s="4">
        <v>63.163481679999997</v>
      </c>
      <c r="H52" s="5" t="str">
        <f t="shared" ref="H52:H54" si="8">IF($B52="N/A","N/A",IF(G52&gt;15,"No",IF(G52&lt;-15,"No","Yes")))</f>
        <v>N/A</v>
      </c>
      <c r="I52" s="6">
        <v>-0.74399999999999999</v>
      </c>
      <c r="J52" s="6">
        <v>26.87</v>
      </c>
      <c r="K52" s="105" t="str">
        <f t="shared" si="0"/>
        <v>Yes</v>
      </c>
    </row>
    <row r="53" spans="1:11" x14ac:dyDescent="0.2">
      <c r="A53" s="128" t="s">
        <v>353</v>
      </c>
      <c r="B53" s="22" t="s">
        <v>213</v>
      </c>
      <c r="C53" s="57">
        <v>11.226937263</v>
      </c>
      <c r="D53" s="5" t="str">
        <f t="shared" si="6"/>
        <v>N/A</v>
      </c>
      <c r="E53" s="4">
        <v>5.9521938549</v>
      </c>
      <c r="F53" s="5" t="str">
        <f t="shared" si="7"/>
        <v>N/A</v>
      </c>
      <c r="G53" s="4">
        <v>14.360587208</v>
      </c>
      <c r="H53" s="5" t="str">
        <f t="shared" si="8"/>
        <v>N/A</v>
      </c>
      <c r="I53" s="6">
        <v>-47</v>
      </c>
      <c r="J53" s="6">
        <v>141.30000000000001</v>
      </c>
      <c r="K53" s="105" t="str">
        <f t="shared" si="0"/>
        <v>No</v>
      </c>
    </row>
    <row r="54" spans="1:11" x14ac:dyDescent="0.2">
      <c r="A54" s="129" t="s">
        <v>354</v>
      </c>
      <c r="B54" s="113" t="s">
        <v>213</v>
      </c>
      <c r="C54" s="130">
        <v>38.006753365999998</v>
      </c>
      <c r="D54" s="114" t="str">
        <f t="shared" si="6"/>
        <v>N/A</v>
      </c>
      <c r="E54" s="118">
        <v>43.894794318000002</v>
      </c>
      <c r="F54" s="114" t="str">
        <f t="shared" si="7"/>
        <v>N/A</v>
      </c>
      <c r="G54" s="118">
        <v>22.313239297999999</v>
      </c>
      <c r="H54" s="114" t="str">
        <f t="shared" si="8"/>
        <v>N/A</v>
      </c>
      <c r="I54" s="115">
        <v>15.49</v>
      </c>
      <c r="J54" s="115">
        <v>-49.2</v>
      </c>
      <c r="K54" s="116" t="str">
        <f t="shared" si="0"/>
        <v>No</v>
      </c>
    </row>
    <row r="55" spans="1:11" ht="12" customHeight="1" x14ac:dyDescent="0.2">
      <c r="A55" s="205" t="s">
        <v>1620</v>
      </c>
      <c r="B55" s="206"/>
      <c r="C55" s="206"/>
      <c r="D55" s="206"/>
      <c r="E55" s="206"/>
      <c r="F55" s="206"/>
      <c r="G55" s="206"/>
      <c r="H55" s="206"/>
      <c r="I55" s="206"/>
      <c r="J55" s="206"/>
      <c r="K55" s="207"/>
    </row>
    <row r="56" spans="1:11" x14ac:dyDescent="0.2">
      <c r="A56" s="195" t="s">
        <v>1618</v>
      </c>
      <c r="B56" s="196"/>
      <c r="C56" s="196"/>
      <c r="D56" s="196"/>
      <c r="E56" s="196"/>
      <c r="F56" s="196"/>
      <c r="G56" s="196"/>
      <c r="H56" s="196"/>
      <c r="I56" s="196"/>
      <c r="J56" s="196"/>
      <c r="K56" s="197"/>
    </row>
    <row r="57" spans="1:11" x14ac:dyDescent="0.2">
      <c r="A57" s="198" t="s">
        <v>1706</v>
      </c>
      <c r="B57" s="198"/>
      <c r="C57" s="198"/>
      <c r="D57" s="198"/>
      <c r="E57" s="198"/>
      <c r="F57" s="198"/>
      <c r="G57" s="198"/>
      <c r="H57" s="198"/>
      <c r="I57" s="198"/>
      <c r="J57" s="198"/>
      <c r="K57" s="199"/>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3"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ht="12.75" customHeight="1" x14ac:dyDescent="0.2">
      <c r="A2" s="192" t="s">
        <v>1571</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16851374</v>
      </c>
      <c r="D6" s="5" t="str">
        <f>IF($B6="N/A","N/A",IF(C6&gt;15,"No",IF(C6&lt;-15,"No","Yes")))</f>
        <v>N/A</v>
      </c>
      <c r="E6" s="23">
        <v>13594367</v>
      </c>
      <c r="F6" s="5" t="str">
        <f>IF($B6="N/A","N/A",IF(E6&gt;15,"No",IF(E6&lt;-15,"No","Yes")))</f>
        <v>N/A</v>
      </c>
      <c r="G6" s="23">
        <v>11634347</v>
      </c>
      <c r="H6" s="5" t="str">
        <f>IF($B6="N/A","N/A",IF(G6&gt;15,"No",IF(G6&lt;-15,"No","Yes")))</f>
        <v>N/A</v>
      </c>
      <c r="I6" s="6">
        <v>-19.3</v>
      </c>
      <c r="J6" s="6">
        <v>-14.4</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1750</v>
      </c>
      <c r="J8" s="6" t="s">
        <v>1750</v>
      </c>
      <c r="K8" s="105" t="str">
        <f t="shared" si="0"/>
        <v>N/A</v>
      </c>
    </row>
    <row r="9" spans="1:11" x14ac:dyDescent="0.2">
      <c r="A9" s="124" t="s">
        <v>16</v>
      </c>
      <c r="B9" s="22" t="s">
        <v>213</v>
      </c>
      <c r="C9" s="57">
        <v>5.1070375626000004</v>
      </c>
      <c r="D9" s="5" t="str">
        <f t="shared" ref="D9:D15" si="1">IF($B9="N/A","N/A",IF(C9&gt;15,"No",IF(C9&lt;-15,"No","Yes")))</f>
        <v>N/A</v>
      </c>
      <c r="E9" s="4">
        <v>6.3470921449000004</v>
      </c>
      <c r="F9" s="5" t="str">
        <f t="shared" ref="F9:F15" si="2">IF($B9="N/A","N/A",IF(E9&gt;15,"No",IF(E9&lt;-15,"No","Yes")))</f>
        <v>N/A</v>
      </c>
      <c r="G9" s="4">
        <v>8.3213007141999995</v>
      </c>
      <c r="H9" s="5" t="str">
        <f t="shared" ref="H9:H15" si="3">IF($B9="N/A","N/A",IF(G9&gt;15,"No",IF(G9&lt;-15,"No","Yes")))</f>
        <v>N/A</v>
      </c>
      <c r="I9" s="6">
        <v>24.28</v>
      </c>
      <c r="J9" s="6">
        <v>31.1</v>
      </c>
      <c r="K9" s="105" t="str">
        <f t="shared" si="0"/>
        <v>No</v>
      </c>
    </row>
    <row r="10" spans="1:11" x14ac:dyDescent="0.2">
      <c r="A10" s="124" t="s">
        <v>36</v>
      </c>
      <c r="B10" s="22" t="s">
        <v>213</v>
      </c>
      <c r="C10" s="57">
        <v>1.47957282E-2</v>
      </c>
      <c r="D10" s="5" t="str">
        <f t="shared" si="1"/>
        <v>N/A</v>
      </c>
      <c r="E10" s="4">
        <v>7.2318590999999998E-3</v>
      </c>
      <c r="F10" s="5" t="str">
        <f t="shared" si="2"/>
        <v>N/A</v>
      </c>
      <c r="G10" s="4">
        <v>1.181207122</v>
      </c>
      <c r="H10" s="5" t="str">
        <f t="shared" si="3"/>
        <v>N/A</v>
      </c>
      <c r="I10" s="6">
        <v>-51.1</v>
      </c>
      <c r="J10" s="6">
        <v>16233</v>
      </c>
      <c r="K10" s="105" t="str">
        <f t="shared" si="0"/>
        <v>No</v>
      </c>
    </row>
    <row r="11" spans="1:11" x14ac:dyDescent="0.2">
      <c r="A11" s="124" t="s">
        <v>37</v>
      </c>
      <c r="B11" s="22" t="s">
        <v>213</v>
      </c>
      <c r="C11" s="57">
        <v>9.6507734014000004</v>
      </c>
      <c r="D11" s="5" t="str">
        <f t="shared" si="1"/>
        <v>N/A</v>
      </c>
      <c r="E11" s="4">
        <v>5.6654902948999997</v>
      </c>
      <c r="F11" s="5" t="str">
        <f t="shared" si="2"/>
        <v>N/A</v>
      </c>
      <c r="G11" s="4">
        <v>47.494658487999999</v>
      </c>
      <c r="H11" s="5" t="str">
        <f t="shared" si="3"/>
        <v>N/A</v>
      </c>
      <c r="I11" s="6">
        <v>-41.3</v>
      </c>
      <c r="J11" s="6">
        <v>738.3</v>
      </c>
      <c r="K11" s="105" t="str">
        <f t="shared" si="0"/>
        <v>No</v>
      </c>
    </row>
    <row r="12" spans="1:11" x14ac:dyDescent="0.2">
      <c r="A12" s="124" t="s">
        <v>38</v>
      </c>
      <c r="B12" s="22" t="s">
        <v>213</v>
      </c>
      <c r="C12" s="57">
        <v>5.3247361645</v>
      </c>
      <c r="D12" s="5" t="str">
        <f t="shared" si="1"/>
        <v>N/A</v>
      </c>
      <c r="E12" s="4">
        <v>6.7913568894000003</v>
      </c>
      <c r="F12" s="5" t="str">
        <f t="shared" si="2"/>
        <v>N/A</v>
      </c>
      <c r="G12" s="4">
        <v>8.5527740564000005</v>
      </c>
      <c r="H12" s="5" t="str">
        <f t="shared" si="3"/>
        <v>N/A</v>
      </c>
      <c r="I12" s="6">
        <v>27.54</v>
      </c>
      <c r="J12" s="6">
        <v>25.94</v>
      </c>
      <c r="K12" s="105" t="str">
        <f t="shared" si="0"/>
        <v>Yes</v>
      </c>
    </row>
    <row r="13" spans="1:11" x14ac:dyDescent="0.2">
      <c r="A13" s="124" t="s">
        <v>861</v>
      </c>
      <c r="B13" s="22" t="s">
        <v>213</v>
      </c>
      <c r="C13" s="57">
        <v>0.13295297549999999</v>
      </c>
      <c r="D13" s="5" t="str">
        <f t="shared" si="1"/>
        <v>N/A</v>
      </c>
      <c r="E13" s="4">
        <v>0.18556594379999999</v>
      </c>
      <c r="F13" s="5" t="str">
        <f t="shared" si="2"/>
        <v>N/A</v>
      </c>
      <c r="G13" s="4">
        <v>6.8666425700000006E-2</v>
      </c>
      <c r="H13" s="5" t="str">
        <f t="shared" si="3"/>
        <v>N/A</v>
      </c>
      <c r="I13" s="6">
        <v>39.57</v>
      </c>
      <c r="J13" s="6">
        <v>-63</v>
      </c>
      <c r="K13" s="105" t="str">
        <f t="shared" si="0"/>
        <v>No</v>
      </c>
    </row>
    <row r="14" spans="1:11" x14ac:dyDescent="0.2">
      <c r="A14" s="124" t="s">
        <v>862</v>
      </c>
      <c r="B14" s="22" t="s">
        <v>213</v>
      </c>
      <c r="C14" s="57">
        <v>17.129542925999999</v>
      </c>
      <c r="D14" s="5" t="str">
        <f t="shared" si="1"/>
        <v>N/A</v>
      </c>
      <c r="E14" s="4">
        <v>45.496001984000003</v>
      </c>
      <c r="F14" s="5" t="str">
        <f t="shared" si="2"/>
        <v>N/A</v>
      </c>
      <c r="G14" s="4">
        <v>55.997868777999997</v>
      </c>
      <c r="H14" s="5" t="str">
        <f t="shared" si="3"/>
        <v>N/A</v>
      </c>
      <c r="I14" s="6">
        <v>165.6</v>
      </c>
      <c r="J14" s="6">
        <v>23.08</v>
      </c>
      <c r="K14" s="105" t="str">
        <f t="shared" si="0"/>
        <v>Yes</v>
      </c>
    </row>
    <row r="15" spans="1:11" x14ac:dyDescent="0.2">
      <c r="A15" s="124" t="s">
        <v>161</v>
      </c>
      <c r="B15" s="22" t="s">
        <v>213</v>
      </c>
      <c r="C15" s="57">
        <v>59.717344117000003</v>
      </c>
      <c r="D15" s="5" t="str">
        <f t="shared" si="1"/>
        <v>N/A</v>
      </c>
      <c r="E15" s="4">
        <v>54.131832692000003</v>
      </c>
      <c r="F15" s="5" t="str">
        <f t="shared" si="2"/>
        <v>N/A</v>
      </c>
      <c r="G15" s="4">
        <v>52.521245927999999</v>
      </c>
      <c r="H15" s="5" t="str">
        <f t="shared" si="3"/>
        <v>N/A</v>
      </c>
      <c r="I15" s="6">
        <v>-9.35</v>
      </c>
      <c r="J15" s="6">
        <v>-2.98</v>
      </c>
      <c r="K15" s="105" t="str">
        <f t="shared" si="0"/>
        <v>Yes</v>
      </c>
    </row>
    <row r="16" spans="1:11" x14ac:dyDescent="0.2">
      <c r="A16" s="124" t="s">
        <v>162</v>
      </c>
      <c r="B16" s="22" t="s">
        <v>246</v>
      </c>
      <c r="C16" s="57">
        <v>99.901034776000003</v>
      </c>
      <c r="D16" s="5" t="str">
        <f>IF($B16="N/A","N/A",IF(C16&gt;95,"Yes","No"))</f>
        <v>Yes</v>
      </c>
      <c r="E16" s="4">
        <v>99.891146090000007</v>
      </c>
      <c r="F16" s="5" t="str">
        <f>IF($B16="N/A","N/A",IF(E16&gt;95,"Yes","No"))</f>
        <v>Yes</v>
      </c>
      <c r="G16" s="4">
        <v>78.422450353000002</v>
      </c>
      <c r="H16" s="5" t="str">
        <f>IF($B16="N/A","N/A",IF(G16&gt;95,"Yes","No"))</f>
        <v>No</v>
      </c>
      <c r="I16" s="6">
        <v>-0.01</v>
      </c>
      <c r="J16" s="6">
        <v>-21.5</v>
      </c>
      <c r="K16" s="105" t="str">
        <f t="shared" ref="K16:K26" si="4">IF(J16="Div by 0", "N/A", IF(J16="N/A","N/A", IF(J16&gt;30, "No", IF(J16&lt;-30, "No", "Yes"))))</f>
        <v>Yes</v>
      </c>
    </row>
    <row r="17" spans="1:11" x14ac:dyDescent="0.2">
      <c r="A17" s="124" t="s">
        <v>863</v>
      </c>
      <c r="B17" s="38" t="s">
        <v>247</v>
      </c>
      <c r="C17" s="57">
        <v>24.442760573000001</v>
      </c>
      <c r="D17" s="5" t="str">
        <f>IF($B17="N/A","N/A",IF(C17&gt;90,"No",IF(C17&lt;50,"No","Yes")))</f>
        <v>No</v>
      </c>
      <c r="E17" s="4">
        <v>28.786643762000001</v>
      </c>
      <c r="F17" s="5" t="str">
        <f>IF($B17="N/A","N/A",IF(E17&gt;90,"No",IF(E17&lt;50,"No","Yes")))</f>
        <v>No</v>
      </c>
      <c r="G17" s="4">
        <v>20.412843110000001</v>
      </c>
      <c r="H17" s="5" t="str">
        <f>IF($B17="N/A","N/A",IF(G17&gt;90,"No",IF(G17&lt;50,"No","Yes")))</f>
        <v>No</v>
      </c>
      <c r="I17" s="6">
        <v>17.77</v>
      </c>
      <c r="J17" s="6">
        <v>-29.1</v>
      </c>
      <c r="K17" s="105" t="str">
        <f t="shared" si="4"/>
        <v>Yes</v>
      </c>
    </row>
    <row r="18" spans="1:11" x14ac:dyDescent="0.2">
      <c r="A18" s="124" t="s">
        <v>864</v>
      </c>
      <c r="B18" s="38" t="s">
        <v>224</v>
      </c>
      <c r="C18" s="57">
        <v>30.026981776</v>
      </c>
      <c r="D18" s="5" t="str">
        <f t="shared" ref="D18:D23" si="5">IF($B18="N/A","N/A",IF(C18&gt;5,"No",IF(C18&lt;=0,"No","Yes")))</f>
        <v>No</v>
      </c>
      <c r="E18" s="4">
        <v>16.355722925999999</v>
      </c>
      <c r="F18" s="5" t="str">
        <f t="shared" ref="F18:F23" si="6">IF($B18="N/A","N/A",IF(E18&gt;5,"No",IF(E18&lt;=0,"No","Yes")))</f>
        <v>No</v>
      </c>
      <c r="G18" s="4">
        <v>15.041523173</v>
      </c>
      <c r="H18" s="5" t="str">
        <f t="shared" ref="H18:H23" si="7">IF($B18="N/A","N/A",IF(G18&gt;5,"No",IF(G18&lt;=0,"No","Yes")))</f>
        <v>No</v>
      </c>
      <c r="I18" s="6">
        <v>-45.5</v>
      </c>
      <c r="J18" s="6">
        <v>-8.0399999999999991</v>
      </c>
      <c r="K18" s="105" t="str">
        <f t="shared" si="4"/>
        <v>Yes</v>
      </c>
    </row>
    <row r="19" spans="1:11" x14ac:dyDescent="0.2">
      <c r="A19" s="124" t="s">
        <v>865</v>
      </c>
      <c r="B19" s="38" t="s">
        <v>224</v>
      </c>
      <c r="C19" s="57">
        <v>4.0772342956000003</v>
      </c>
      <c r="D19" s="5" t="str">
        <f t="shared" si="5"/>
        <v>Yes</v>
      </c>
      <c r="E19" s="4">
        <v>5.5516008947</v>
      </c>
      <c r="F19" s="5" t="str">
        <f t="shared" si="6"/>
        <v>No</v>
      </c>
      <c r="G19" s="4">
        <v>3.5864840545000001</v>
      </c>
      <c r="H19" s="5" t="str">
        <f t="shared" si="7"/>
        <v>Yes</v>
      </c>
      <c r="I19" s="6">
        <v>36.159999999999997</v>
      </c>
      <c r="J19" s="6">
        <v>-35.4</v>
      </c>
      <c r="K19" s="105" t="str">
        <f t="shared" si="4"/>
        <v>No</v>
      </c>
    </row>
    <row r="20" spans="1:11" x14ac:dyDescent="0.2">
      <c r="A20" s="124" t="s">
        <v>866</v>
      </c>
      <c r="B20" s="38" t="s">
        <v>224</v>
      </c>
      <c r="C20" s="57">
        <v>0.33604381459999999</v>
      </c>
      <c r="D20" s="5" t="str">
        <f t="shared" si="5"/>
        <v>Yes</v>
      </c>
      <c r="E20" s="4">
        <v>0.62945924590000002</v>
      </c>
      <c r="F20" s="5" t="str">
        <f t="shared" si="6"/>
        <v>Yes</v>
      </c>
      <c r="G20" s="4">
        <v>0.4225763595</v>
      </c>
      <c r="H20" s="5" t="str">
        <f t="shared" si="7"/>
        <v>Yes</v>
      </c>
      <c r="I20" s="6">
        <v>87.31</v>
      </c>
      <c r="J20" s="6">
        <v>-32.9</v>
      </c>
      <c r="K20" s="105" t="str">
        <f t="shared" si="4"/>
        <v>No</v>
      </c>
    </row>
    <row r="21" spans="1:11" x14ac:dyDescent="0.2">
      <c r="A21" s="124" t="s">
        <v>867</v>
      </c>
      <c r="B21" s="22" t="s">
        <v>213</v>
      </c>
      <c r="C21" s="57">
        <v>4.4625441000000002E-3</v>
      </c>
      <c r="D21" s="5" t="str">
        <f t="shared" si="5"/>
        <v>N/A</v>
      </c>
      <c r="E21" s="4">
        <v>5.7156026000000004E-3</v>
      </c>
      <c r="F21" s="5" t="str">
        <f t="shared" si="6"/>
        <v>N/A</v>
      </c>
      <c r="G21" s="4">
        <v>6.0682391999999996E-3</v>
      </c>
      <c r="H21" s="5" t="str">
        <f t="shared" si="7"/>
        <v>N/A</v>
      </c>
      <c r="I21" s="6">
        <v>28.08</v>
      </c>
      <c r="J21" s="6">
        <v>6.17</v>
      </c>
      <c r="K21" s="105" t="str">
        <f t="shared" si="4"/>
        <v>Yes</v>
      </c>
    </row>
    <row r="22" spans="1:11" x14ac:dyDescent="0.2">
      <c r="A22" s="124" t="s">
        <v>1702</v>
      </c>
      <c r="B22" s="22" t="s">
        <v>213</v>
      </c>
      <c r="C22" s="57">
        <v>0</v>
      </c>
      <c r="D22" s="5" t="str">
        <f t="shared" si="5"/>
        <v>N/A</v>
      </c>
      <c r="E22" s="4">
        <v>0</v>
      </c>
      <c r="F22" s="5" t="str">
        <f t="shared" si="6"/>
        <v>N/A</v>
      </c>
      <c r="G22" s="4">
        <v>0</v>
      </c>
      <c r="H22" s="5" t="str">
        <f t="shared" si="7"/>
        <v>N/A</v>
      </c>
      <c r="I22" s="6" t="s">
        <v>1750</v>
      </c>
      <c r="J22" s="6" t="s">
        <v>1750</v>
      </c>
      <c r="K22" s="105" t="str">
        <f t="shared" si="4"/>
        <v>N/A</v>
      </c>
    </row>
    <row r="23" spans="1:11" x14ac:dyDescent="0.2">
      <c r="A23" s="124" t="s">
        <v>868</v>
      </c>
      <c r="B23" s="22" t="s">
        <v>213</v>
      </c>
      <c r="C23" s="57">
        <v>8.8064036000000002E-3</v>
      </c>
      <c r="D23" s="5" t="str">
        <f t="shared" si="5"/>
        <v>N/A</v>
      </c>
      <c r="E23" s="4">
        <v>1.2453687600000001E-2</v>
      </c>
      <c r="F23" s="5" t="str">
        <f t="shared" si="6"/>
        <v>N/A</v>
      </c>
      <c r="G23" s="4">
        <v>2.9223815000000001E-3</v>
      </c>
      <c r="H23" s="5" t="str">
        <f t="shared" si="7"/>
        <v>N/A</v>
      </c>
      <c r="I23" s="6">
        <v>41.42</v>
      </c>
      <c r="J23" s="6">
        <v>-76.5</v>
      </c>
      <c r="K23" s="105" t="str">
        <f t="shared" si="4"/>
        <v>No</v>
      </c>
    </row>
    <row r="24" spans="1:11" x14ac:dyDescent="0.2">
      <c r="A24" s="124" t="s">
        <v>869</v>
      </c>
      <c r="B24" s="22" t="s">
        <v>232</v>
      </c>
      <c r="C24" s="57">
        <v>2.3417793705999999</v>
      </c>
      <c r="D24" s="5" t="str">
        <f>IF($B24="N/A","N/A",IF(C24&gt;10,"No",IF(C24&lt;1,"No","Yes")))</f>
        <v>Yes</v>
      </c>
      <c r="E24" s="4">
        <v>3.8528311028000002</v>
      </c>
      <c r="F24" s="5" t="str">
        <f>IF($B24="N/A","N/A",IF(E24&gt;10,"No",IF(E24&lt;1,"No","Yes")))</f>
        <v>Yes</v>
      </c>
      <c r="G24" s="4">
        <v>2.7006844475</v>
      </c>
      <c r="H24" s="5" t="str">
        <f>IF($B24="N/A","N/A",IF(G24&gt;10,"No",IF(G24&lt;1,"No","Yes")))</f>
        <v>Yes</v>
      </c>
      <c r="I24" s="6">
        <v>64.53</v>
      </c>
      <c r="J24" s="6">
        <v>-29.9</v>
      </c>
      <c r="K24" s="105" t="str">
        <f t="shared" si="4"/>
        <v>Yes</v>
      </c>
    </row>
    <row r="25" spans="1:11" x14ac:dyDescent="0.2">
      <c r="A25" s="124" t="s">
        <v>870</v>
      </c>
      <c r="B25" s="60" t="s">
        <v>239</v>
      </c>
      <c r="C25" s="57">
        <v>19.337651636</v>
      </c>
      <c r="D25" s="5" t="str">
        <f>IF($B25="N/A","N/A",IF(C25&gt;10,"No",IF(C25&lt;=0,"No","Yes")))</f>
        <v>No</v>
      </c>
      <c r="E25" s="4">
        <v>19.919434277000001</v>
      </c>
      <c r="F25" s="5" t="str">
        <f>IF($B25="N/A","N/A",IF(E25&gt;10,"No",IF(E25&lt;=0,"No","Yes")))</f>
        <v>No</v>
      </c>
      <c r="G25" s="4">
        <v>18.721764101000002</v>
      </c>
      <c r="H25" s="5" t="str">
        <f>IF($B25="N/A","N/A",IF(G25&gt;10,"No",IF(G25&lt;=0,"No","Yes")))</f>
        <v>No</v>
      </c>
      <c r="I25" s="6">
        <v>3.0089999999999999</v>
      </c>
      <c r="J25" s="6">
        <v>-6.01</v>
      </c>
      <c r="K25" s="105" t="str">
        <f t="shared" si="4"/>
        <v>Yes</v>
      </c>
    </row>
    <row r="26" spans="1:11" x14ac:dyDescent="0.2">
      <c r="A26" s="124" t="s">
        <v>871</v>
      </c>
      <c r="B26" s="38" t="s">
        <v>248</v>
      </c>
      <c r="C26" s="57">
        <v>9.8965223800000002E-2</v>
      </c>
      <c r="D26" s="5" t="str">
        <f>IF($B26="N/A","N/A",IF(C26&gt;=5,"No",IF(C26&lt;0,"No","Yes")))</f>
        <v>Yes</v>
      </c>
      <c r="E26" s="4">
        <v>0.1088539099</v>
      </c>
      <c r="F26" s="5" t="str">
        <f>IF($B26="N/A","N/A",IF(E26&gt;=5,"No",IF(E26&lt;0,"No","Yes")))</f>
        <v>Yes</v>
      </c>
      <c r="G26" s="4">
        <v>21.577549647000001</v>
      </c>
      <c r="H26" s="5" t="str">
        <f>IF($B26="N/A","N/A",IF(G26&gt;=5,"No",IF(G26&lt;0,"No","Yes")))</f>
        <v>No</v>
      </c>
      <c r="I26" s="6">
        <v>9.9920000000000009</v>
      </c>
      <c r="J26" s="6">
        <v>19722</v>
      </c>
      <c r="K26" s="105" t="str">
        <f t="shared" si="4"/>
        <v>No</v>
      </c>
    </row>
    <row r="27" spans="1:11" x14ac:dyDescent="0.2">
      <c r="A27" s="124" t="s">
        <v>14</v>
      </c>
      <c r="B27" s="38" t="s">
        <v>249</v>
      </c>
      <c r="C27" s="57">
        <v>0.76570017379999999</v>
      </c>
      <c r="D27" s="5" t="str">
        <f>IF($B27="N/A","N/A",IF(C27&gt;15,"No",IF(C27&lt;=0,"No","Yes")))</f>
        <v>Yes</v>
      </c>
      <c r="E27" s="4">
        <v>1.0144128079000001</v>
      </c>
      <c r="F27" s="5" t="str">
        <f>IF($B27="N/A","N/A",IF(E27&gt;15,"No",IF(E27&lt;=0,"No","Yes")))</f>
        <v>Yes</v>
      </c>
      <c r="G27" s="4">
        <v>1.1836848256000001</v>
      </c>
      <c r="H27" s="5" t="str">
        <f>IF($B27="N/A","N/A",IF(G27&gt;15,"No",IF(G27&lt;=0,"No","Yes")))</f>
        <v>Yes</v>
      </c>
      <c r="I27" s="6">
        <v>32.479999999999997</v>
      </c>
      <c r="J27" s="6">
        <v>16.690000000000001</v>
      </c>
      <c r="K27" s="105" t="str">
        <f>IF(J27="Div by 0", "N/A", IF(J27="N/A","N/A", IF(J27&gt;30, "No", IF(J27&lt;-30, "No", "Yes"))))</f>
        <v>Yes</v>
      </c>
    </row>
    <row r="28" spans="1:11" x14ac:dyDescent="0.2">
      <c r="A28" s="124" t="s">
        <v>872</v>
      </c>
      <c r="B28" s="22" t="s">
        <v>213</v>
      </c>
      <c r="C28" s="59">
        <v>69.630887150999996</v>
      </c>
      <c r="D28" s="5" t="str">
        <f>IF($B28="N/A","N/A",IF(C28&gt;15,"No",IF(C28&lt;-15,"No","Yes")))</f>
        <v>N/A</v>
      </c>
      <c r="E28" s="24">
        <v>69.731260379000005</v>
      </c>
      <c r="F28" s="5" t="str">
        <f>IF($B28="N/A","N/A",IF(E28&gt;15,"No",IF(E28&lt;-15,"No","Yes")))</f>
        <v>N/A</v>
      </c>
      <c r="G28" s="24">
        <v>64.760111535999997</v>
      </c>
      <c r="H28" s="5" t="str">
        <f>IF($B28="N/A","N/A",IF(G28&gt;15,"No",IF(G28&lt;-15,"No","Yes")))</f>
        <v>N/A</v>
      </c>
      <c r="I28" s="6">
        <v>0.14419999999999999</v>
      </c>
      <c r="J28" s="6">
        <v>-7.13</v>
      </c>
      <c r="K28" s="105" t="str">
        <f>IF(J28="Div by 0", "N/A", IF(J28="N/A","N/A", IF(J28&gt;30, "No", IF(J28&lt;-30, "No", "Yes"))))</f>
        <v>Yes</v>
      </c>
    </row>
    <row r="29" spans="1:11" x14ac:dyDescent="0.2">
      <c r="A29" s="124" t="s">
        <v>376</v>
      </c>
      <c r="B29" s="22" t="s">
        <v>250</v>
      </c>
      <c r="C29" s="57">
        <v>12.634144848</v>
      </c>
      <c r="D29" s="5" t="str">
        <f>IF($B29="N/A","N/A",IF(C29&gt;35,"No",IF(C29&lt;10,"No","Yes")))</f>
        <v>Yes</v>
      </c>
      <c r="E29" s="4">
        <v>17.753610741999999</v>
      </c>
      <c r="F29" s="5" t="str">
        <f>IF($B29="N/A","N/A",IF(E29&gt;35,"No",IF(E29&lt;10,"No","Yes")))</f>
        <v>Yes</v>
      </c>
      <c r="G29" s="4">
        <v>12.556768333999999</v>
      </c>
      <c r="H29" s="5" t="str">
        <f>IF($B29="N/A","N/A",IF(G29&gt;35,"No",IF(G29&lt;10,"No","Yes")))</f>
        <v>Yes</v>
      </c>
      <c r="I29" s="6">
        <v>40.520000000000003</v>
      </c>
      <c r="J29" s="6">
        <v>-29.3</v>
      </c>
      <c r="K29" s="105" t="str">
        <f t="shared" ref="K29:K54" si="8">IF(J29="Div by 0", "N/A", IF(J29="N/A","N/A", IF(J29&gt;30, "No", IF(J29&lt;-30, "No", "Yes"))))</f>
        <v>Yes</v>
      </c>
    </row>
    <row r="30" spans="1:11" x14ac:dyDescent="0.2">
      <c r="A30" s="124" t="s">
        <v>377</v>
      </c>
      <c r="B30" s="22" t="s">
        <v>251</v>
      </c>
      <c r="C30" s="57">
        <v>15.931626702999999</v>
      </c>
      <c r="D30" s="5" t="str">
        <f>IF($B30="N/A","N/A",IF(C30&gt;20,"No",IF(C30&lt;2,"No","Yes")))</f>
        <v>Yes</v>
      </c>
      <c r="E30" s="4">
        <v>17.801226052000001</v>
      </c>
      <c r="F30" s="5" t="str">
        <f>IF($B30="N/A","N/A",IF(E30&gt;20,"No",IF(E30&lt;2,"No","Yes")))</f>
        <v>Yes</v>
      </c>
      <c r="G30" s="4">
        <v>16.433479249000001</v>
      </c>
      <c r="H30" s="5" t="str">
        <f>IF($B30="N/A","N/A",IF(G30&gt;20,"No",IF(G30&lt;2,"No","Yes")))</f>
        <v>Yes</v>
      </c>
      <c r="I30" s="6">
        <v>11.74</v>
      </c>
      <c r="J30" s="6">
        <v>-7.68</v>
      </c>
      <c r="K30" s="105" t="str">
        <f t="shared" si="8"/>
        <v>Yes</v>
      </c>
    </row>
    <row r="31" spans="1:11" x14ac:dyDescent="0.2">
      <c r="A31" s="124" t="s">
        <v>378</v>
      </c>
      <c r="B31" s="22" t="s">
        <v>252</v>
      </c>
      <c r="C31" s="57">
        <v>0.1079496544</v>
      </c>
      <c r="D31" s="5" t="str">
        <f>IF($B31="N/A","N/A",IF(C31&gt;8,"No",IF(C31&lt;0.5,"No","Yes")))</f>
        <v>No</v>
      </c>
      <c r="E31" s="4">
        <v>0.13271673480000001</v>
      </c>
      <c r="F31" s="5" t="str">
        <f>IF($B31="N/A","N/A",IF(E31&gt;8,"No",IF(E31&lt;0.5,"No","Yes")))</f>
        <v>No</v>
      </c>
      <c r="G31" s="4">
        <v>0.14127135800000001</v>
      </c>
      <c r="H31" s="5" t="str">
        <f>IF($B31="N/A","N/A",IF(G31&gt;8,"No",IF(G31&lt;0.5,"No","Yes")))</f>
        <v>No</v>
      </c>
      <c r="I31" s="6">
        <v>22.94</v>
      </c>
      <c r="J31" s="6">
        <v>6.4459999999999997</v>
      </c>
      <c r="K31" s="105" t="str">
        <f t="shared" si="8"/>
        <v>Yes</v>
      </c>
    </row>
    <row r="32" spans="1:11" x14ac:dyDescent="0.2">
      <c r="A32" s="124" t="s">
        <v>379</v>
      </c>
      <c r="B32" s="22" t="s">
        <v>253</v>
      </c>
      <c r="C32" s="57">
        <v>4.2514218721999999</v>
      </c>
      <c r="D32" s="5" t="str">
        <f>IF($B32="N/A","N/A",IF(C32&gt;25,"No",IF(C32&lt;3,"No","Yes")))</f>
        <v>Yes</v>
      </c>
      <c r="E32" s="4">
        <v>6.5098507344999996</v>
      </c>
      <c r="F32" s="5" t="str">
        <f>IF($B32="N/A","N/A",IF(E32&gt;25,"No",IF(E32&lt;3,"No","Yes")))</f>
        <v>Yes</v>
      </c>
      <c r="G32" s="4">
        <v>4.4576803494000004</v>
      </c>
      <c r="H32" s="5" t="str">
        <f>IF($B32="N/A","N/A",IF(G32&gt;25,"No",IF(G32&lt;3,"No","Yes")))</f>
        <v>Yes</v>
      </c>
      <c r="I32" s="6">
        <v>53.12</v>
      </c>
      <c r="J32" s="6">
        <v>-31.5</v>
      </c>
      <c r="K32" s="105" t="str">
        <f t="shared" si="8"/>
        <v>No</v>
      </c>
    </row>
    <row r="33" spans="1:11" x14ac:dyDescent="0.2">
      <c r="A33" s="124" t="s">
        <v>380</v>
      </c>
      <c r="B33" s="22" t="s">
        <v>254</v>
      </c>
      <c r="C33" s="57">
        <v>4.6160152874999998</v>
      </c>
      <c r="D33" s="5" t="str">
        <f>IF($B33="N/A","N/A",IF(C33&gt;25,"No",IF(C33&lt;2,"No","Yes")))</f>
        <v>Yes</v>
      </c>
      <c r="E33" s="4">
        <v>5.9141701852999997</v>
      </c>
      <c r="F33" s="5" t="str">
        <f>IF($B33="N/A","N/A",IF(E33&gt;25,"No",IF(E33&lt;2,"No","Yes")))</f>
        <v>Yes</v>
      </c>
      <c r="G33" s="4">
        <v>4.9717616295999996</v>
      </c>
      <c r="H33" s="5" t="str">
        <f>IF($B33="N/A","N/A",IF(G33&gt;25,"No",IF(G33&lt;2,"No","Yes")))</f>
        <v>Yes</v>
      </c>
      <c r="I33" s="6">
        <v>28.12</v>
      </c>
      <c r="J33" s="6">
        <v>-15.9</v>
      </c>
      <c r="K33" s="105" t="str">
        <f t="shared" si="8"/>
        <v>Yes</v>
      </c>
    </row>
    <row r="34" spans="1:11" x14ac:dyDescent="0.2">
      <c r="A34" s="124" t="s">
        <v>381</v>
      </c>
      <c r="B34" s="22" t="s">
        <v>255</v>
      </c>
      <c r="C34" s="57">
        <v>0.18606791349999999</v>
      </c>
      <c r="D34" s="5" t="str">
        <f>IF($B34="N/A","N/A",IF(C34&gt;25,"No",IF(C34&lt;=0,"No","Yes")))</f>
        <v>Yes</v>
      </c>
      <c r="E34" s="4">
        <v>0.23344963399999999</v>
      </c>
      <c r="F34" s="5" t="str">
        <f>IF($B34="N/A","N/A",IF(E34&gt;25,"No",IF(E34&lt;=0,"No","Yes")))</f>
        <v>Yes</v>
      </c>
      <c r="G34" s="4">
        <v>0.24941666260000001</v>
      </c>
      <c r="H34" s="5" t="str">
        <f>IF($B34="N/A","N/A",IF(G34&gt;25,"No",IF(G34&lt;=0,"No","Yes")))</f>
        <v>Yes</v>
      </c>
      <c r="I34" s="6">
        <v>25.46</v>
      </c>
      <c r="J34" s="6">
        <v>6.84</v>
      </c>
      <c r="K34" s="105" t="str">
        <f t="shared" si="8"/>
        <v>Yes</v>
      </c>
    </row>
    <row r="35" spans="1:11" x14ac:dyDescent="0.2">
      <c r="A35" s="124" t="s">
        <v>382</v>
      </c>
      <c r="B35" s="22" t="s">
        <v>256</v>
      </c>
      <c r="C35" s="57">
        <v>18.449943607000002</v>
      </c>
      <c r="D35" s="5" t="str">
        <f>IF($B35="N/A","N/A",IF(C35&gt;20,"No",IF(C35&lt;4,"No","Yes")))</f>
        <v>Yes</v>
      </c>
      <c r="E35" s="4">
        <v>17.738089606999999</v>
      </c>
      <c r="F35" s="5" t="str">
        <f>IF($B35="N/A","N/A",IF(E35&gt;20,"No",IF(E35&lt;4,"No","Yes")))</f>
        <v>Yes</v>
      </c>
      <c r="G35" s="4">
        <v>18.137674594</v>
      </c>
      <c r="H35" s="5" t="str">
        <f>IF($B35="N/A","N/A",IF(G35&gt;20,"No",IF(G35&lt;4,"No","Yes")))</f>
        <v>Yes</v>
      </c>
      <c r="I35" s="6">
        <v>-3.86</v>
      </c>
      <c r="J35" s="6">
        <v>2.2530000000000001</v>
      </c>
      <c r="K35" s="105" t="str">
        <f t="shared" si="8"/>
        <v>Yes</v>
      </c>
    </row>
    <row r="36" spans="1:11" x14ac:dyDescent="0.2">
      <c r="A36" s="124" t="s">
        <v>383</v>
      </c>
      <c r="B36" s="22" t="s">
        <v>257</v>
      </c>
      <c r="C36" s="57">
        <v>0</v>
      </c>
      <c r="D36" s="5" t="str">
        <f>IF($B36="N/A","N/A",IF(C36&gt;=3,"No",IF(C36&lt;0,"No","Yes")))</f>
        <v>Yes</v>
      </c>
      <c r="E36" s="4">
        <v>0</v>
      </c>
      <c r="F36" s="5" t="str">
        <f>IF($B36="N/A","N/A",IF(E36&gt;=3,"No",IF(E36&lt;0,"No","Yes")))</f>
        <v>Yes</v>
      </c>
      <c r="G36" s="4">
        <v>2.9309766999999999E-3</v>
      </c>
      <c r="H36" s="5" t="str">
        <f>IF($B36="N/A","N/A",IF(G36&gt;=3,"No",IF(G36&lt;0,"No","Yes")))</f>
        <v>Yes</v>
      </c>
      <c r="I36" s="6" t="s">
        <v>1750</v>
      </c>
      <c r="J36" s="6" t="s">
        <v>1750</v>
      </c>
      <c r="K36" s="105" t="str">
        <f t="shared" si="8"/>
        <v>N/A</v>
      </c>
    </row>
    <row r="37" spans="1:11" x14ac:dyDescent="0.2">
      <c r="A37" s="124" t="s">
        <v>384</v>
      </c>
      <c r="B37" s="22" t="s">
        <v>258</v>
      </c>
      <c r="C37" s="57">
        <v>6.8270812812999999</v>
      </c>
      <c r="D37" s="5" t="str">
        <f>IF($B37="N/A","N/A",IF(C37&gt;=25,"No",IF(C37&lt;0,"No","Yes")))</f>
        <v>Yes</v>
      </c>
      <c r="E37" s="4">
        <v>1.5079554641999999</v>
      </c>
      <c r="F37" s="5" t="str">
        <f>IF($B37="N/A","N/A",IF(E37&gt;=25,"No",IF(E37&lt;0,"No","Yes")))</f>
        <v>Yes</v>
      </c>
      <c r="G37" s="4">
        <v>12.378477279</v>
      </c>
      <c r="H37" s="5" t="str">
        <f>IF($B37="N/A","N/A",IF(G37&gt;=25,"No",IF(G37&lt;0,"No","Yes")))</f>
        <v>Yes</v>
      </c>
      <c r="I37" s="6">
        <v>-77.900000000000006</v>
      </c>
      <c r="J37" s="6">
        <v>720.9</v>
      </c>
      <c r="K37" s="105" t="str">
        <f t="shared" si="8"/>
        <v>No</v>
      </c>
    </row>
    <row r="38" spans="1:11" x14ac:dyDescent="0.2">
      <c r="A38" s="124" t="s">
        <v>385</v>
      </c>
      <c r="B38" s="22" t="s">
        <v>221</v>
      </c>
      <c r="C38" s="57">
        <v>5.5628935657999996</v>
      </c>
      <c r="D38" s="5" t="str">
        <f>IF($B38="N/A","N/A",IF(C38&gt;3,"Yes","No"))</f>
        <v>Yes</v>
      </c>
      <c r="E38" s="4">
        <v>6.6248542503000003</v>
      </c>
      <c r="F38" s="5" t="str">
        <f>IF($B38="N/A","N/A",IF(E38&gt;3,"Yes","No"))</f>
        <v>Yes</v>
      </c>
      <c r="G38" s="4">
        <v>7.7582523539999997</v>
      </c>
      <c r="H38" s="5" t="str">
        <f>IF($B38="N/A","N/A",IF(G38&gt;3,"Yes","No"))</f>
        <v>Yes</v>
      </c>
      <c r="I38" s="6">
        <v>19.09</v>
      </c>
      <c r="J38" s="6">
        <v>17.11</v>
      </c>
      <c r="K38" s="105" t="str">
        <f t="shared" si="8"/>
        <v>Yes</v>
      </c>
    </row>
    <row r="39" spans="1:11" x14ac:dyDescent="0.2">
      <c r="A39" s="124" t="s">
        <v>386</v>
      </c>
      <c r="B39" s="22" t="s">
        <v>220</v>
      </c>
      <c r="C39" s="57">
        <v>3.5550750936000002</v>
      </c>
      <c r="D39" s="5" t="str">
        <f>IF($B39="N/A","N/A",IF(C39&gt;1,"Yes","No"))</f>
        <v>Yes</v>
      </c>
      <c r="E39" s="4">
        <v>4.3431959723000002</v>
      </c>
      <c r="F39" s="5" t="str">
        <f>IF($B39="N/A","N/A",IF(E39&gt;1,"Yes","No"))</f>
        <v>Yes</v>
      </c>
      <c r="G39" s="4">
        <v>3.3242862706</v>
      </c>
      <c r="H39" s="5" t="str">
        <f>IF($B39="N/A","N/A",IF(G39&gt;1,"Yes","No"))</f>
        <v>Yes</v>
      </c>
      <c r="I39" s="6">
        <v>22.17</v>
      </c>
      <c r="J39" s="6">
        <v>-23.5</v>
      </c>
      <c r="K39" s="105" t="str">
        <f t="shared" si="8"/>
        <v>Yes</v>
      </c>
    </row>
    <row r="40" spans="1:11" x14ac:dyDescent="0.2">
      <c r="A40" s="124" t="s">
        <v>387</v>
      </c>
      <c r="B40" s="22" t="s">
        <v>213</v>
      </c>
      <c r="C40" s="57">
        <v>1.4366781E-2</v>
      </c>
      <c r="D40" s="5" t="str">
        <f>IF($B40="N/A","N/A",IF(C40&gt;15,"No",IF(C40&lt;-15,"No","Yes")))</f>
        <v>N/A</v>
      </c>
      <c r="E40" s="4">
        <v>1.6727516599999999E-2</v>
      </c>
      <c r="F40" s="5" t="str">
        <f>IF($B40="N/A","N/A",IF(E40&gt;15,"No",IF(E40&lt;-15,"No","Yes")))</f>
        <v>N/A</v>
      </c>
      <c r="G40" s="4">
        <v>8.6124301000000004E-3</v>
      </c>
      <c r="H40" s="5" t="str">
        <f>IF($B40="N/A","N/A",IF(G40&gt;15,"No",IF(G40&lt;-15,"No","Yes")))</f>
        <v>N/A</v>
      </c>
      <c r="I40" s="6">
        <v>16.43</v>
      </c>
      <c r="J40" s="6">
        <v>-48.5</v>
      </c>
      <c r="K40" s="105" t="str">
        <f t="shared" si="8"/>
        <v>No</v>
      </c>
    </row>
    <row r="41" spans="1:11" x14ac:dyDescent="0.2">
      <c r="A41" s="124" t="s">
        <v>388</v>
      </c>
      <c r="B41" s="22" t="s">
        <v>213</v>
      </c>
      <c r="C41" s="57">
        <v>6.5276600000000004E-5</v>
      </c>
      <c r="D41" s="5" t="str">
        <f>IF($B41="N/A","N/A",IF(C41&gt;15,"No",IF(C41&lt;-15,"No","Yes")))</f>
        <v>N/A</v>
      </c>
      <c r="E41" s="4">
        <v>5.1491900000000001E-5</v>
      </c>
      <c r="F41" s="5" t="str">
        <f>IF($B41="N/A","N/A",IF(E41&gt;15,"No",IF(E41&lt;-15,"No","Yes")))</f>
        <v>N/A</v>
      </c>
      <c r="G41" s="4">
        <v>2.5785699999999999E-5</v>
      </c>
      <c r="H41" s="5" t="str">
        <f>IF($B41="N/A","N/A",IF(G41&gt;15,"No",IF(G41&lt;-15,"No","Yes")))</f>
        <v>N/A</v>
      </c>
      <c r="I41" s="6">
        <v>-21.1</v>
      </c>
      <c r="J41" s="6">
        <v>-49.9</v>
      </c>
      <c r="K41" s="105" t="str">
        <f t="shared" si="8"/>
        <v>No</v>
      </c>
    </row>
    <row r="42" spans="1:11" x14ac:dyDescent="0.2">
      <c r="A42" s="124" t="s">
        <v>389</v>
      </c>
      <c r="B42" s="22" t="s">
        <v>259</v>
      </c>
      <c r="C42" s="57">
        <v>12.03368936</v>
      </c>
      <c r="D42" s="5" t="str">
        <f>IF($B42="N/A","N/A",IF(C42&gt;0,"Yes","No"))</f>
        <v>Yes</v>
      </c>
      <c r="E42" s="4">
        <v>10.276285759</v>
      </c>
      <c r="F42" s="5" t="str">
        <f>IF($B42="N/A","N/A",IF(E42&gt;0,"Yes","No"))</f>
        <v>Yes</v>
      </c>
      <c r="G42" s="4">
        <v>9.3578178473999998</v>
      </c>
      <c r="H42" s="5" t="str">
        <f>IF($B42="N/A","N/A",IF(G42&gt;0,"Yes","No"))</f>
        <v>Yes</v>
      </c>
      <c r="I42" s="6">
        <v>-14.6</v>
      </c>
      <c r="J42" s="6">
        <v>-8.94</v>
      </c>
      <c r="K42" s="105" t="str">
        <f t="shared" si="8"/>
        <v>Yes</v>
      </c>
    </row>
    <row r="43" spans="1:11" x14ac:dyDescent="0.2">
      <c r="A43" s="124" t="s">
        <v>390</v>
      </c>
      <c r="B43" s="22" t="s">
        <v>259</v>
      </c>
      <c r="C43" s="57">
        <v>0.60810471600000005</v>
      </c>
      <c r="D43" s="5" t="str">
        <f>IF($B43="N/A","N/A",IF(C43&gt;0,"Yes","No"))</f>
        <v>Yes</v>
      </c>
      <c r="E43" s="4">
        <v>1.0734740352000001</v>
      </c>
      <c r="F43" s="5" t="str">
        <f>IF($B43="N/A","N/A",IF(E43&gt;0,"Yes","No"))</f>
        <v>Yes</v>
      </c>
      <c r="G43" s="4">
        <v>1.1411899611</v>
      </c>
      <c r="H43" s="5" t="str">
        <f>IF($B43="N/A","N/A",IF(G43&gt;0,"Yes","No"))</f>
        <v>Yes</v>
      </c>
      <c r="I43" s="6">
        <v>76.53</v>
      </c>
      <c r="J43" s="6">
        <v>6.3079999999999998</v>
      </c>
      <c r="K43" s="105" t="str">
        <f t="shared" si="8"/>
        <v>Yes</v>
      </c>
    </row>
    <row r="44" spans="1:11" x14ac:dyDescent="0.2">
      <c r="A44" s="124" t="s">
        <v>391</v>
      </c>
      <c r="B44" s="22" t="s">
        <v>259</v>
      </c>
      <c r="C44" s="57">
        <v>0.20598913769999999</v>
      </c>
      <c r="D44" s="5" t="str">
        <f>IF($B44="N/A","N/A",IF(C44&gt;0,"Yes","No"))</f>
        <v>Yes</v>
      </c>
      <c r="E44" s="4">
        <v>0.24567528590000001</v>
      </c>
      <c r="F44" s="5" t="str">
        <f>IF($B44="N/A","N/A",IF(E44&gt;0,"Yes","No"))</f>
        <v>Yes</v>
      </c>
      <c r="G44" s="4">
        <v>0.29915731410000002</v>
      </c>
      <c r="H44" s="5" t="str">
        <f>IF($B44="N/A","N/A",IF(G44&gt;0,"Yes","No"))</f>
        <v>Yes</v>
      </c>
      <c r="I44" s="6">
        <v>19.27</v>
      </c>
      <c r="J44" s="6">
        <v>21.77</v>
      </c>
      <c r="K44" s="105" t="str">
        <f t="shared" si="8"/>
        <v>Yes</v>
      </c>
    </row>
    <row r="45" spans="1:11" x14ac:dyDescent="0.2">
      <c r="A45" s="124" t="s">
        <v>392</v>
      </c>
      <c r="B45" s="22" t="s">
        <v>220</v>
      </c>
      <c r="C45" s="57">
        <v>4.5703928950000003</v>
      </c>
      <c r="D45" s="5" t="str">
        <f>IF($B45="N/A","N/A",IF(C45&gt;1,"Yes","No"))</f>
        <v>Yes</v>
      </c>
      <c r="E45" s="4">
        <v>5.6210855569999998</v>
      </c>
      <c r="F45" s="5" t="str">
        <f>IF($B45="N/A","N/A",IF(E45&gt;1,"Yes","No"))</f>
        <v>Yes</v>
      </c>
      <c r="G45" s="4">
        <v>4.5420168402999996</v>
      </c>
      <c r="H45" s="5" t="str">
        <f>IF($B45="N/A","N/A",IF(G45&gt;1,"Yes","No"))</f>
        <v>Yes</v>
      </c>
      <c r="I45" s="6">
        <v>22.99</v>
      </c>
      <c r="J45" s="6">
        <v>-19.2</v>
      </c>
      <c r="K45" s="105" t="str">
        <f t="shared" si="8"/>
        <v>Yes</v>
      </c>
    </row>
    <row r="46" spans="1:11" x14ac:dyDescent="0.2">
      <c r="A46" s="124" t="s">
        <v>393</v>
      </c>
      <c r="B46" s="22" t="s">
        <v>259</v>
      </c>
      <c r="C46" s="57">
        <v>0.28691428959999998</v>
      </c>
      <c r="D46" s="5" t="str">
        <f>IF($B46="N/A","N/A",IF(C46&gt;0,"Yes","No"))</f>
        <v>Yes</v>
      </c>
      <c r="E46" s="4">
        <v>0.36946185139999999</v>
      </c>
      <c r="F46" s="5" t="str">
        <f>IF($B46="N/A","N/A",IF(E46&gt;0,"Yes","No"))</f>
        <v>Yes</v>
      </c>
      <c r="G46" s="4">
        <v>0.43474721869999999</v>
      </c>
      <c r="H46" s="5" t="str">
        <f>IF($B46="N/A","N/A",IF(G46&gt;0,"Yes","No"))</f>
        <v>Yes</v>
      </c>
      <c r="I46" s="6">
        <v>28.77</v>
      </c>
      <c r="J46" s="6">
        <v>17.670000000000002</v>
      </c>
      <c r="K46" s="105" t="str">
        <f t="shared" si="8"/>
        <v>Yes</v>
      </c>
    </row>
    <row r="47" spans="1:11" x14ac:dyDescent="0.2">
      <c r="A47" s="124" t="s">
        <v>394</v>
      </c>
      <c r="B47" s="22" t="s">
        <v>213</v>
      </c>
      <c r="C47" s="57">
        <v>1.17913234E-2</v>
      </c>
      <c r="D47" s="5" t="str">
        <f>IF($B47="N/A","N/A",IF(C47&gt;15,"No",IF(C47&lt;-15,"No","Yes")))</f>
        <v>N/A</v>
      </c>
      <c r="E47" s="4">
        <v>1.7235079800000001E-2</v>
      </c>
      <c r="F47" s="5" t="str">
        <f>IF($B47="N/A","N/A",IF(E47&gt;15,"No",IF(E47&lt;-15,"No","Yes")))</f>
        <v>N/A</v>
      </c>
      <c r="G47" s="4">
        <v>2.51324806E-2</v>
      </c>
      <c r="H47" s="5" t="str">
        <f>IF($B47="N/A","N/A",IF(G47&gt;15,"No",IF(G47&lt;-15,"No","Yes")))</f>
        <v>N/A</v>
      </c>
      <c r="I47" s="6">
        <v>46.17</v>
      </c>
      <c r="J47" s="6">
        <v>45.82</v>
      </c>
      <c r="K47" s="105" t="str">
        <f t="shared" si="8"/>
        <v>No</v>
      </c>
    </row>
    <row r="48" spans="1:11" x14ac:dyDescent="0.2">
      <c r="A48" s="124" t="s">
        <v>395</v>
      </c>
      <c r="B48" s="22" t="s">
        <v>213</v>
      </c>
      <c r="C48" s="57">
        <v>9.5315669800000002E-2</v>
      </c>
      <c r="D48" s="5" t="str">
        <f>IF($B48="N/A","N/A",IF(C48&gt;15,"No",IF(C48&lt;-15,"No","Yes")))</f>
        <v>N/A</v>
      </c>
      <c r="E48" s="4">
        <v>0.22489461999999999</v>
      </c>
      <c r="F48" s="5" t="str">
        <f>IF($B48="N/A","N/A",IF(E48&gt;15,"No",IF(E48&lt;-15,"No","Yes")))</f>
        <v>N/A</v>
      </c>
      <c r="G48" s="4">
        <v>0.42597147909999999</v>
      </c>
      <c r="H48" s="5" t="str">
        <f>IF($B48="N/A","N/A",IF(G48&gt;15,"No",IF(G48&lt;-15,"No","Yes")))</f>
        <v>N/A</v>
      </c>
      <c r="I48" s="6">
        <v>135.9</v>
      </c>
      <c r="J48" s="6">
        <v>89.41</v>
      </c>
      <c r="K48" s="105" t="str">
        <f t="shared" si="8"/>
        <v>No</v>
      </c>
    </row>
    <row r="49" spans="1:11" x14ac:dyDescent="0.2">
      <c r="A49" s="124" t="s">
        <v>396</v>
      </c>
      <c r="B49" s="22" t="s">
        <v>213</v>
      </c>
      <c r="C49" s="57">
        <v>1.2050649401</v>
      </c>
      <c r="D49" s="5" t="str">
        <f>IF($B49="N/A","N/A",IF(C49&gt;15,"No",IF(C49&lt;-15,"No","Yes")))</f>
        <v>N/A</v>
      </c>
      <c r="E49" s="4">
        <v>0.99758966339999999</v>
      </c>
      <c r="F49" s="5" t="str">
        <f>IF($B49="N/A","N/A",IF(E49&gt;15,"No",IF(E49&lt;-15,"No","Yes")))</f>
        <v>N/A</v>
      </c>
      <c r="G49" s="4">
        <v>0.918014565</v>
      </c>
      <c r="H49" s="5" t="str">
        <f>IF($B49="N/A","N/A",IF(G49&gt;15,"No",IF(G49&lt;-15,"No","Yes")))</f>
        <v>N/A</v>
      </c>
      <c r="I49" s="6">
        <v>-17.2</v>
      </c>
      <c r="J49" s="6">
        <v>-7.98</v>
      </c>
      <c r="K49" s="105" t="str">
        <f t="shared" si="8"/>
        <v>Yes</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1750</v>
      </c>
      <c r="J50" s="6" t="s">
        <v>1750</v>
      </c>
      <c r="K50" s="105" t="str">
        <f t="shared" si="8"/>
        <v>N/A</v>
      </c>
    </row>
    <row r="51" spans="1:11" x14ac:dyDescent="0.2">
      <c r="A51" s="124" t="s">
        <v>398</v>
      </c>
      <c r="B51" s="22" t="s">
        <v>213</v>
      </c>
      <c r="C51" s="57">
        <v>1.4469146551000001</v>
      </c>
      <c r="D51" s="5" t="str">
        <f>IF($B51="N/A","N/A",IF(C51&gt;15,"No",IF(C51&lt;-15,"No","Yes")))</f>
        <v>N/A</v>
      </c>
      <c r="E51" s="4">
        <v>0</v>
      </c>
      <c r="F51" s="5" t="str">
        <f>IF($B51="N/A","N/A",IF(E51&gt;15,"No",IF(E51&lt;-15,"No","Yes")))</f>
        <v>N/A</v>
      </c>
      <c r="G51" s="4">
        <v>0</v>
      </c>
      <c r="H51" s="5" t="str">
        <f>IF($B51="N/A","N/A",IF(G51&gt;15,"No",IF(G51&lt;-15,"No","Yes")))</f>
        <v>N/A</v>
      </c>
      <c r="I51" s="6">
        <v>-100</v>
      </c>
      <c r="J51" s="6" t="s">
        <v>1750</v>
      </c>
      <c r="K51" s="105" t="str">
        <f t="shared" si="8"/>
        <v>N/A</v>
      </c>
    </row>
    <row r="52" spans="1:11" x14ac:dyDescent="0.2">
      <c r="A52" s="124" t="s">
        <v>399</v>
      </c>
      <c r="B52" s="22" t="s">
        <v>220</v>
      </c>
      <c r="C52" s="57">
        <v>7.2292621361</v>
      </c>
      <c r="D52" s="5" t="str">
        <f>IF($B52="N/A","N/A",IF(C52&gt;1,"Yes","No"))</f>
        <v>Yes</v>
      </c>
      <c r="E52" s="4">
        <v>2.5983997636999998</v>
      </c>
      <c r="F52" s="5" t="str">
        <f>IF($B52="N/A","N/A",IF(E52&gt;1,"Yes","No"))</f>
        <v>Yes</v>
      </c>
      <c r="G52" s="4">
        <v>2.4353150203</v>
      </c>
      <c r="H52" s="5" t="str">
        <f>IF($B52="N/A","N/A",IF(G52&gt;1,"Yes","No"))</f>
        <v>Yes</v>
      </c>
      <c r="I52" s="6">
        <v>-64.099999999999994</v>
      </c>
      <c r="J52" s="6">
        <v>-6.28</v>
      </c>
      <c r="K52" s="105" t="str">
        <f t="shared" si="8"/>
        <v>Yes</v>
      </c>
    </row>
    <row r="53" spans="1:11" x14ac:dyDescent="0.2">
      <c r="A53" s="124" t="s">
        <v>400</v>
      </c>
      <c r="B53" s="22" t="s">
        <v>259</v>
      </c>
      <c r="C53" s="57">
        <v>0.16990899379999999</v>
      </c>
      <c r="D53" s="5" t="str">
        <f>IF($B53="N/A","N/A",IF(C53&gt;0,"Yes","No"))</f>
        <v>Yes</v>
      </c>
      <c r="E53" s="4">
        <v>0</v>
      </c>
      <c r="F53" s="5" t="str">
        <f>IF($B53="N/A","N/A",IF(E53&gt;0,"Yes","No"))</f>
        <v>No</v>
      </c>
      <c r="G53" s="4">
        <v>0</v>
      </c>
      <c r="H53" s="5" t="str">
        <f>IF($B53="N/A","N/A",IF(G53&gt;0,"Yes","No"))</f>
        <v>No</v>
      </c>
      <c r="I53" s="6">
        <v>-100</v>
      </c>
      <c r="J53" s="6" t="s">
        <v>1750</v>
      </c>
      <c r="K53" s="105" t="str">
        <f t="shared" si="8"/>
        <v>N/A</v>
      </c>
    </row>
    <row r="54" spans="1:11" x14ac:dyDescent="0.2">
      <c r="A54" s="124" t="s">
        <v>401</v>
      </c>
      <c r="B54" s="22" t="s">
        <v>260</v>
      </c>
      <c r="C54" s="57">
        <v>0</v>
      </c>
      <c r="D54" s="5" t="str">
        <f>IF($B54="N/A","N/A",IF(C54&gt;=1,"No",IF(C54&lt;0,"No","Yes")))</f>
        <v>Yes</v>
      </c>
      <c r="E54" s="4">
        <v>0</v>
      </c>
      <c r="F54" s="5" t="str">
        <f>IF($B54="N/A","N/A",IF(E54&gt;=1,"No",IF(E54&lt;0,"No","Yes")))</f>
        <v>Yes</v>
      </c>
      <c r="G54" s="4">
        <v>0</v>
      </c>
      <c r="H54" s="5" t="str">
        <f>IF($B54="N/A","N/A",IF(G54&gt;=1,"No",IF(G54&lt;0,"No","Yes")))</f>
        <v>Yes</v>
      </c>
      <c r="I54" s="6" t="s">
        <v>1750</v>
      </c>
      <c r="J54" s="6" t="s">
        <v>1750</v>
      </c>
      <c r="K54" s="105" t="str">
        <f t="shared" si="8"/>
        <v>N/A</v>
      </c>
    </row>
    <row r="55" spans="1:11" x14ac:dyDescent="0.2">
      <c r="A55" s="124" t="s">
        <v>873</v>
      </c>
      <c r="B55" s="22" t="s">
        <v>213</v>
      </c>
      <c r="C55" s="59">
        <v>80.294578947000005</v>
      </c>
      <c r="D55" s="5" t="str">
        <f>IF($B55="N/A","N/A",IF(C55&gt;15,"No",IF(C55&lt;-15,"No","Yes")))</f>
        <v>N/A</v>
      </c>
      <c r="E55" s="24">
        <v>93.284091050000001</v>
      </c>
      <c r="F55" s="5" t="str">
        <f>IF($B55="N/A","N/A",IF(E55&gt;15,"No",IF(E55&lt;-15,"No","Yes")))</f>
        <v>N/A</v>
      </c>
      <c r="G55" s="24">
        <v>93.845473407</v>
      </c>
      <c r="H55" s="5" t="str">
        <f>IF($B55="N/A","N/A",IF(G55&gt;15,"No",IF(G55&lt;-15,"No","Yes")))</f>
        <v>N/A</v>
      </c>
      <c r="I55" s="6">
        <v>16.18</v>
      </c>
      <c r="J55" s="6">
        <v>0.6018</v>
      </c>
      <c r="K55" s="105" t="str">
        <f t="shared" ref="K55:K74" si="9">IF(J55="Div by 0", "N/A", IF(J55="N/A","N/A", IF(J55&gt;30, "No", IF(J55&lt;-30, "No", "Yes"))))</f>
        <v>Yes</v>
      </c>
    </row>
    <row r="56" spans="1:11" x14ac:dyDescent="0.2">
      <c r="A56" s="124" t="s">
        <v>874</v>
      </c>
      <c r="B56" s="22" t="s">
        <v>261</v>
      </c>
      <c r="C56" s="59">
        <v>64.269860363000006</v>
      </c>
      <c r="D56" s="5" t="str">
        <f>IF($B56="N/A","N/A",IF(C56&gt;90,"No",IF(C56&lt;20,"No","Yes")))</f>
        <v>Yes</v>
      </c>
      <c r="E56" s="24">
        <v>65.240546577999993</v>
      </c>
      <c r="F56" s="5" t="str">
        <f>IF($B56="N/A","N/A",IF(E56&gt;90,"No",IF(E56&lt;20,"No","Yes")))</f>
        <v>Yes</v>
      </c>
      <c r="G56" s="24">
        <v>63.510271764000002</v>
      </c>
      <c r="H56" s="5" t="str">
        <f>IF($B56="N/A","N/A",IF(G56&gt;90,"No",IF(G56&lt;20,"No","Yes")))</f>
        <v>Yes</v>
      </c>
      <c r="I56" s="6">
        <v>1.51</v>
      </c>
      <c r="J56" s="6">
        <v>-2.65</v>
      </c>
      <c r="K56" s="105" t="str">
        <f t="shared" si="9"/>
        <v>Yes</v>
      </c>
    </row>
    <row r="57" spans="1:11" x14ac:dyDescent="0.2">
      <c r="A57" s="124" t="s">
        <v>875</v>
      </c>
      <c r="B57" s="22" t="s">
        <v>262</v>
      </c>
      <c r="C57" s="59">
        <v>26.556917761000001</v>
      </c>
      <c r="D57" s="5" t="str">
        <f>IF($B57="N/A","N/A",IF(C57&gt;60,"No",IF(C57&lt;10,"No","Yes")))</f>
        <v>Yes</v>
      </c>
      <c r="E57" s="24">
        <v>26.060301722999998</v>
      </c>
      <c r="F57" s="5" t="str">
        <f>IF($B57="N/A","N/A",IF(E57&gt;60,"No",IF(E57&lt;10,"No","Yes")))</f>
        <v>Yes</v>
      </c>
      <c r="G57" s="24">
        <v>25.638612436999999</v>
      </c>
      <c r="H57" s="5" t="str">
        <f>IF($B57="N/A","N/A",IF(G57&gt;60,"No",IF(G57&lt;10,"No","Yes")))</f>
        <v>Yes</v>
      </c>
      <c r="I57" s="6">
        <v>-1.87</v>
      </c>
      <c r="J57" s="6">
        <v>-1.62</v>
      </c>
      <c r="K57" s="105" t="str">
        <f t="shared" si="9"/>
        <v>Yes</v>
      </c>
    </row>
    <row r="58" spans="1:11" ht="25.5" x14ac:dyDescent="0.2">
      <c r="A58" s="124" t="s">
        <v>876</v>
      </c>
      <c r="B58" s="22" t="s">
        <v>263</v>
      </c>
      <c r="C58" s="59">
        <v>26.409543181</v>
      </c>
      <c r="D58" s="5" t="str">
        <f>IF($B58="N/A","N/A",IF(C58&gt;100,"No",IF(C58&lt;10,"No","Yes")))</f>
        <v>Yes</v>
      </c>
      <c r="E58" s="24">
        <v>25.660458929000001</v>
      </c>
      <c r="F58" s="5" t="str">
        <f>IF($B58="N/A","N/A",IF(E58&gt;100,"No",IF(E58&lt;10,"No","Yes")))</f>
        <v>Yes</v>
      </c>
      <c r="G58" s="24">
        <v>25.034375761</v>
      </c>
      <c r="H58" s="5" t="str">
        <f>IF($B58="N/A","N/A",IF(G58&gt;100,"No",IF(G58&lt;10,"No","Yes")))</f>
        <v>Yes</v>
      </c>
      <c r="I58" s="6">
        <v>-2.84</v>
      </c>
      <c r="J58" s="6">
        <v>-2.44</v>
      </c>
      <c r="K58" s="105" t="str">
        <f t="shared" si="9"/>
        <v>Yes</v>
      </c>
    </row>
    <row r="59" spans="1:11" x14ac:dyDescent="0.2">
      <c r="A59" s="124" t="s">
        <v>877</v>
      </c>
      <c r="B59" s="22" t="s">
        <v>264</v>
      </c>
      <c r="C59" s="59">
        <v>120.89518622</v>
      </c>
      <c r="D59" s="5" t="str">
        <f>IF($B59="N/A","N/A",IF(C59&gt;100,"No",IF(C59&lt;20,"No","Yes")))</f>
        <v>No</v>
      </c>
      <c r="E59" s="24">
        <v>125.98879966</v>
      </c>
      <c r="F59" s="5" t="str">
        <f>IF($B59="N/A","N/A",IF(E59&gt;100,"No",IF(E59&lt;20,"No","Yes")))</f>
        <v>No</v>
      </c>
      <c r="G59" s="24">
        <v>137.37856665999999</v>
      </c>
      <c r="H59" s="5" t="str">
        <f>IF($B59="N/A","N/A",IF(G59&gt;100,"No",IF(G59&lt;20,"No","Yes")))</f>
        <v>No</v>
      </c>
      <c r="I59" s="6">
        <v>4.2130000000000001</v>
      </c>
      <c r="J59" s="6">
        <v>9.0399999999999991</v>
      </c>
      <c r="K59" s="105" t="str">
        <f t="shared" si="9"/>
        <v>Yes</v>
      </c>
    </row>
    <row r="60" spans="1:11" x14ac:dyDescent="0.2">
      <c r="A60" s="124" t="s">
        <v>878</v>
      </c>
      <c r="B60" s="22" t="s">
        <v>264</v>
      </c>
      <c r="C60" s="59">
        <v>26.702533354</v>
      </c>
      <c r="D60" s="5" t="str">
        <f>IF($B60="N/A","N/A",IF(C60&gt;100,"No",IF(C60&lt;20,"No","Yes")))</f>
        <v>Yes</v>
      </c>
      <c r="E60" s="24">
        <v>26.800413933000002</v>
      </c>
      <c r="F60" s="5" t="str">
        <f>IF($B60="N/A","N/A",IF(E60&gt;100,"No",IF(E60&lt;20,"No","Yes")))</f>
        <v>Yes</v>
      </c>
      <c r="G60" s="24">
        <v>29.243333702000001</v>
      </c>
      <c r="H60" s="5" t="str">
        <f>IF($B60="N/A","N/A",IF(G60&gt;100,"No",IF(G60&lt;20,"No","Yes")))</f>
        <v>Yes</v>
      </c>
      <c r="I60" s="6">
        <v>0.36659999999999998</v>
      </c>
      <c r="J60" s="6">
        <v>9.1150000000000002</v>
      </c>
      <c r="K60" s="105" t="str">
        <f t="shared" si="9"/>
        <v>Yes</v>
      </c>
    </row>
    <row r="61" spans="1:11" ht="25.5" x14ac:dyDescent="0.2">
      <c r="A61" s="124" t="s">
        <v>879</v>
      </c>
      <c r="B61" s="22" t="s">
        <v>213</v>
      </c>
      <c r="C61" s="59">
        <v>81.351618561999999</v>
      </c>
      <c r="D61" s="5" t="str">
        <f>IF($B61="N/A","N/A",IF(C61&gt;15,"No",IF(C61&lt;-15,"No","Yes")))</f>
        <v>N/A</v>
      </c>
      <c r="E61" s="24">
        <v>81.185656667999993</v>
      </c>
      <c r="F61" s="5" t="str">
        <f>IF($B61="N/A","N/A",IF(E61&gt;15,"No",IF(E61&lt;-15,"No","Yes")))</f>
        <v>N/A</v>
      </c>
      <c r="G61" s="24">
        <v>83.264628850999998</v>
      </c>
      <c r="H61" s="5" t="str">
        <f>IF($B61="N/A","N/A",IF(G61&gt;15,"No",IF(G61&lt;-15,"No","Yes")))</f>
        <v>N/A</v>
      </c>
      <c r="I61" s="6">
        <v>-0.20399999999999999</v>
      </c>
      <c r="J61" s="6">
        <v>2.5609999999999999</v>
      </c>
      <c r="K61" s="105" t="str">
        <f t="shared" si="9"/>
        <v>Yes</v>
      </c>
    </row>
    <row r="62" spans="1:11" x14ac:dyDescent="0.2">
      <c r="A62" s="124" t="s">
        <v>880</v>
      </c>
      <c r="B62" s="22" t="s">
        <v>265</v>
      </c>
      <c r="C62" s="59">
        <v>20.888439594000001</v>
      </c>
      <c r="D62" s="5" t="str">
        <f>IF($B62="N/A","N/A",IF(C62&gt;60,"No",IF(C62&lt;10,"No","Yes")))</f>
        <v>Yes</v>
      </c>
      <c r="E62" s="24">
        <v>26.527350094999999</v>
      </c>
      <c r="F62" s="5" t="str">
        <f>IF($B62="N/A","N/A",IF(E62&gt;60,"No",IF(E62&lt;10,"No","Yes")))</f>
        <v>Yes</v>
      </c>
      <c r="G62" s="24">
        <v>25.751981328999999</v>
      </c>
      <c r="H62" s="5" t="str">
        <f>IF($B62="N/A","N/A",IF(G62&gt;60,"No",IF(G62&lt;10,"No","Yes")))</f>
        <v>Yes</v>
      </c>
      <c r="I62" s="6">
        <v>27</v>
      </c>
      <c r="J62" s="6">
        <v>-2.92</v>
      </c>
      <c r="K62" s="105" t="str">
        <f t="shared" si="9"/>
        <v>Yes</v>
      </c>
    </row>
    <row r="63" spans="1:11" x14ac:dyDescent="0.2">
      <c r="A63" s="124" t="s">
        <v>881</v>
      </c>
      <c r="B63" s="22" t="s">
        <v>265</v>
      </c>
      <c r="C63" s="59" t="s">
        <v>1750</v>
      </c>
      <c r="D63" s="5" t="str">
        <f>IF($B63="N/A","N/A",IF(C63&gt;60,"No",IF(C63&lt;10,"No","Yes")))</f>
        <v>No</v>
      </c>
      <c r="E63" s="24" t="s">
        <v>1750</v>
      </c>
      <c r="F63" s="5" t="str">
        <f>IF($B63="N/A","N/A",IF(E63&gt;60,"No",IF(E63&lt;10,"No","Yes")))</f>
        <v>No</v>
      </c>
      <c r="G63" s="24">
        <v>75.343108504</v>
      </c>
      <c r="H63" s="5" t="str">
        <f>IF($B63="N/A","N/A",IF(G63&gt;60,"No",IF(G63&lt;10,"No","Yes")))</f>
        <v>No</v>
      </c>
      <c r="I63" s="6" t="s">
        <v>1750</v>
      </c>
      <c r="J63" s="6" t="s">
        <v>1750</v>
      </c>
      <c r="K63" s="105" t="str">
        <f t="shared" si="9"/>
        <v>N/A</v>
      </c>
    </row>
    <row r="64" spans="1:11" x14ac:dyDescent="0.2">
      <c r="A64" s="124" t="s">
        <v>882</v>
      </c>
      <c r="B64" s="22" t="s">
        <v>213</v>
      </c>
      <c r="C64" s="59">
        <v>80.499490202999993</v>
      </c>
      <c r="D64" s="5" t="str">
        <f t="shared" ref="D64:D74" si="10">IF($B64="N/A","N/A",IF(C64&gt;15,"No",IF(C64&lt;-15,"No","Yes")))</f>
        <v>N/A</v>
      </c>
      <c r="E64" s="24">
        <v>345.00782937999998</v>
      </c>
      <c r="F64" s="5" t="str">
        <f>IF($B64="N/A","N/A",IF(E64&gt;15,"No",IF(E64&lt;-15,"No","Yes")))</f>
        <v>N/A</v>
      </c>
      <c r="G64" s="24">
        <v>102.16812982</v>
      </c>
      <c r="H64" s="5" t="str">
        <f>IF($B64="N/A","N/A",IF(G64&gt;15,"No",IF(G64&lt;-15,"No","Yes")))</f>
        <v>N/A</v>
      </c>
      <c r="I64" s="6">
        <v>328.6</v>
      </c>
      <c r="J64" s="6">
        <v>-70.400000000000006</v>
      </c>
      <c r="K64" s="105" t="str">
        <f t="shared" si="9"/>
        <v>No</v>
      </c>
    </row>
    <row r="65" spans="1:11" ht="24.95" customHeight="1" x14ac:dyDescent="0.2">
      <c r="A65" s="124" t="s">
        <v>883</v>
      </c>
      <c r="B65" s="22" t="s">
        <v>213</v>
      </c>
      <c r="C65" s="59">
        <v>43.249571164999999</v>
      </c>
      <c r="D65" s="5" t="str">
        <f t="shared" si="10"/>
        <v>N/A</v>
      </c>
      <c r="E65" s="24">
        <v>40.157165112000001</v>
      </c>
      <c r="F65" s="5" t="str">
        <f t="shared" ref="F65:F73" si="11">IF($B65="N/A","N/A",IF(E65&gt;15,"No",IF(E65&lt;-15,"No","Yes")))</f>
        <v>N/A</v>
      </c>
      <c r="G65" s="24">
        <v>40.711321018</v>
      </c>
      <c r="H65" s="5" t="str">
        <f t="shared" ref="H65:H86" si="12">IF($B65="N/A","N/A",IF(G65&gt;15,"No",IF(G65&lt;-15,"No","Yes")))</f>
        <v>N/A</v>
      </c>
      <c r="I65" s="6">
        <v>-7.15</v>
      </c>
      <c r="J65" s="6">
        <v>1.38</v>
      </c>
      <c r="K65" s="105" t="str">
        <f t="shared" si="9"/>
        <v>Yes</v>
      </c>
    </row>
    <row r="66" spans="1:11" ht="25.5" x14ac:dyDescent="0.2">
      <c r="A66" s="124" t="s">
        <v>884</v>
      </c>
      <c r="B66" s="22" t="s">
        <v>213</v>
      </c>
      <c r="C66" s="59">
        <v>90.627222786999994</v>
      </c>
      <c r="D66" s="5" t="str">
        <f t="shared" si="10"/>
        <v>N/A</v>
      </c>
      <c r="E66" s="24">
        <v>87.632803210999995</v>
      </c>
      <c r="F66" s="5" t="str">
        <f t="shared" si="11"/>
        <v>N/A</v>
      </c>
      <c r="G66" s="24">
        <v>102.07325234</v>
      </c>
      <c r="H66" s="5" t="str">
        <f t="shared" si="12"/>
        <v>N/A</v>
      </c>
      <c r="I66" s="6">
        <v>-3.3</v>
      </c>
      <c r="J66" s="6">
        <v>16.48</v>
      </c>
      <c r="K66" s="105" t="str">
        <f t="shared" si="9"/>
        <v>Yes</v>
      </c>
    </row>
    <row r="67" spans="1:11" ht="25.5" x14ac:dyDescent="0.2">
      <c r="A67" s="124" t="s">
        <v>885</v>
      </c>
      <c r="B67" s="22" t="s">
        <v>213</v>
      </c>
      <c r="C67" s="59">
        <v>196.32154478000001</v>
      </c>
      <c r="D67" s="5" t="str">
        <f t="shared" si="10"/>
        <v>N/A</v>
      </c>
      <c r="E67" s="24">
        <v>265.5095283</v>
      </c>
      <c r="F67" s="5" t="str">
        <f t="shared" si="11"/>
        <v>N/A</v>
      </c>
      <c r="G67" s="24">
        <v>307.74921215000001</v>
      </c>
      <c r="H67" s="5" t="str">
        <f t="shared" si="12"/>
        <v>N/A</v>
      </c>
      <c r="I67" s="6">
        <v>35.24</v>
      </c>
      <c r="J67" s="6">
        <v>15.91</v>
      </c>
      <c r="K67" s="105" t="str">
        <f t="shared" si="9"/>
        <v>Yes</v>
      </c>
    </row>
    <row r="68" spans="1:11" ht="25.5" x14ac:dyDescent="0.2">
      <c r="A68" s="124" t="s">
        <v>886</v>
      </c>
      <c r="B68" s="22" t="s">
        <v>213</v>
      </c>
      <c r="C68" s="59">
        <v>211.76382301999999</v>
      </c>
      <c r="D68" s="5" t="str">
        <f t="shared" si="10"/>
        <v>N/A</v>
      </c>
      <c r="E68" s="24">
        <v>210.82590522000001</v>
      </c>
      <c r="F68" s="5" t="str">
        <f t="shared" si="11"/>
        <v>N/A</v>
      </c>
      <c r="G68" s="24">
        <v>211.99176019000001</v>
      </c>
      <c r="H68" s="5" t="str">
        <f t="shared" si="12"/>
        <v>N/A</v>
      </c>
      <c r="I68" s="6">
        <v>-0.443</v>
      </c>
      <c r="J68" s="6">
        <v>0.55300000000000005</v>
      </c>
      <c r="K68" s="105" t="str">
        <f t="shared" si="9"/>
        <v>Yes</v>
      </c>
    </row>
    <row r="69" spans="1:11" ht="25.5" x14ac:dyDescent="0.2">
      <c r="A69" s="124" t="s">
        <v>887</v>
      </c>
      <c r="B69" s="22" t="s">
        <v>213</v>
      </c>
      <c r="C69" s="59">
        <v>93.879695781999999</v>
      </c>
      <c r="D69" s="5" t="str">
        <f t="shared" si="10"/>
        <v>N/A</v>
      </c>
      <c r="E69" s="24">
        <v>94.677765136000005</v>
      </c>
      <c r="F69" s="5" t="str">
        <f t="shared" si="11"/>
        <v>N/A</v>
      </c>
      <c r="G69" s="24">
        <v>122.56167216999999</v>
      </c>
      <c r="H69" s="5" t="str">
        <f t="shared" si="12"/>
        <v>N/A</v>
      </c>
      <c r="I69" s="6">
        <v>0.85009999999999997</v>
      </c>
      <c r="J69" s="6">
        <v>29.45</v>
      </c>
      <c r="K69" s="105" t="str">
        <f t="shared" si="9"/>
        <v>Yes</v>
      </c>
    </row>
    <row r="70" spans="1:11" ht="25.5" x14ac:dyDescent="0.2">
      <c r="A70" s="124" t="s">
        <v>888</v>
      </c>
      <c r="B70" s="22" t="s">
        <v>213</v>
      </c>
      <c r="C70" s="59">
        <v>112.29339863</v>
      </c>
      <c r="D70" s="5" t="str">
        <f t="shared" si="10"/>
        <v>N/A</v>
      </c>
      <c r="E70" s="24">
        <v>133.54294374</v>
      </c>
      <c r="F70" s="5" t="str">
        <f t="shared" si="11"/>
        <v>N/A</v>
      </c>
      <c r="G70" s="24">
        <v>79.082708530999994</v>
      </c>
      <c r="H70" s="5" t="str">
        <f t="shared" si="12"/>
        <v>N/A</v>
      </c>
      <c r="I70" s="6">
        <v>18.920000000000002</v>
      </c>
      <c r="J70" s="6">
        <v>-40.799999999999997</v>
      </c>
      <c r="K70" s="105" t="str">
        <f t="shared" si="9"/>
        <v>No</v>
      </c>
    </row>
    <row r="71" spans="1:11" x14ac:dyDescent="0.2">
      <c r="A71" s="124" t="s">
        <v>889</v>
      </c>
      <c r="B71" s="22" t="s">
        <v>213</v>
      </c>
      <c r="C71" s="59">
        <v>2233.3625100999998</v>
      </c>
      <c r="D71" s="5" t="str">
        <f t="shared" si="10"/>
        <v>N/A</v>
      </c>
      <c r="E71" s="24">
        <v>2074.061721</v>
      </c>
      <c r="F71" s="5" t="str">
        <f t="shared" si="11"/>
        <v>N/A</v>
      </c>
      <c r="G71" s="24">
        <v>2073.0947409999999</v>
      </c>
      <c r="H71" s="5" t="str">
        <f t="shared" si="12"/>
        <v>N/A</v>
      </c>
      <c r="I71" s="6">
        <v>-7.13</v>
      </c>
      <c r="J71" s="6">
        <v>-4.7E-2</v>
      </c>
      <c r="K71" s="105" t="str">
        <f t="shared" si="9"/>
        <v>Yes</v>
      </c>
    </row>
    <row r="72" spans="1:11" ht="25.5" x14ac:dyDescent="0.2">
      <c r="A72" s="124" t="s">
        <v>890</v>
      </c>
      <c r="B72" s="22" t="s">
        <v>213</v>
      </c>
      <c r="C72" s="59">
        <v>65.872761202000007</v>
      </c>
      <c r="D72" s="5" t="str">
        <f t="shared" si="10"/>
        <v>N/A</v>
      </c>
      <c r="E72" s="24" t="s">
        <v>1750</v>
      </c>
      <c r="F72" s="5" t="str">
        <f t="shared" si="11"/>
        <v>N/A</v>
      </c>
      <c r="G72" s="24" t="s">
        <v>1750</v>
      </c>
      <c r="H72" s="5" t="str">
        <f t="shared" si="12"/>
        <v>N/A</v>
      </c>
      <c r="I72" s="6" t="s">
        <v>1750</v>
      </c>
      <c r="J72" s="6" t="s">
        <v>1750</v>
      </c>
      <c r="K72" s="105" t="str">
        <f t="shared" si="9"/>
        <v>N/A</v>
      </c>
    </row>
    <row r="73" spans="1:11" x14ac:dyDescent="0.2">
      <c r="A73" s="124" t="s">
        <v>891</v>
      </c>
      <c r="B73" s="22" t="s">
        <v>213</v>
      </c>
      <c r="C73" s="59">
        <v>81.730820945000005</v>
      </c>
      <c r="D73" s="5" t="str">
        <f t="shared" si="10"/>
        <v>N/A</v>
      </c>
      <c r="E73" s="24">
        <v>112.31996173</v>
      </c>
      <c r="F73" s="5" t="str">
        <f t="shared" si="11"/>
        <v>N/A</v>
      </c>
      <c r="G73" s="24">
        <v>109.78521034000001</v>
      </c>
      <c r="H73" s="5" t="str">
        <f t="shared" si="12"/>
        <v>N/A</v>
      </c>
      <c r="I73" s="6">
        <v>37.43</v>
      </c>
      <c r="J73" s="6">
        <v>-2.2599999999999998</v>
      </c>
      <c r="K73" s="105" t="str">
        <f t="shared" si="9"/>
        <v>Yes</v>
      </c>
    </row>
    <row r="74" spans="1:11" x14ac:dyDescent="0.2">
      <c r="A74" s="124" t="s">
        <v>892</v>
      </c>
      <c r="B74" s="22" t="s">
        <v>213</v>
      </c>
      <c r="C74" s="59">
        <v>77.367490919000005</v>
      </c>
      <c r="D74" s="5" t="str">
        <f t="shared" si="10"/>
        <v>N/A</v>
      </c>
      <c r="E74" s="24" t="s">
        <v>1750</v>
      </c>
      <c r="F74" s="5" t="str">
        <f>IF($B74="N/A","N/A",IF(E74&gt;15,"No",IF(E74&lt;-15,"No","Yes")))</f>
        <v>N/A</v>
      </c>
      <c r="G74" s="24" t="s">
        <v>1750</v>
      </c>
      <c r="H74" s="5" t="str">
        <f t="shared" si="12"/>
        <v>N/A</v>
      </c>
      <c r="I74" s="6" t="s">
        <v>1750</v>
      </c>
      <c r="J74" s="6" t="s">
        <v>1750</v>
      </c>
      <c r="K74" s="105" t="str">
        <f t="shared" si="9"/>
        <v>N/A</v>
      </c>
    </row>
    <row r="75" spans="1:11" x14ac:dyDescent="0.2">
      <c r="A75" s="124" t="s">
        <v>893</v>
      </c>
      <c r="B75" s="22" t="s">
        <v>213</v>
      </c>
      <c r="C75" s="57">
        <v>0.48371129860000001</v>
      </c>
      <c r="D75" s="5" t="str">
        <f t="shared" ref="D75:D80" si="13">IF($B75="N/A","N/A",IF(C75&gt;15,"No",IF(C75&lt;-15,"No","Yes")))</f>
        <v>N/A</v>
      </c>
      <c r="E75" s="4">
        <v>0.33050453909999999</v>
      </c>
      <c r="F75" s="5" t="str">
        <f>IF($B75="N/A","N/A",IF(E75&gt;15,"No",IF(E75&lt;-15,"No","Yes")))</f>
        <v>N/A</v>
      </c>
      <c r="G75" s="4">
        <v>0.15038231199999999</v>
      </c>
      <c r="H75" s="5" t="str">
        <f t="shared" si="12"/>
        <v>N/A</v>
      </c>
      <c r="I75" s="6">
        <v>-31.7</v>
      </c>
      <c r="J75" s="6">
        <v>-54.5</v>
      </c>
      <c r="K75" s="105" t="str">
        <f t="shared" ref="K75:K80" si="14">IF(J75="Div by 0", "N/A", IF(J75="N/A","N/A", IF(J75&gt;30, "No", IF(J75&lt;-30, "No", "Yes"))))</f>
        <v>No</v>
      </c>
    </row>
    <row r="76" spans="1:11" x14ac:dyDescent="0.2">
      <c r="A76" s="124" t="s">
        <v>894</v>
      </c>
      <c r="B76" s="22" t="s">
        <v>213</v>
      </c>
      <c r="C76" s="57">
        <v>0.43770911499999998</v>
      </c>
      <c r="D76" s="5" t="str">
        <f t="shared" si="13"/>
        <v>N/A</v>
      </c>
      <c r="E76" s="4">
        <v>0.61560056460000001</v>
      </c>
      <c r="F76" s="5" t="str">
        <f t="shared" ref="F76:F86" si="15">IF($B76="N/A","N/A",IF(E76&gt;15,"No",IF(E76&lt;-15,"No","Yes")))</f>
        <v>N/A</v>
      </c>
      <c r="G76" s="4">
        <v>0.7044400515</v>
      </c>
      <c r="H76" s="5" t="str">
        <f t="shared" si="12"/>
        <v>N/A</v>
      </c>
      <c r="I76" s="6">
        <v>40.64</v>
      </c>
      <c r="J76" s="6">
        <v>14.43</v>
      </c>
      <c r="K76" s="105" t="str">
        <f t="shared" si="14"/>
        <v>Yes</v>
      </c>
    </row>
    <row r="77" spans="1:11" x14ac:dyDescent="0.2">
      <c r="A77" s="124" t="s">
        <v>895</v>
      </c>
      <c r="B77" s="22" t="s">
        <v>213</v>
      </c>
      <c r="C77" s="57">
        <v>2.5031668041000001</v>
      </c>
      <c r="D77" s="5" t="str">
        <f t="shared" si="13"/>
        <v>N/A</v>
      </c>
      <c r="E77" s="4">
        <v>3.5489405281000002</v>
      </c>
      <c r="F77" s="5" t="str">
        <f t="shared" si="15"/>
        <v>N/A</v>
      </c>
      <c r="G77" s="4">
        <v>3.7987349011</v>
      </c>
      <c r="H77" s="5" t="str">
        <f t="shared" si="12"/>
        <v>N/A</v>
      </c>
      <c r="I77" s="6">
        <v>41.78</v>
      </c>
      <c r="J77" s="6">
        <v>7.0389999999999997</v>
      </c>
      <c r="K77" s="105" t="str">
        <f t="shared" si="14"/>
        <v>Yes</v>
      </c>
    </row>
    <row r="78" spans="1:11" x14ac:dyDescent="0.2">
      <c r="A78" s="124" t="s">
        <v>896</v>
      </c>
      <c r="B78" s="22" t="s">
        <v>213</v>
      </c>
      <c r="C78" s="57">
        <v>8.2201012200000007E-2</v>
      </c>
      <c r="D78" s="5" t="str">
        <f t="shared" si="13"/>
        <v>N/A</v>
      </c>
      <c r="E78" s="4">
        <v>0.14188965179999999</v>
      </c>
      <c r="F78" s="5" t="str">
        <f t="shared" si="15"/>
        <v>N/A</v>
      </c>
      <c r="G78" s="4">
        <v>0.20154977330000001</v>
      </c>
      <c r="H78" s="5" t="str">
        <f t="shared" si="12"/>
        <v>N/A</v>
      </c>
      <c r="I78" s="6">
        <v>72.61</v>
      </c>
      <c r="J78" s="6">
        <v>42.05</v>
      </c>
      <c r="K78" s="105" t="str">
        <f t="shared" si="14"/>
        <v>No</v>
      </c>
    </row>
    <row r="79" spans="1:11" ht="25.5" x14ac:dyDescent="0.2">
      <c r="A79" s="124" t="s">
        <v>897</v>
      </c>
      <c r="B79" s="22" t="s">
        <v>213</v>
      </c>
      <c r="C79" s="57">
        <v>17.224292808000001</v>
      </c>
      <c r="D79" s="5" t="str">
        <f t="shared" si="13"/>
        <v>N/A</v>
      </c>
      <c r="E79" s="4">
        <v>1.1376918101</v>
      </c>
      <c r="F79" s="5" t="str">
        <f t="shared" si="15"/>
        <v>N/A</v>
      </c>
      <c r="G79" s="4">
        <v>1.1891513979999999</v>
      </c>
      <c r="H79" s="5" t="str">
        <f t="shared" si="12"/>
        <v>N/A</v>
      </c>
      <c r="I79" s="6">
        <v>-93.4</v>
      </c>
      <c r="J79" s="6">
        <v>4.5229999999999997</v>
      </c>
      <c r="K79" s="105" t="str">
        <f t="shared" si="14"/>
        <v>Yes</v>
      </c>
    </row>
    <row r="80" spans="1:11" ht="25.5" x14ac:dyDescent="0.2">
      <c r="A80" s="124" t="s">
        <v>898</v>
      </c>
      <c r="B80" s="22" t="s">
        <v>213</v>
      </c>
      <c r="C80" s="61">
        <v>17.130709934999999</v>
      </c>
      <c r="D80" s="5" t="str">
        <f t="shared" si="13"/>
        <v>N/A</v>
      </c>
      <c r="E80" s="61">
        <v>1.1376918101</v>
      </c>
      <c r="F80" s="5" t="str">
        <f t="shared" si="15"/>
        <v>N/A</v>
      </c>
      <c r="G80" s="61">
        <v>1.1814844443000001</v>
      </c>
      <c r="H80" s="5" t="str">
        <f t="shared" si="12"/>
        <v>N/A</v>
      </c>
      <c r="I80" s="6">
        <v>-93.4</v>
      </c>
      <c r="J80" s="62">
        <v>3.8490000000000002</v>
      </c>
      <c r="K80" s="105" t="str">
        <f t="shared" si="14"/>
        <v>Yes</v>
      </c>
    </row>
    <row r="81" spans="1:11" x14ac:dyDescent="0.2">
      <c r="A81" s="124" t="s">
        <v>899</v>
      </c>
      <c r="B81" s="22" t="s">
        <v>213</v>
      </c>
      <c r="C81" s="63">
        <v>27.953577386999999</v>
      </c>
      <c r="D81" s="5" t="str">
        <f t="shared" ref="D81:D86" si="16">IF($B81="N/A","N/A",IF(C81&gt;15,"No",IF(C81&lt;-15,"No","Yes")))</f>
        <v>N/A</v>
      </c>
      <c r="E81" s="64">
        <v>25.275183619</v>
      </c>
      <c r="F81" s="5" t="str">
        <f t="shared" si="15"/>
        <v>N/A</v>
      </c>
      <c r="G81" s="64">
        <v>26.308413351999999</v>
      </c>
      <c r="H81" s="5" t="str">
        <f>IF($B81="N/A","N/A",IF(G81&gt;15,"No",IF(G81&lt;-15,"No","Yes")))</f>
        <v>N/A</v>
      </c>
      <c r="I81" s="6">
        <v>-9.58</v>
      </c>
      <c r="J81" s="6">
        <v>4.0880000000000001</v>
      </c>
      <c r="K81" s="105" t="str">
        <f t="shared" ref="K81:K86" si="17">IF(J81="Div by 0", "N/A", IF(J81="N/A","N/A", IF(J81&gt;30, "No", IF(J81&lt;-30, "No", "Yes"))))</f>
        <v>Yes</v>
      </c>
    </row>
    <row r="82" spans="1:11" x14ac:dyDescent="0.2">
      <c r="A82" s="124" t="s">
        <v>900</v>
      </c>
      <c r="B82" s="22" t="s">
        <v>213</v>
      </c>
      <c r="C82" s="63">
        <v>31.420065076</v>
      </c>
      <c r="D82" s="5" t="str">
        <f t="shared" si="16"/>
        <v>N/A</v>
      </c>
      <c r="E82" s="64">
        <v>31.37937792</v>
      </c>
      <c r="F82" s="5" t="str">
        <f t="shared" si="15"/>
        <v>N/A</v>
      </c>
      <c r="G82" s="64">
        <v>39.198518735</v>
      </c>
      <c r="H82" s="5" t="str">
        <f t="shared" si="12"/>
        <v>N/A</v>
      </c>
      <c r="I82" s="6">
        <v>-0.129</v>
      </c>
      <c r="J82" s="6">
        <v>24.92</v>
      </c>
      <c r="K82" s="105" t="str">
        <f t="shared" si="17"/>
        <v>Yes</v>
      </c>
    </row>
    <row r="83" spans="1:11" x14ac:dyDescent="0.2">
      <c r="A83" s="124" t="s">
        <v>901</v>
      </c>
      <c r="B83" s="22" t="s">
        <v>213</v>
      </c>
      <c r="C83" s="63">
        <v>27.565528261000001</v>
      </c>
      <c r="D83" s="5" t="str">
        <f t="shared" si="16"/>
        <v>N/A</v>
      </c>
      <c r="E83" s="64">
        <v>27.572657403000001</v>
      </c>
      <c r="F83" s="5" t="str">
        <f t="shared" si="15"/>
        <v>N/A</v>
      </c>
      <c r="G83" s="64">
        <v>30.599943885999998</v>
      </c>
      <c r="H83" s="5" t="str">
        <f t="shared" si="12"/>
        <v>N/A</v>
      </c>
      <c r="I83" s="6">
        <v>2.5899999999999999E-2</v>
      </c>
      <c r="J83" s="6">
        <v>10.98</v>
      </c>
      <c r="K83" s="105" t="str">
        <f t="shared" si="17"/>
        <v>Yes</v>
      </c>
    </row>
    <row r="84" spans="1:11" x14ac:dyDescent="0.2">
      <c r="A84" s="124" t="s">
        <v>902</v>
      </c>
      <c r="B84" s="22" t="s">
        <v>213</v>
      </c>
      <c r="C84" s="63">
        <v>26.620415823999998</v>
      </c>
      <c r="D84" s="5" t="str">
        <f t="shared" si="16"/>
        <v>N/A</v>
      </c>
      <c r="E84" s="64">
        <v>25.046814246</v>
      </c>
      <c r="F84" s="5" t="str">
        <f t="shared" si="15"/>
        <v>N/A</v>
      </c>
      <c r="G84" s="64">
        <v>29.367478357</v>
      </c>
      <c r="H84" s="5" t="str">
        <f t="shared" si="12"/>
        <v>N/A</v>
      </c>
      <c r="I84" s="6">
        <v>-5.91</v>
      </c>
      <c r="J84" s="6">
        <v>17.25</v>
      </c>
      <c r="K84" s="105" t="str">
        <f t="shared" si="17"/>
        <v>Yes</v>
      </c>
    </row>
    <row r="85" spans="1:11" x14ac:dyDescent="0.2">
      <c r="A85" s="124" t="s">
        <v>903</v>
      </c>
      <c r="B85" s="22" t="s">
        <v>213</v>
      </c>
      <c r="C85" s="63">
        <v>48.853260431000002</v>
      </c>
      <c r="D85" s="5" t="str">
        <f t="shared" si="16"/>
        <v>N/A</v>
      </c>
      <c r="E85" s="64">
        <v>80.916475927999997</v>
      </c>
      <c r="F85" s="5" t="str">
        <f t="shared" si="15"/>
        <v>N/A</v>
      </c>
      <c r="G85" s="64">
        <v>80.697325622999998</v>
      </c>
      <c r="H85" s="5" t="str">
        <f t="shared" si="12"/>
        <v>N/A</v>
      </c>
      <c r="I85" s="6">
        <v>65.63</v>
      </c>
      <c r="J85" s="6">
        <v>-0.27100000000000002</v>
      </c>
      <c r="K85" s="105" t="str">
        <f t="shared" si="17"/>
        <v>Yes</v>
      </c>
    </row>
    <row r="86" spans="1:11" ht="25.5" x14ac:dyDescent="0.2">
      <c r="A86" s="124" t="s">
        <v>904</v>
      </c>
      <c r="B86" s="22" t="s">
        <v>213</v>
      </c>
      <c r="C86" s="65">
        <v>48.414410619999998</v>
      </c>
      <c r="D86" s="5" t="str">
        <f t="shared" si="16"/>
        <v>N/A</v>
      </c>
      <c r="E86" s="65">
        <v>80.916475927999997</v>
      </c>
      <c r="F86" s="5" t="str">
        <f t="shared" si="15"/>
        <v>N/A</v>
      </c>
      <c r="G86" s="65">
        <v>80.557792198000001</v>
      </c>
      <c r="H86" s="5" t="str">
        <f t="shared" si="12"/>
        <v>N/A</v>
      </c>
      <c r="I86" s="6">
        <v>67.13</v>
      </c>
      <c r="J86" s="6">
        <v>-0.443</v>
      </c>
      <c r="K86" s="105" t="str">
        <f t="shared" si="17"/>
        <v>Yes</v>
      </c>
    </row>
    <row r="87" spans="1:11" x14ac:dyDescent="0.2">
      <c r="A87" s="124" t="s">
        <v>32</v>
      </c>
      <c r="B87" s="22" t="s">
        <v>266</v>
      </c>
      <c r="C87" s="57">
        <v>80.250898234999994</v>
      </c>
      <c r="D87" s="5" t="str">
        <f>IF($B87="N/A","N/A",IF(C87&gt;60,"Yes","No"))</f>
        <v>Yes</v>
      </c>
      <c r="E87" s="4">
        <v>76.748119275999997</v>
      </c>
      <c r="F87" s="5" t="str">
        <f>IF($B87="N/A","N/A",IF(E87&gt;60,"Yes","No"))</f>
        <v>Yes</v>
      </c>
      <c r="G87" s="4">
        <v>77.461270494999994</v>
      </c>
      <c r="H87" s="5" t="str">
        <f>IF($B87="N/A","N/A",IF(G87&gt;60,"Yes","No"))</f>
        <v>Yes</v>
      </c>
      <c r="I87" s="6">
        <v>-4.3600000000000003</v>
      </c>
      <c r="J87" s="6">
        <v>0.92920000000000003</v>
      </c>
      <c r="K87" s="105" t="str">
        <f t="shared" ref="K87:K105" si="18">IF(J87="Div by 0", "N/A", IF(J87="N/A","N/A", IF(J87&gt;30, "No", IF(J87&lt;-30, "No", "Yes"))))</f>
        <v>Yes</v>
      </c>
    </row>
    <row r="88" spans="1:11" x14ac:dyDescent="0.2">
      <c r="A88" s="124" t="s">
        <v>39</v>
      </c>
      <c r="B88" s="22" t="s">
        <v>267</v>
      </c>
      <c r="C88" s="57">
        <v>95.586744945000007</v>
      </c>
      <c r="D88" s="5" t="str">
        <f>IF($B88="N/A","N/A",IF(C88&gt;100,"No",IF(C88&lt;85,"No","Yes")))</f>
        <v>Yes</v>
      </c>
      <c r="E88" s="4">
        <v>95.569119780999998</v>
      </c>
      <c r="F88" s="5" t="str">
        <f>IF($B88="N/A","N/A",IF(E88&gt;100,"No",IF(E88&lt;85,"No","Yes")))</f>
        <v>Yes</v>
      </c>
      <c r="G88" s="4">
        <v>93.393894802999995</v>
      </c>
      <c r="H88" s="5" t="str">
        <f>IF($B88="N/A","N/A",IF(G88&gt;100,"No",IF(G88&lt;85,"No","Yes")))</f>
        <v>Yes</v>
      </c>
      <c r="I88" s="6">
        <v>-1.7999999999999999E-2</v>
      </c>
      <c r="J88" s="6">
        <v>-2.2799999999999998</v>
      </c>
      <c r="K88" s="105" t="str">
        <f t="shared" si="18"/>
        <v>Yes</v>
      </c>
    </row>
    <row r="89" spans="1:11" x14ac:dyDescent="0.2">
      <c r="A89" s="124" t="s">
        <v>905</v>
      </c>
      <c r="B89" s="22" t="s">
        <v>213</v>
      </c>
      <c r="C89" s="57">
        <v>40.336368595000003</v>
      </c>
      <c r="D89" s="5" t="str">
        <f>IF($B89="N/A","N/A",IF(C89&gt;15,"No",IF(C89&lt;-15,"No","Yes")))</f>
        <v>N/A</v>
      </c>
      <c r="E89" s="4">
        <v>50.601101978000003</v>
      </c>
      <c r="F89" s="5" t="str">
        <f>IF($B89="N/A","N/A",IF(E89&gt;15,"No",IF(E89&lt;-15,"No","Yes")))</f>
        <v>N/A</v>
      </c>
      <c r="G89" s="4">
        <v>52.595323649000001</v>
      </c>
      <c r="H89" s="5" t="str">
        <f>IF($B89="N/A","N/A",IF(G89&gt;15,"No",IF(G89&lt;-15,"No","Yes")))</f>
        <v>N/A</v>
      </c>
      <c r="I89" s="6">
        <v>25.45</v>
      </c>
      <c r="J89" s="6">
        <v>3.9409999999999998</v>
      </c>
      <c r="K89" s="105" t="str">
        <f t="shared" si="18"/>
        <v>Yes</v>
      </c>
    </row>
    <row r="90" spans="1:11" x14ac:dyDescent="0.2">
      <c r="A90" s="124" t="s">
        <v>846</v>
      </c>
      <c r="B90" s="22" t="s">
        <v>268</v>
      </c>
      <c r="C90" s="57">
        <v>7.2442027986999999</v>
      </c>
      <c r="D90" s="5" t="str">
        <f>IF($B90="N/A","N/A",IF(C90&gt;25,"No",IF(C90&lt;5,"No","Yes")))</f>
        <v>Yes</v>
      </c>
      <c r="E90" s="4">
        <v>3.2254329620000002</v>
      </c>
      <c r="F90" s="5" t="str">
        <f>IF($B90="N/A","N/A",IF(E90&gt;25,"No",IF(E90&lt;5,"No","Yes")))</f>
        <v>No</v>
      </c>
      <c r="G90" s="4">
        <v>4.4947394689999998</v>
      </c>
      <c r="H90" s="5" t="str">
        <f>IF($B90="N/A","N/A",IF(G90&gt;25,"No",IF(G90&lt;5,"No","Yes")))</f>
        <v>No</v>
      </c>
      <c r="I90" s="6">
        <v>-55.5</v>
      </c>
      <c r="J90" s="6">
        <v>39.35</v>
      </c>
      <c r="K90" s="105" t="str">
        <f t="shared" si="18"/>
        <v>No</v>
      </c>
    </row>
    <row r="91" spans="1:11" x14ac:dyDescent="0.2">
      <c r="A91" s="124" t="s">
        <v>847</v>
      </c>
      <c r="B91" s="22" t="s">
        <v>269</v>
      </c>
      <c r="C91" s="57">
        <v>46.638772750999998</v>
      </c>
      <c r="D91" s="5" t="str">
        <f>IF($B91="N/A","N/A",IF(C91&gt;70,"No",IF(C91&lt;40,"No","Yes")))</f>
        <v>Yes</v>
      </c>
      <c r="E91" s="4">
        <v>50.013701163</v>
      </c>
      <c r="F91" s="5" t="str">
        <f>IF($B91="N/A","N/A",IF(E91&gt;70,"No",IF(E91&lt;40,"No","Yes")))</f>
        <v>Yes</v>
      </c>
      <c r="G91" s="4">
        <v>48.288098474000002</v>
      </c>
      <c r="H91" s="5" t="str">
        <f>IF($B91="N/A","N/A",IF(G91&gt;70,"No",IF(G91&lt;40,"No","Yes")))</f>
        <v>Yes</v>
      </c>
      <c r="I91" s="6">
        <v>7.2359999999999998</v>
      </c>
      <c r="J91" s="6">
        <v>-3.45</v>
      </c>
      <c r="K91" s="105" t="str">
        <f t="shared" si="18"/>
        <v>Yes</v>
      </c>
    </row>
    <row r="92" spans="1:11" x14ac:dyDescent="0.2">
      <c r="A92" s="124" t="s">
        <v>848</v>
      </c>
      <c r="B92" s="22" t="s">
        <v>270</v>
      </c>
      <c r="C92" s="57">
        <v>46.117024450999999</v>
      </c>
      <c r="D92" s="5" t="str">
        <f>IF($B92="N/A","N/A",IF(C92&gt;55,"No",IF(C92&lt;20,"No","Yes")))</f>
        <v>Yes</v>
      </c>
      <c r="E92" s="4">
        <v>46.760865875</v>
      </c>
      <c r="F92" s="5" t="str">
        <f>IF($B92="N/A","N/A",IF(E92&gt;55,"No",IF(E92&lt;20,"No","Yes")))</f>
        <v>Yes</v>
      </c>
      <c r="G92" s="4">
        <v>42.904233447000003</v>
      </c>
      <c r="H92" s="5" t="str">
        <f>IF($B92="N/A","N/A",IF(G92&gt;55,"No",IF(G92&lt;20,"No","Yes")))</f>
        <v>Yes</v>
      </c>
      <c r="I92" s="6">
        <v>1.3959999999999999</v>
      </c>
      <c r="J92" s="6">
        <v>-8.25</v>
      </c>
      <c r="K92" s="105" t="str">
        <f t="shared" si="18"/>
        <v>Yes</v>
      </c>
    </row>
    <row r="93" spans="1:11" x14ac:dyDescent="0.2">
      <c r="A93" s="124" t="s">
        <v>163</v>
      </c>
      <c r="B93" s="22" t="s">
        <v>246</v>
      </c>
      <c r="C93" s="57">
        <v>99.719737987000002</v>
      </c>
      <c r="D93" s="5" t="str">
        <f>IF($B93="N/A","N/A",IF(C93&gt;95,"Yes","No"))</f>
        <v>Yes</v>
      </c>
      <c r="E93" s="4">
        <v>99.636753958</v>
      </c>
      <c r="F93" s="5" t="str">
        <f>IF($B93="N/A","N/A",IF(E93&gt;95,"Yes","No"))</f>
        <v>Yes</v>
      </c>
      <c r="G93" s="4">
        <v>99.550821373999995</v>
      </c>
      <c r="H93" s="5" t="str">
        <f>IF($B93="N/A","N/A",IF(G93&gt;95,"Yes","No"))</f>
        <v>Yes</v>
      </c>
      <c r="I93" s="6">
        <v>-8.3000000000000004E-2</v>
      </c>
      <c r="J93" s="6">
        <v>-8.5999999999999993E-2</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05" t="str">
        <f t="shared" si="18"/>
        <v>Yes</v>
      </c>
    </row>
    <row r="97" spans="1:11" x14ac:dyDescent="0.2">
      <c r="A97" s="124" t="s">
        <v>907</v>
      </c>
      <c r="B97" s="22" t="s">
        <v>213</v>
      </c>
      <c r="C97" s="57">
        <v>100</v>
      </c>
      <c r="D97" s="5" t="str">
        <f>IF($B97="N/A","N/A",IF(C97&gt;15,"No",IF(C97&lt;-15,"No","Yes")))</f>
        <v>N/A</v>
      </c>
      <c r="E97" s="4">
        <v>100</v>
      </c>
      <c r="F97" s="5" t="str">
        <f>IF($B97="N/A","N/A",IF(E97&gt;15,"No",IF(E97&lt;-15,"No","Yes")))</f>
        <v>N/A</v>
      </c>
      <c r="G97" s="4">
        <v>100</v>
      </c>
      <c r="H97" s="5" t="str">
        <f>IF($B97="N/A","N/A",IF(G97&gt;15,"No",IF(G97&lt;-15,"No","Yes")))</f>
        <v>N/A</v>
      </c>
      <c r="I97" s="6">
        <v>0</v>
      </c>
      <c r="J97" s="6">
        <v>0</v>
      </c>
      <c r="K97" s="105" t="str">
        <f t="shared" si="18"/>
        <v>Yes</v>
      </c>
    </row>
    <row r="98" spans="1:11" x14ac:dyDescent="0.2">
      <c r="A98" s="124" t="s">
        <v>43</v>
      </c>
      <c r="B98" s="22" t="s">
        <v>223</v>
      </c>
      <c r="C98" s="57">
        <v>99.706723889000003</v>
      </c>
      <c r="D98" s="5" t="str">
        <f>IF($B98="N/A","N/A",IF(C98&gt;100,"No",IF(C98&lt;98,"No","Yes")))</f>
        <v>Yes</v>
      </c>
      <c r="E98" s="4">
        <v>99.610487993999996</v>
      </c>
      <c r="F98" s="5" t="str">
        <f>IF($B98="N/A","N/A",IF(E98&gt;100,"No",IF(E98&lt;98,"No","Yes")))</f>
        <v>Yes</v>
      </c>
      <c r="G98" s="4">
        <v>99.541008886</v>
      </c>
      <c r="H98" s="5" t="str">
        <f>IF($B98="N/A","N/A",IF(G98&gt;100,"No",IF(G98&lt;98,"No","Yes")))</f>
        <v>Yes</v>
      </c>
      <c r="I98" s="6">
        <v>-9.7000000000000003E-2</v>
      </c>
      <c r="J98" s="6">
        <v>-7.0000000000000007E-2</v>
      </c>
      <c r="K98" s="105" t="str">
        <f t="shared" si="18"/>
        <v>Yes</v>
      </c>
    </row>
    <row r="99" spans="1:11" x14ac:dyDescent="0.2">
      <c r="A99" s="124" t="s">
        <v>44</v>
      </c>
      <c r="B99" s="22" t="s">
        <v>213</v>
      </c>
      <c r="C99" s="57">
        <v>42.378886733999998</v>
      </c>
      <c r="D99" s="5" t="str">
        <f>IF($B99="N/A","N/A",IF(C99&gt;15,"No",IF(C99&lt;-15,"No","Yes")))</f>
        <v>N/A</v>
      </c>
      <c r="E99" s="4">
        <v>50.195304741999998</v>
      </c>
      <c r="F99" s="5" t="str">
        <f>IF($B99="N/A","N/A",IF(E99&gt;15,"No",IF(E99&lt;-15,"No","Yes")))</f>
        <v>N/A</v>
      </c>
      <c r="G99" s="4">
        <v>51.788770728999999</v>
      </c>
      <c r="H99" s="5" t="str">
        <f>IF($B99="N/A","N/A",IF(G99&gt;15,"No",IF(G99&lt;-15,"No","Yes")))</f>
        <v>N/A</v>
      </c>
      <c r="I99" s="6">
        <v>18.440000000000001</v>
      </c>
      <c r="J99" s="6">
        <v>3.1749999999999998</v>
      </c>
      <c r="K99" s="105" t="str">
        <f t="shared" si="18"/>
        <v>Yes</v>
      </c>
    </row>
    <row r="100" spans="1:11" x14ac:dyDescent="0.2">
      <c r="A100" s="124" t="s">
        <v>45</v>
      </c>
      <c r="B100" s="22" t="s">
        <v>213</v>
      </c>
      <c r="C100" s="57">
        <v>52.361232758</v>
      </c>
      <c r="D100" s="5" t="str">
        <f>IF($B100="N/A","N/A",IF(C100&gt;15,"No",IF(C100&lt;-15,"No","Yes")))</f>
        <v>N/A</v>
      </c>
      <c r="E100" s="4">
        <v>42.911354799000001</v>
      </c>
      <c r="F100" s="5" t="str">
        <f>IF($B100="N/A","N/A",IF(E100&gt;15,"No",IF(E100&lt;-15,"No","Yes")))</f>
        <v>N/A</v>
      </c>
      <c r="G100" s="4">
        <v>40.792765519</v>
      </c>
      <c r="H100" s="5" t="str">
        <f>IF($B100="N/A","N/A",IF(G100&gt;15,"No",IF(G100&lt;-15,"No","Yes")))</f>
        <v>N/A</v>
      </c>
      <c r="I100" s="6">
        <v>-18</v>
      </c>
      <c r="J100" s="6">
        <v>-4.9400000000000004</v>
      </c>
      <c r="K100" s="105" t="str">
        <f t="shared" si="18"/>
        <v>Yes</v>
      </c>
    </row>
    <row r="101" spans="1:11" x14ac:dyDescent="0.2">
      <c r="A101" s="124" t="s">
        <v>355</v>
      </c>
      <c r="B101" s="22" t="s">
        <v>213</v>
      </c>
      <c r="C101" s="57">
        <v>94.740119492000005</v>
      </c>
      <c r="D101" s="5" t="str">
        <f>IF($B101="N/A","N/A",IF(C101&gt;15,"No",IF(C101&lt;-15,"No","Yes")))</f>
        <v>N/A</v>
      </c>
      <c r="E101" s="4">
        <v>93.106659542000003</v>
      </c>
      <c r="F101" s="5" t="str">
        <f>IF($B101="N/A","N/A",IF(E101&gt;15,"No",IF(E101&lt;-15,"No","Yes")))</f>
        <v>N/A</v>
      </c>
      <c r="G101" s="4">
        <v>92.581536248000006</v>
      </c>
      <c r="H101" s="5" t="str">
        <f>IF($B101="N/A","N/A",IF(G101&gt;15,"No",IF(G101&lt;-15,"No","Yes")))</f>
        <v>N/A</v>
      </c>
      <c r="I101" s="6">
        <v>-1.72</v>
      </c>
      <c r="J101" s="6">
        <v>-0.56399999999999995</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1750</v>
      </c>
      <c r="J102" s="6" t="s">
        <v>1750</v>
      </c>
      <c r="K102" s="105" t="str">
        <f t="shared" si="18"/>
        <v>N/A</v>
      </c>
    </row>
    <row r="103" spans="1:11" x14ac:dyDescent="0.2">
      <c r="A103" s="124" t="s">
        <v>47</v>
      </c>
      <c r="B103" s="22" t="s">
        <v>213</v>
      </c>
      <c r="C103" s="57">
        <v>5.2598805081000002</v>
      </c>
      <c r="D103" s="5" t="str">
        <f>IF($B103="N/A","N/A",IF(C103&gt;15,"No",IF(C103&lt;-15,"No","Yes")))</f>
        <v>N/A</v>
      </c>
      <c r="E103" s="4">
        <v>6.8933404582</v>
      </c>
      <c r="F103" s="5" t="str">
        <f>IF($B103="N/A","N/A",IF(E103&gt;15,"No",IF(E103&lt;-15,"No","Yes")))</f>
        <v>N/A</v>
      </c>
      <c r="G103" s="4">
        <v>7.4184637520000001</v>
      </c>
      <c r="H103" s="5" t="str">
        <f>IF($B103="N/A","N/A",IF(G103&gt;15,"No",IF(G103&lt;-15,"No","Yes")))</f>
        <v>N/A</v>
      </c>
      <c r="I103" s="6">
        <v>31.06</v>
      </c>
      <c r="J103" s="6">
        <v>7.6180000000000003</v>
      </c>
      <c r="K103" s="105" t="str">
        <f t="shared" si="18"/>
        <v>Yes</v>
      </c>
    </row>
    <row r="104" spans="1:11" x14ac:dyDescent="0.2">
      <c r="A104" s="124" t="s">
        <v>33</v>
      </c>
      <c r="B104" s="22" t="s">
        <v>223</v>
      </c>
      <c r="C104" s="57">
        <v>99.998988964000006</v>
      </c>
      <c r="D104" s="5" t="str">
        <f>IF($B104="N/A","N/A",IF(C104&gt;100,"No",IF(C104&lt;98,"No","Yes")))</f>
        <v>Yes</v>
      </c>
      <c r="E104" s="4">
        <v>99.997896733000005</v>
      </c>
      <c r="F104" s="5" t="str">
        <f>IF($B104="N/A","N/A",IF(E104&gt;100,"No",IF(E104&lt;98,"No","Yes")))</f>
        <v>Yes</v>
      </c>
      <c r="G104" s="4">
        <v>99.999349807000002</v>
      </c>
      <c r="H104" s="5" t="str">
        <f>IF($B104="N/A","N/A",IF(G104&gt;100,"No",IF(G104&lt;98,"No","Yes")))</f>
        <v>Yes</v>
      </c>
      <c r="I104" s="6">
        <v>-1E-3</v>
      </c>
      <c r="J104" s="6">
        <v>1.5E-3</v>
      </c>
      <c r="K104" s="105" t="str">
        <f t="shared" si="18"/>
        <v>Yes</v>
      </c>
    </row>
    <row r="105" spans="1:11" ht="25.5" x14ac:dyDescent="0.2">
      <c r="A105" s="124"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05" t="str">
        <f t="shared" si="18"/>
        <v>Yes</v>
      </c>
    </row>
    <row r="106" spans="1:11" x14ac:dyDescent="0.2">
      <c r="A106" s="124" t="s">
        <v>49</v>
      </c>
      <c r="B106" s="38" t="s">
        <v>213</v>
      </c>
      <c r="C106" s="57">
        <v>100</v>
      </c>
      <c r="D106" s="5" t="str">
        <f>IF($B106="N/A","N/A",IF(C106&gt;15,"No",IF(C106&lt;-15,"No","Yes")))</f>
        <v>N/A</v>
      </c>
      <c r="E106" s="4">
        <v>100</v>
      </c>
      <c r="F106" s="5" t="str">
        <f>IF($B106="N/A","N/A",IF(E106&gt;15,"No",IF(E106&lt;-15,"No","Yes")))</f>
        <v>N/A</v>
      </c>
      <c r="G106" s="4">
        <v>100</v>
      </c>
      <c r="H106" s="5" t="str">
        <f>IF($B106="N/A","N/A",IF(G106&gt;15,"No",IF(G106&lt;-15,"No","Yes")))</f>
        <v>N/A</v>
      </c>
      <c r="I106" s="6">
        <v>0</v>
      </c>
      <c r="J106" s="6">
        <v>0</v>
      </c>
      <c r="K106" s="105" t="str">
        <f>IF(J106="Div by 0", "N/A", IF(J106="N/A","N/A", IF(J106&gt;30, "No", IF(J106&lt;-30, "No", "Yes"))))</f>
        <v>Yes</v>
      </c>
    </row>
    <row r="107" spans="1:11" x14ac:dyDescent="0.2">
      <c r="A107" s="124" t="s">
        <v>908</v>
      </c>
      <c r="B107" s="22" t="s">
        <v>213</v>
      </c>
      <c r="C107" s="66">
        <v>66.391405234999993</v>
      </c>
      <c r="D107" s="5" t="str">
        <f t="shared" ref="D107:D130" si="19">IF($B107="N/A","N/A",IF(C107&gt;15,"No",IF(C107&lt;-15,"No","Yes")))</f>
        <v>N/A</v>
      </c>
      <c r="E107" s="5">
        <v>78.577509345999999</v>
      </c>
      <c r="F107" s="5" t="str">
        <f t="shared" ref="F107:F130" si="20">IF($B107="N/A","N/A",IF(E107&gt;15,"No",IF(E107&lt;-15,"No","Yes")))</f>
        <v>N/A</v>
      </c>
      <c r="G107" s="4">
        <v>79.207109775999996</v>
      </c>
      <c r="H107" s="5" t="str">
        <f t="shared" ref="H107:H130" si="21">IF($B107="N/A","N/A",IF(G107&gt;15,"No",IF(G107&lt;-15,"No","Yes")))</f>
        <v>N/A</v>
      </c>
      <c r="I107" s="6">
        <v>18.350000000000001</v>
      </c>
      <c r="J107" s="6">
        <v>0.80120000000000002</v>
      </c>
      <c r="K107" s="105" t="str">
        <f t="shared" ref="K107:K130" si="22">IF(J107="Div by 0", "N/A", IF(J107="N/A","N/A", IF(J107&gt;30, "No", IF(J107&lt;-30, "No", "Yes"))))</f>
        <v>Yes</v>
      </c>
    </row>
    <row r="108" spans="1:11" x14ac:dyDescent="0.2">
      <c r="A108" s="124" t="s">
        <v>909</v>
      </c>
      <c r="B108" s="22" t="s">
        <v>213</v>
      </c>
      <c r="C108" s="66">
        <v>16.384574931</v>
      </c>
      <c r="D108" s="22" t="s">
        <v>213</v>
      </c>
      <c r="E108" s="5">
        <v>20.285071015</v>
      </c>
      <c r="F108" s="22" t="s">
        <v>213</v>
      </c>
      <c r="G108" s="4">
        <v>19.604245944999999</v>
      </c>
      <c r="H108" s="22" t="s">
        <v>213</v>
      </c>
      <c r="I108" s="6">
        <v>23.81</v>
      </c>
      <c r="J108" s="6">
        <v>-3.36</v>
      </c>
      <c r="K108" s="105" t="str">
        <f t="shared" si="22"/>
        <v>Yes</v>
      </c>
    </row>
    <row r="109" spans="1:11" x14ac:dyDescent="0.2">
      <c r="A109" s="124" t="s">
        <v>910</v>
      </c>
      <c r="B109" s="22" t="s">
        <v>213</v>
      </c>
      <c r="C109" s="66">
        <v>8.1060571084999999</v>
      </c>
      <c r="D109" s="5" t="str">
        <f t="shared" si="19"/>
        <v>N/A</v>
      </c>
      <c r="E109" s="5">
        <v>9.9734323783000001</v>
      </c>
      <c r="F109" s="5" t="str">
        <f t="shared" si="20"/>
        <v>N/A</v>
      </c>
      <c r="G109" s="4">
        <v>9.0515264845000001</v>
      </c>
      <c r="H109" s="5" t="str">
        <f t="shared" si="21"/>
        <v>N/A</v>
      </c>
      <c r="I109" s="6">
        <v>23.04</v>
      </c>
      <c r="J109" s="6">
        <v>-9.24</v>
      </c>
      <c r="K109" s="105" t="str">
        <f t="shared" si="22"/>
        <v>Yes</v>
      </c>
    </row>
    <row r="110" spans="1:11" x14ac:dyDescent="0.2">
      <c r="A110" s="124" t="s">
        <v>911</v>
      </c>
      <c r="B110" s="22" t="s">
        <v>213</v>
      </c>
      <c r="C110" s="66">
        <v>0.84630487700000001</v>
      </c>
      <c r="D110" s="5" t="str">
        <f t="shared" si="19"/>
        <v>N/A</v>
      </c>
      <c r="E110" s="5">
        <v>0.99497828769999996</v>
      </c>
      <c r="F110" s="5" t="str">
        <f t="shared" si="20"/>
        <v>N/A</v>
      </c>
      <c r="G110" s="4">
        <v>0.916725279</v>
      </c>
      <c r="H110" s="5" t="str">
        <f t="shared" si="21"/>
        <v>N/A</v>
      </c>
      <c r="I110" s="6">
        <v>17.57</v>
      </c>
      <c r="J110" s="6">
        <v>-7.86</v>
      </c>
      <c r="K110" s="105" t="str">
        <f t="shared" si="22"/>
        <v>Yes</v>
      </c>
    </row>
    <row r="111" spans="1:11" x14ac:dyDescent="0.2">
      <c r="A111" s="124" t="s">
        <v>912</v>
      </c>
      <c r="B111" s="22" t="s">
        <v>213</v>
      </c>
      <c r="C111" s="66">
        <v>4.9313485999999997E-3</v>
      </c>
      <c r="D111" s="5" t="str">
        <f t="shared" si="19"/>
        <v>N/A</v>
      </c>
      <c r="E111" s="5">
        <v>0</v>
      </c>
      <c r="F111" s="5" t="str">
        <f t="shared" si="20"/>
        <v>N/A</v>
      </c>
      <c r="G111" s="4">
        <v>0</v>
      </c>
      <c r="H111" s="5" t="str">
        <f t="shared" si="21"/>
        <v>N/A</v>
      </c>
      <c r="I111" s="6">
        <v>-100</v>
      </c>
      <c r="J111" s="6" t="s">
        <v>1750</v>
      </c>
      <c r="K111" s="105" t="str">
        <f t="shared" si="22"/>
        <v>N/A</v>
      </c>
    </row>
    <row r="112" spans="1:11" x14ac:dyDescent="0.2">
      <c r="A112" s="124" t="s">
        <v>913</v>
      </c>
      <c r="B112" s="22" t="s">
        <v>213</v>
      </c>
      <c r="C112" s="66">
        <v>0.18438852519999999</v>
      </c>
      <c r="D112" s="5" t="str">
        <f t="shared" si="19"/>
        <v>N/A</v>
      </c>
      <c r="E112" s="5">
        <v>0.2326036953</v>
      </c>
      <c r="F112" s="5" t="str">
        <f t="shared" si="20"/>
        <v>N/A</v>
      </c>
      <c r="G112" s="4">
        <v>0.24845399570000001</v>
      </c>
      <c r="H112" s="5" t="str">
        <f t="shared" si="21"/>
        <v>N/A</v>
      </c>
      <c r="I112" s="6">
        <v>26.15</v>
      </c>
      <c r="J112" s="6">
        <v>6.8140000000000001</v>
      </c>
      <c r="K112" s="105" t="str">
        <f t="shared" si="22"/>
        <v>Yes</v>
      </c>
    </row>
    <row r="113" spans="1:11" x14ac:dyDescent="0.2">
      <c r="A113" s="124" t="s">
        <v>914</v>
      </c>
      <c r="B113" s="22" t="s">
        <v>213</v>
      </c>
      <c r="C113" s="66">
        <v>6.0879308700000002E-2</v>
      </c>
      <c r="D113" s="5" t="str">
        <f t="shared" si="19"/>
        <v>N/A</v>
      </c>
      <c r="E113" s="5">
        <v>0</v>
      </c>
      <c r="F113" s="5" t="str">
        <f t="shared" si="20"/>
        <v>N/A</v>
      </c>
      <c r="G113" s="4">
        <v>0</v>
      </c>
      <c r="H113" s="5" t="str">
        <f t="shared" si="21"/>
        <v>N/A</v>
      </c>
      <c r="I113" s="6">
        <v>-100</v>
      </c>
      <c r="J113" s="6" t="s">
        <v>1750</v>
      </c>
      <c r="K113" s="105" t="str">
        <f t="shared" si="22"/>
        <v>N/A</v>
      </c>
    </row>
    <row r="114" spans="1:11" x14ac:dyDescent="0.2">
      <c r="A114" s="124" t="s">
        <v>915</v>
      </c>
      <c r="B114" s="22" t="s">
        <v>213</v>
      </c>
      <c r="C114" s="66">
        <v>9.1031153000000007E-3</v>
      </c>
      <c r="D114" s="5" t="str">
        <f t="shared" si="19"/>
        <v>N/A</v>
      </c>
      <c r="E114" s="5">
        <v>1.1166389699999999E-2</v>
      </c>
      <c r="F114" s="5" t="str">
        <f t="shared" si="20"/>
        <v>N/A</v>
      </c>
      <c r="G114" s="4">
        <v>1.5204978799999999E-2</v>
      </c>
      <c r="H114" s="5" t="str">
        <f t="shared" si="21"/>
        <v>N/A</v>
      </c>
      <c r="I114" s="6">
        <v>22.67</v>
      </c>
      <c r="J114" s="6">
        <v>36.17</v>
      </c>
      <c r="K114" s="105" t="str">
        <f t="shared" si="22"/>
        <v>No</v>
      </c>
    </row>
    <row r="115" spans="1:11" x14ac:dyDescent="0.2">
      <c r="A115" s="124" t="s">
        <v>916</v>
      </c>
      <c r="B115" s="22" t="s">
        <v>213</v>
      </c>
      <c r="C115" s="66">
        <v>0.5901061836</v>
      </c>
      <c r="D115" s="5" t="str">
        <f t="shared" si="19"/>
        <v>N/A</v>
      </c>
      <c r="E115" s="5">
        <v>1.0321186709000001</v>
      </c>
      <c r="F115" s="5" t="str">
        <f t="shared" si="20"/>
        <v>N/A</v>
      </c>
      <c r="G115" s="4">
        <v>1.084830975</v>
      </c>
      <c r="H115" s="5" t="str">
        <f t="shared" si="21"/>
        <v>N/A</v>
      </c>
      <c r="I115" s="6">
        <v>74.900000000000006</v>
      </c>
      <c r="J115" s="6">
        <v>5.1070000000000002</v>
      </c>
      <c r="K115" s="105" t="str">
        <f t="shared" si="22"/>
        <v>Yes</v>
      </c>
    </row>
    <row r="116" spans="1:11" x14ac:dyDescent="0.2">
      <c r="A116" s="124" t="s">
        <v>917</v>
      </c>
      <c r="B116" s="22" t="s">
        <v>213</v>
      </c>
      <c r="C116" s="66">
        <v>2.1458487598999998</v>
      </c>
      <c r="D116" s="5" t="str">
        <f t="shared" si="19"/>
        <v>N/A</v>
      </c>
      <c r="E116" s="5">
        <v>2.6713196723000001</v>
      </c>
      <c r="F116" s="5" t="str">
        <f t="shared" si="20"/>
        <v>N/A</v>
      </c>
      <c r="G116" s="4">
        <v>1.8804751139</v>
      </c>
      <c r="H116" s="5" t="str">
        <f t="shared" si="21"/>
        <v>N/A</v>
      </c>
      <c r="I116" s="6">
        <v>24.49</v>
      </c>
      <c r="J116" s="6">
        <v>-29.6</v>
      </c>
      <c r="K116" s="105" t="str">
        <f t="shared" si="22"/>
        <v>Yes</v>
      </c>
    </row>
    <row r="117" spans="1:11" x14ac:dyDescent="0.2">
      <c r="A117" s="124" t="s">
        <v>918</v>
      </c>
      <c r="B117" s="22" t="s">
        <v>213</v>
      </c>
      <c r="C117" s="66">
        <v>0.27844613740000002</v>
      </c>
      <c r="D117" s="5" t="str">
        <f t="shared" si="19"/>
        <v>N/A</v>
      </c>
      <c r="E117" s="5">
        <v>0.3485634896</v>
      </c>
      <c r="F117" s="5" t="str">
        <f t="shared" si="20"/>
        <v>N/A</v>
      </c>
      <c r="G117" s="4">
        <v>0.41116188129999998</v>
      </c>
      <c r="H117" s="5" t="str">
        <f t="shared" si="21"/>
        <v>N/A</v>
      </c>
      <c r="I117" s="6">
        <v>25.18</v>
      </c>
      <c r="J117" s="6">
        <v>17.96</v>
      </c>
      <c r="K117" s="105" t="str">
        <f t="shared" si="22"/>
        <v>Yes</v>
      </c>
    </row>
    <row r="118" spans="1:11" x14ac:dyDescent="0.2">
      <c r="A118" s="124" t="s">
        <v>919</v>
      </c>
      <c r="B118" s="22" t="s">
        <v>213</v>
      </c>
      <c r="C118" s="66">
        <v>4.1585095672000003</v>
      </c>
      <c r="D118" s="5" t="str">
        <f t="shared" si="19"/>
        <v>N/A</v>
      </c>
      <c r="E118" s="5">
        <v>5.0208884312000004</v>
      </c>
      <c r="F118" s="5" t="str">
        <f t="shared" si="20"/>
        <v>N/A</v>
      </c>
      <c r="G118" s="4">
        <v>5.9958672368999997</v>
      </c>
      <c r="H118" s="5" t="str">
        <f t="shared" si="21"/>
        <v>N/A</v>
      </c>
      <c r="I118" s="6">
        <v>20.74</v>
      </c>
      <c r="J118" s="6">
        <v>19.420000000000002</v>
      </c>
      <c r="K118" s="105" t="str">
        <f t="shared" si="22"/>
        <v>Yes</v>
      </c>
    </row>
    <row r="119" spans="1:11" x14ac:dyDescent="0.2">
      <c r="A119" s="124" t="s">
        <v>920</v>
      </c>
      <c r="B119" s="22" t="s">
        <v>213</v>
      </c>
      <c r="C119" s="66">
        <v>17.224019834</v>
      </c>
      <c r="D119" s="5" t="str">
        <f t="shared" si="19"/>
        <v>N/A</v>
      </c>
      <c r="E119" s="5">
        <v>1.1374196385999999</v>
      </c>
      <c r="F119" s="5" t="str">
        <f t="shared" si="20"/>
        <v>N/A</v>
      </c>
      <c r="G119" s="4">
        <v>1.1886442789</v>
      </c>
      <c r="H119" s="5" t="str">
        <f t="shared" si="21"/>
        <v>N/A</v>
      </c>
      <c r="I119" s="6">
        <v>-93.4</v>
      </c>
      <c r="J119" s="6">
        <v>4.5039999999999996</v>
      </c>
      <c r="K119" s="105" t="str">
        <f t="shared" si="22"/>
        <v>Yes</v>
      </c>
    </row>
    <row r="120" spans="1:11" x14ac:dyDescent="0.2">
      <c r="A120" s="124" t="s">
        <v>921</v>
      </c>
      <c r="B120" s="22" t="s">
        <v>213</v>
      </c>
      <c r="C120" s="66">
        <v>10.665794967</v>
      </c>
      <c r="D120" s="5" t="str">
        <f t="shared" si="19"/>
        <v>N/A</v>
      </c>
      <c r="E120" s="5">
        <v>0.68007579900000004</v>
      </c>
      <c r="F120" s="5" t="str">
        <f t="shared" si="20"/>
        <v>N/A</v>
      </c>
      <c r="G120" s="4">
        <v>0.73048362749999995</v>
      </c>
      <c r="H120" s="5" t="str">
        <f t="shared" si="21"/>
        <v>N/A</v>
      </c>
      <c r="I120" s="6">
        <v>-93.6</v>
      </c>
      <c r="J120" s="6">
        <v>7.4119999999999999</v>
      </c>
      <c r="K120" s="105" t="str">
        <f t="shared" si="22"/>
        <v>Yes</v>
      </c>
    </row>
    <row r="121" spans="1:11" x14ac:dyDescent="0.2">
      <c r="A121" s="124" t="s">
        <v>922</v>
      </c>
      <c r="B121" s="22" t="s">
        <v>213</v>
      </c>
      <c r="C121" s="66">
        <v>3.9270328935999999</v>
      </c>
      <c r="D121" s="5" t="str">
        <f t="shared" si="19"/>
        <v>N/A</v>
      </c>
      <c r="E121" s="5">
        <v>0.3020442217</v>
      </c>
      <c r="F121" s="5" t="str">
        <f t="shared" si="20"/>
        <v>N/A</v>
      </c>
      <c r="G121" s="4">
        <v>0.30586160099999998</v>
      </c>
      <c r="H121" s="5" t="str">
        <f t="shared" si="21"/>
        <v>N/A</v>
      </c>
      <c r="I121" s="6">
        <v>-92.3</v>
      </c>
      <c r="J121" s="6">
        <v>1.264</v>
      </c>
      <c r="K121" s="105" t="str">
        <f t="shared" si="22"/>
        <v>Yes</v>
      </c>
    </row>
    <row r="122" spans="1:11" x14ac:dyDescent="0.2">
      <c r="A122" s="124" t="s">
        <v>923</v>
      </c>
      <c r="B122" s="22" t="s">
        <v>213</v>
      </c>
      <c r="C122" s="66">
        <v>0.35875412890000002</v>
      </c>
      <c r="D122" s="5" t="str">
        <f t="shared" si="19"/>
        <v>N/A</v>
      </c>
      <c r="E122" s="5">
        <v>2.6040197000000002E-3</v>
      </c>
      <c r="F122" s="5" t="str">
        <f t="shared" si="20"/>
        <v>N/A</v>
      </c>
      <c r="G122" s="4">
        <v>1.2892858999999999E-3</v>
      </c>
      <c r="H122" s="5" t="str">
        <f t="shared" si="21"/>
        <v>N/A</v>
      </c>
      <c r="I122" s="6">
        <v>-99.3</v>
      </c>
      <c r="J122" s="6">
        <v>-50.5</v>
      </c>
      <c r="K122" s="105" t="str">
        <f t="shared" si="22"/>
        <v>No</v>
      </c>
    </row>
    <row r="123" spans="1:11" x14ac:dyDescent="0.2">
      <c r="A123" s="124" t="s">
        <v>924</v>
      </c>
      <c r="B123" s="22" t="s">
        <v>213</v>
      </c>
      <c r="C123" s="66">
        <v>0.16497764509999999</v>
      </c>
      <c r="D123" s="5" t="str">
        <f t="shared" si="19"/>
        <v>N/A</v>
      </c>
      <c r="E123" s="5">
        <v>0</v>
      </c>
      <c r="F123" s="5" t="str">
        <f t="shared" si="20"/>
        <v>N/A</v>
      </c>
      <c r="G123" s="4">
        <v>0</v>
      </c>
      <c r="H123" s="5" t="str">
        <f t="shared" si="21"/>
        <v>N/A</v>
      </c>
      <c r="I123" s="6">
        <v>-100</v>
      </c>
      <c r="J123" s="6" t="s">
        <v>1750</v>
      </c>
      <c r="K123" s="105" t="str">
        <f t="shared" si="22"/>
        <v>N/A</v>
      </c>
    </row>
    <row r="124" spans="1:11" x14ac:dyDescent="0.2">
      <c r="A124" s="124" t="s">
        <v>925</v>
      </c>
      <c r="B124" s="22" t="s">
        <v>213</v>
      </c>
      <c r="C124" s="66">
        <v>0</v>
      </c>
      <c r="D124" s="5" t="str">
        <f t="shared" si="19"/>
        <v>N/A</v>
      </c>
      <c r="E124" s="5">
        <v>0</v>
      </c>
      <c r="F124" s="5" t="str">
        <f t="shared" si="20"/>
        <v>N/A</v>
      </c>
      <c r="G124" s="4">
        <v>0</v>
      </c>
      <c r="H124" s="5" t="str">
        <f t="shared" si="21"/>
        <v>N/A</v>
      </c>
      <c r="I124" s="6" t="s">
        <v>1750</v>
      </c>
      <c r="J124" s="6" t="s">
        <v>1750</v>
      </c>
      <c r="K124" s="105" t="str">
        <f t="shared" si="22"/>
        <v>N/A</v>
      </c>
    </row>
    <row r="125" spans="1:11" x14ac:dyDescent="0.2">
      <c r="A125" s="124" t="s">
        <v>926</v>
      </c>
      <c r="B125" s="22" t="s">
        <v>213</v>
      </c>
      <c r="C125" s="66">
        <v>1.3860353463999999</v>
      </c>
      <c r="D125" s="5" t="str">
        <f t="shared" si="19"/>
        <v>N/A</v>
      </c>
      <c r="E125" s="5">
        <v>0</v>
      </c>
      <c r="F125" s="5" t="str">
        <f t="shared" si="20"/>
        <v>N/A</v>
      </c>
      <c r="G125" s="4">
        <v>0</v>
      </c>
      <c r="H125" s="5" t="str">
        <f t="shared" si="21"/>
        <v>N/A</v>
      </c>
      <c r="I125" s="6">
        <v>-100</v>
      </c>
      <c r="J125" s="6" t="s">
        <v>1750</v>
      </c>
      <c r="K125" s="105" t="str">
        <f t="shared" si="22"/>
        <v>N/A</v>
      </c>
    </row>
    <row r="126" spans="1:11" x14ac:dyDescent="0.2">
      <c r="A126" s="124" t="s">
        <v>927</v>
      </c>
      <c r="B126" s="22" t="s">
        <v>213</v>
      </c>
      <c r="C126" s="66">
        <v>0</v>
      </c>
      <c r="D126" s="5" t="str">
        <f t="shared" si="19"/>
        <v>N/A</v>
      </c>
      <c r="E126" s="5">
        <v>0</v>
      </c>
      <c r="F126" s="5" t="str">
        <f t="shared" si="20"/>
        <v>N/A</v>
      </c>
      <c r="G126" s="4">
        <v>3.3521430000000001E-4</v>
      </c>
      <c r="H126" s="5" t="str">
        <f t="shared" si="21"/>
        <v>N/A</v>
      </c>
      <c r="I126" s="6" t="s">
        <v>1750</v>
      </c>
      <c r="J126" s="6" t="s">
        <v>1750</v>
      </c>
      <c r="K126" s="105" t="str">
        <f t="shared" si="22"/>
        <v>N/A</v>
      </c>
    </row>
    <row r="127" spans="1:11" x14ac:dyDescent="0.2">
      <c r="A127" s="124" t="s">
        <v>928</v>
      </c>
      <c r="B127" s="22" t="s">
        <v>213</v>
      </c>
      <c r="C127" s="66">
        <v>0</v>
      </c>
      <c r="D127" s="5" t="str">
        <f t="shared" si="19"/>
        <v>N/A</v>
      </c>
      <c r="E127" s="5">
        <v>0</v>
      </c>
      <c r="F127" s="5" t="str">
        <f t="shared" si="20"/>
        <v>N/A</v>
      </c>
      <c r="G127" s="4">
        <v>2.3207147E-3</v>
      </c>
      <c r="H127" s="5" t="str">
        <f t="shared" si="21"/>
        <v>N/A</v>
      </c>
      <c r="I127" s="6" t="s">
        <v>1750</v>
      </c>
      <c r="J127" s="6" t="s">
        <v>1750</v>
      </c>
      <c r="K127" s="105" t="str">
        <f t="shared" si="22"/>
        <v>N/A</v>
      </c>
    </row>
    <row r="128" spans="1:11" x14ac:dyDescent="0.2">
      <c r="A128" s="124" t="s">
        <v>929</v>
      </c>
      <c r="B128" s="22" t="s">
        <v>213</v>
      </c>
      <c r="C128" s="66">
        <v>0.30129887329999999</v>
      </c>
      <c r="D128" s="5" t="str">
        <f t="shared" si="19"/>
        <v>N/A</v>
      </c>
      <c r="E128" s="5">
        <v>3.015955E-4</v>
      </c>
      <c r="F128" s="5" t="str">
        <f t="shared" si="20"/>
        <v>N/A</v>
      </c>
      <c r="G128" s="4">
        <v>0</v>
      </c>
      <c r="H128" s="5" t="str">
        <f t="shared" si="21"/>
        <v>N/A</v>
      </c>
      <c r="I128" s="6">
        <v>-99.9</v>
      </c>
      <c r="J128" s="6">
        <v>-100</v>
      </c>
      <c r="K128" s="105" t="str">
        <f t="shared" si="22"/>
        <v>No</v>
      </c>
    </row>
    <row r="129" spans="1:11" x14ac:dyDescent="0.2">
      <c r="A129" s="124" t="s">
        <v>930</v>
      </c>
      <c r="B129" s="22" t="s">
        <v>213</v>
      </c>
      <c r="C129" s="66">
        <v>0</v>
      </c>
      <c r="D129" s="5" t="str">
        <f t="shared" si="19"/>
        <v>N/A</v>
      </c>
      <c r="E129" s="5">
        <v>0</v>
      </c>
      <c r="F129" s="5" t="str">
        <f t="shared" si="20"/>
        <v>N/A</v>
      </c>
      <c r="G129" s="4">
        <v>0</v>
      </c>
      <c r="H129" s="5" t="str">
        <f t="shared" si="21"/>
        <v>N/A</v>
      </c>
      <c r="I129" s="6" t="s">
        <v>1750</v>
      </c>
      <c r="J129" s="6" t="s">
        <v>1750</v>
      </c>
      <c r="K129" s="105" t="str">
        <f t="shared" si="22"/>
        <v>N/A</v>
      </c>
    </row>
    <row r="130" spans="1:11" x14ac:dyDescent="0.2">
      <c r="A130" s="131" t="s">
        <v>931</v>
      </c>
      <c r="B130" s="113" t="s">
        <v>213</v>
      </c>
      <c r="C130" s="132">
        <v>0.42012597899999998</v>
      </c>
      <c r="D130" s="114" t="str">
        <f t="shared" si="19"/>
        <v>N/A</v>
      </c>
      <c r="E130" s="114">
        <v>0.15239400259999999</v>
      </c>
      <c r="F130" s="114" t="str">
        <f t="shared" si="20"/>
        <v>N/A</v>
      </c>
      <c r="G130" s="118">
        <v>0.14835383539999999</v>
      </c>
      <c r="H130" s="114" t="str">
        <f t="shared" si="21"/>
        <v>N/A</v>
      </c>
      <c r="I130" s="115">
        <v>-63.7</v>
      </c>
      <c r="J130" s="115">
        <v>-2.65</v>
      </c>
      <c r="K130" s="116" t="str">
        <f t="shared" si="22"/>
        <v>Yes</v>
      </c>
    </row>
    <row r="131" spans="1:11" ht="12" customHeight="1" x14ac:dyDescent="0.2">
      <c r="A131" s="205" t="s">
        <v>1620</v>
      </c>
      <c r="B131" s="206"/>
      <c r="C131" s="206"/>
      <c r="D131" s="206"/>
      <c r="E131" s="206"/>
      <c r="F131" s="206"/>
      <c r="G131" s="206"/>
      <c r="H131" s="206"/>
      <c r="I131" s="206"/>
      <c r="J131" s="206"/>
      <c r="K131" s="207"/>
    </row>
    <row r="132" spans="1:11" x14ac:dyDescent="0.2">
      <c r="A132" s="195" t="s">
        <v>1618</v>
      </c>
      <c r="B132" s="196"/>
      <c r="C132" s="196"/>
      <c r="D132" s="196"/>
      <c r="E132" s="196"/>
      <c r="F132" s="196"/>
      <c r="G132" s="196"/>
      <c r="H132" s="196"/>
      <c r="I132" s="196"/>
      <c r="J132" s="196"/>
      <c r="K132" s="197"/>
    </row>
    <row r="133" spans="1:11" x14ac:dyDescent="0.2">
      <c r="A133" s="198" t="s">
        <v>1706</v>
      </c>
      <c r="B133" s="198"/>
      <c r="C133" s="198"/>
      <c r="D133" s="198"/>
      <c r="E133" s="198"/>
      <c r="F133" s="198"/>
      <c r="G133" s="198"/>
      <c r="H133" s="198"/>
      <c r="I133" s="198"/>
      <c r="J133" s="198"/>
      <c r="K133" s="199"/>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1572</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ht="13.5" customHeight="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1832860</v>
      </c>
      <c r="D6" s="5" t="str">
        <f>IF($B6="N/A","N/A",IF(C6&gt;15,"No",IF(C6&lt;-15,"No","Yes")))</f>
        <v>N/A</v>
      </c>
      <c r="E6" s="23">
        <v>1936740</v>
      </c>
      <c r="F6" s="5" t="str">
        <f>IF($B6="N/A","N/A",IF(E6&gt;15,"No",IF(E6&lt;-15,"No","Yes")))</f>
        <v>N/A</v>
      </c>
      <c r="G6" s="23">
        <v>1027804</v>
      </c>
      <c r="H6" s="5" t="str">
        <f>IF($B6="N/A","N/A",IF(G6&gt;15,"No",IF(G6&lt;-15,"No","Yes")))</f>
        <v>N/A</v>
      </c>
      <c r="I6" s="6">
        <v>5.6680000000000001</v>
      </c>
      <c r="J6" s="6">
        <v>-46.9</v>
      </c>
      <c r="K6" s="105" t="str">
        <f t="shared" ref="K6:K13" si="0">IF(J6="Div by 0", "N/A", IF(J6="N/A","N/A", IF(J6&gt;30, "No", IF(J6&lt;-30, "No", "Yes"))))</f>
        <v>No</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1750</v>
      </c>
      <c r="J8" s="6" t="s">
        <v>1750</v>
      </c>
      <c r="K8" s="105" t="str">
        <f t="shared" si="0"/>
        <v>N/A</v>
      </c>
    </row>
    <row r="9" spans="1:11" x14ac:dyDescent="0.2">
      <c r="A9" s="124" t="s">
        <v>849</v>
      </c>
      <c r="B9" s="22" t="s">
        <v>213</v>
      </c>
      <c r="C9" s="59">
        <v>22.283496830000001</v>
      </c>
      <c r="D9" s="5" t="str">
        <f t="shared" ref="D9:D17" si="1">IF($B9="N/A","N/A",IF(C9&gt;15,"No",IF(C9&lt;-15,"No","Yes")))</f>
        <v>N/A</v>
      </c>
      <c r="E9" s="24">
        <v>22.631723411999999</v>
      </c>
      <c r="F9" s="5" t="str">
        <f>IF($B9="N/A","N/A",IF(E9&gt;15,"No",IF(E9&lt;-15,"No","Yes")))</f>
        <v>N/A</v>
      </c>
      <c r="G9" s="24">
        <v>24.679395099000001</v>
      </c>
      <c r="H9" s="5" t="str">
        <f>IF($B9="N/A","N/A",IF(G9&gt;15,"No",IF(G9&lt;-15,"No","Yes")))</f>
        <v>N/A</v>
      </c>
      <c r="I9" s="6">
        <v>1.5629999999999999</v>
      </c>
      <c r="J9" s="6">
        <v>9.048</v>
      </c>
      <c r="K9" s="105" t="str">
        <f t="shared" si="0"/>
        <v>Yes</v>
      </c>
    </row>
    <row r="10" spans="1:11" x14ac:dyDescent="0.2">
      <c r="A10" s="124" t="s">
        <v>16</v>
      </c>
      <c r="B10" s="22" t="s">
        <v>213</v>
      </c>
      <c r="C10" s="57">
        <v>3.1532141025999998</v>
      </c>
      <c r="D10" s="5" t="str">
        <f t="shared" si="1"/>
        <v>N/A</v>
      </c>
      <c r="E10" s="4">
        <v>4.7634168757999999</v>
      </c>
      <c r="F10" s="5" t="str">
        <f>IF($B10="N/A","N/A",IF(E10&gt;15,"No",IF(E10&lt;-15,"No","Yes")))</f>
        <v>N/A</v>
      </c>
      <c r="G10" s="4">
        <v>10.041992442</v>
      </c>
      <c r="H10" s="5" t="str">
        <f>IF($B10="N/A","N/A",IF(G10&gt;15,"No",IF(G10&lt;-15,"No","Yes")))</f>
        <v>N/A</v>
      </c>
      <c r="I10" s="6">
        <v>51.07</v>
      </c>
      <c r="J10" s="6">
        <v>110.8</v>
      </c>
      <c r="K10" s="105" t="str">
        <f t="shared" si="0"/>
        <v>No</v>
      </c>
    </row>
    <row r="11" spans="1:11" x14ac:dyDescent="0.2">
      <c r="A11" s="124" t="s">
        <v>36</v>
      </c>
      <c r="B11" s="22" t="s">
        <v>213</v>
      </c>
      <c r="C11" s="57">
        <v>4.0129330091000002</v>
      </c>
      <c r="D11" s="5" t="str">
        <f t="shared" si="1"/>
        <v>N/A</v>
      </c>
      <c r="E11" s="4">
        <v>0.7543998609</v>
      </c>
      <c r="F11" s="5" t="str">
        <f>IF($B11="N/A","N/A",IF(E11&gt;15,"No",IF(E11&lt;-15,"No","Yes")))</f>
        <v>N/A</v>
      </c>
      <c r="G11" s="4">
        <v>7.7609012275999998</v>
      </c>
      <c r="H11" s="5" t="str">
        <f>IF($B11="N/A","N/A",IF(G11&gt;15,"No",IF(G11&lt;-15,"No","Yes")))</f>
        <v>N/A</v>
      </c>
      <c r="I11" s="6">
        <v>-81.2</v>
      </c>
      <c r="J11" s="6">
        <v>928.8</v>
      </c>
      <c r="K11" s="105" t="str">
        <f t="shared" si="0"/>
        <v>No</v>
      </c>
    </row>
    <row r="12" spans="1:11" x14ac:dyDescent="0.2">
      <c r="A12" s="124" t="s">
        <v>37</v>
      </c>
      <c r="B12" s="22" t="s">
        <v>213</v>
      </c>
      <c r="C12" s="57" t="s">
        <v>1750</v>
      </c>
      <c r="D12" s="5" t="str">
        <f t="shared" si="1"/>
        <v>N/A</v>
      </c>
      <c r="E12" s="4" t="s">
        <v>1750</v>
      </c>
      <c r="F12" s="5" t="str">
        <f>IF($B12="N/A","N/A",IF(E12&gt;15,"No",IF(E12&lt;-15,"No","Yes")))</f>
        <v>N/A</v>
      </c>
      <c r="G12" s="4">
        <v>0</v>
      </c>
      <c r="H12" s="5" t="str">
        <f>IF($B12="N/A","N/A",IF(G12&gt;15,"No",IF(G12&lt;-15,"No","Yes")))</f>
        <v>N/A</v>
      </c>
      <c r="I12" s="6" t="s">
        <v>1750</v>
      </c>
      <c r="J12" s="6" t="s">
        <v>1750</v>
      </c>
      <c r="K12" s="105" t="str">
        <f t="shared" si="0"/>
        <v>N/A</v>
      </c>
    </row>
    <row r="13" spans="1:11" x14ac:dyDescent="0.2">
      <c r="A13" s="124" t="s">
        <v>38</v>
      </c>
      <c r="B13" s="22" t="s">
        <v>213</v>
      </c>
      <c r="C13" s="57">
        <v>3.0964572699000001</v>
      </c>
      <c r="D13" s="5" t="str">
        <f t="shared" si="1"/>
        <v>N/A</v>
      </c>
      <c r="E13" s="4">
        <v>4.9898157007000004</v>
      </c>
      <c r="F13" s="5" t="str">
        <f>IF($B13="N/A","N/A",IF(E13&gt;15,"No",IF(E13&lt;-15,"No","Yes")))</f>
        <v>N/A</v>
      </c>
      <c r="G13" s="4">
        <v>10.202190570999999</v>
      </c>
      <c r="H13" s="5" t="str">
        <f>IF($B13="N/A","N/A",IF(G13&gt;15,"No",IF(G13&lt;-15,"No","Yes")))</f>
        <v>N/A</v>
      </c>
      <c r="I13" s="6">
        <v>61.15</v>
      </c>
      <c r="J13" s="6">
        <v>104.5</v>
      </c>
      <c r="K13" s="105" t="str">
        <f t="shared" si="0"/>
        <v>No</v>
      </c>
    </row>
    <row r="14" spans="1:11" x14ac:dyDescent="0.2">
      <c r="A14" s="124" t="s">
        <v>671</v>
      </c>
      <c r="B14" s="22" t="s">
        <v>213</v>
      </c>
      <c r="C14" s="57">
        <v>58.506978165</v>
      </c>
      <c r="D14" s="5" t="str">
        <f t="shared" si="1"/>
        <v>N/A</v>
      </c>
      <c r="E14" s="4">
        <v>62.872249244000002</v>
      </c>
      <c r="F14" s="5" t="str">
        <f t="shared" ref="F14:F33" si="2">IF($B14="N/A","N/A",IF(E14&gt;15,"No",IF(E14&lt;-15,"No","Yes")))</f>
        <v>N/A</v>
      </c>
      <c r="G14" s="4">
        <v>25.747224179</v>
      </c>
      <c r="H14" s="5" t="str">
        <f t="shared" ref="H14:H33" si="3">IF($B14="N/A","N/A",IF(G14&gt;15,"No",IF(G14&lt;-15,"No","Yes")))</f>
        <v>N/A</v>
      </c>
      <c r="I14" s="6">
        <v>7.4610000000000003</v>
      </c>
      <c r="J14" s="6">
        <v>-59</v>
      </c>
      <c r="K14" s="105" t="str">
        <f t="shared" ref="K14:K30" si="4">IF(J14="Div by 0", "N/A", IF(J14="N/A","N/A", IF(J14&gt;30, "No", IF(J14&lt;-30, "No", "Yes"))))</f>
        <v>No</v>
      </c>
    </row>
    <row r="15" spans="1:11" x14ac:dyDescent="0.2">
      <c r="A15" s="124" t="s">
        <v>672</v>
      </c>
      <c r="B15" s="22" t="s">
        <v>213</v>
      </c>
      <c r="C15" s="57">
        <v>0.1768820314</v>
      </c>
      <c r="D15" s="5" t="str">
        <f t="shared" si="1"/>
        <v>N/A</v>
      </c>
      <c r="E15" s="4">
        <v>0.13192271550000001</v>
      </c>
      <c r="F15" s="5" t="str">
        <f t="shared" si="2"/>
        <v>N/A</v>
      </c>
      <c r="G15" s="4">
        <v>0.2427505633</v>
      </c>
      <c r="H15" s="5" t="str">
        <f t="shared" si="3"/>
        <v>N/A</v>
      </c>
      <c r="I15" s="6">
        <v>-25.4</v>
      </c>
      <c r="J15" s="6">
        <v>84.01</v>
      </c>
      <c r="K15" s="105" t="str">
        <f t="shared" si="4"/>
        <v>No</v>
      </c>
    </row>
    <row r="16" spans="1:11" x14ac:dyDescent="0.2">
      <c r="A16" s="124" t="s">
        <v>379</v>
      </c>
      <c r="B16" s="22" t="s">
        <v>213</v>
      </c>
      <c r="C16" s="57">
        <v>6.1929443602000003</v>
      </c>
      <c r="D16" s="5" t="str">
        <f t="shared" si="1"/>
        <v>N/A</v>
      </c>
      <c r="E16" s="4">
        <v>5.3453741854999999</v>
      </c>
      <c r="F16" s="5" t="str">
        <f t="shared" si="2"/>
        <v>N/A</v>
      </c>
      <c r="G16" s="4">
        <v>6.5465789196999999</v>
      </c>
      <c r="H16" s="5" t="str">
        <f t="shared" si="3"/>
        <v>N/A</v>
      </c>
      <c r="I16" s="6">
        <v>-13.7</v>
      </c>
      <c r="J16" s="6">
        <v>22.47</v>
      </c>
      <c r="K16" s="105" t="str">
        <f t="shared" si="4"/>
        <v>Yes</v>
      </c>
    </row>
    <row r="17" spans="1:11" x14ac:dyDescent="0.2">
      <c r="A17" s="124" t="s">
        <v>380</v>
      </c>
      <c r="B17" s="22" t="s">
        <v>213</v>
      </c>
      <c r="C17" s="57">
        <v>0.74888425739999998</v>
      </c>
      <c r="D17" s="5" t="str">
        <f t="shared" si="1"/>
        <v>N/A</v>
      </c>
      <c r="E17" s="4">
        <v>0.64154197260000001</v>
      </c>
      <c r="F17" s="5" t="str">
        <f t="shared" si="2"/>
        <v>N/A</v>
      </c>
      <c r="G17" s="4">
        <v>4.6470922471999998</v>
      </c>
      <c r="H17" s="5" t="str">
        <f t="shared" si="3"/>
        <v>N/A</v>
      </c>
      <c r="I17" s="6">
        <v>-14.3</v>
      </c>
      <c r="J17" s="6">
        <v>624.4</v>
      </c>
      <c r="K17" s="105" t="str">
        <f t="shared" si="4"/>
        <v>No</v>
      </c>
    </row>
    <row r="18" spans="1:11" x14ac:dyDescent="0.2">
      <c r="A18" s="124" t="s">
        <v>381</v>
      </c>
      <c r="B18" s="22" t="s">
        <v>213</v>
      </c>
      <c r="C18" s="57">
        <v>0</v>
      </c>
      <c r="D18" s="5" t="str">
        <f t="shared" ref="D18:D33" si="5">IF($B18="N/A","N/A",IF(C18&gt;15,"No",IF(C18&lt;-15,"No","Yes")))</f>
        <v>N/A</v>
      </c>
      <c r="E18" s="4">
        <v>0</v>
      </c>
      <c r="F18" s="5" t="str">
        <f t="shared" si="2"/>
        <v>N/A</v>
      </c>
      <c r="G18" s="4">
        <v>3.697203E-3</v>
      </c>
      <c r="H18" s="5" t="str">
        <f t="shared" si="3"/>
        <v>N/A</v>
      </c>
      <c r="I18" s="6" t="s">
        <v>1750</v>
      </c>
      <c r="J18" s="6" t="s">
        <v>1750</v>
      </c>
      <c r="K18" s="105" t="str">
        <f t="shared" si="4"/>
        <v>N/A</v>
      </c>
    </row>
    <row r="19" spans="1:11" x14ac:dyDescent="0.2">
      <c r="A19" s="124" t="s">
        <v>382</v>
      </c>
      <c r="B19" s="22" t="s">
        <v>213</v>
      </c>
      <c r="C19" s="57">
        <v>6.0238643431999996</v>
      </c>
      <c r="D19" s="5" t="str">
        <f t="shared" si="5"/>
        <v>N/A</v>
      </c>
      <c r="E19" s="4">
        <v>5.5932133379</v>
      </c>
      <c r="F19" s="5" t="str">
        <f t="shared" si="2"/>
        <v>N/A</v>
      </c>
      <c r="G19" s="4">
        <v>6.8504306268999997</v>
      </c>
      <c r="H19" s="5" t="str">
        <f t="shared" si="3"/>
        <v>N/A</v>
      </c>
      <c r="I19" s="6">
        <v>-7.15</v>
      </c>
      <c r="J19" s="6">
        <v>22.48</v>
      </c>
      <c r="K19" s="105" t="str">
        <f t="shared" si="4"/>
        <v>Yes</v>
      </c>
    </row>
    <row r="20" spans="1:11" x14ac:dyDescent="0.2">
      <c r="A20" s="124" t="s">
        <v>384</v>
      </c>
      <c r="B20" s="22" t="s">
        <v>213</v>
      </c>
      <c r="C20" s="57">
        <v>4.4700086203999998</v>
      </c>
      <c r="D20" s="5" t="str">
        <f t="shared" si="5"/>
        <v>N/A</v>
      </c>
      <c r="E20" s="4">
        <v>3.1588132634999999</v>
      </c>
      <c r="F20" s="5" t="str">
        <f t="shared" si="2"/>
        <v>N/A</v>
      </c>
      <c r="G20" s="4">
        <v>14.10512121</v>
      </c>
      <c r="H20" s="5" t="str">
        <f t="shared" si="3"/>
        <v>N/A</v>
      </c>
      <c r="I20" s="6">
        <v>-29.3</v>
      </c>
      <c r="J20" s="6">
        <v>346.5</v>
      </c>
      <c r="K20" s="105" t="str">
        <f t="shared" si="4"/>
        <v>No</v>
      </c>
    </row>
    <row r="21" spans="1:11" x14ac:dyDescent="0.2">
      <c r="A21" s="124" t="s">
        <v>385</v>
      </c>
      <c r="B21" s="22" t="s">
        <v>213</v>
      </c>
      <c r="C21" s="57">
        <v>21.830690832999998</v>
      </c>
      <c r="D21" s="5" t="str">
        <f t="shared" si="5"/>
        <v>N/A</v>
      </c>
      <c r="E21" s="4">
        <v>20.389520534999999</v>
      </c>
      <c r="F21" s="5" t="str">
        <f t="shared" si="2"/>
        <v>N/A</v>
      </c>
      <c r="G21" s="4">
        <v>38.263229176000003</v>
      </c>
      <c r="H21" s="5" t="str">
        <f t="shared" si="3"/>
        <v>N/A</v>
      </c>
      <c r="I21" s="6">
        <v>-6.6</v>
      </c>
      <c r="J21" s="6">
        <v>87.66</v>
      </c>
      <c r="K21" s="105" t="str">
        <f t="shared" si="4"/>
        <v>No</v>
      </c>
    </row>
    <row r="22" spans="1:11" x14ac:dyDescent="0.2">
      <c r="A22" s="124" t="s">
        <v>386</v>
      </c>
      <c r="B22" s="22" t="s">
        <v>213</v>
      </c>
      <c r="C22" s="57">
        <v>5.8815184999999999E-2</v>
      </c>
      <c r="D22" s="5" t="str">
        <f t="shared" si="5"/>
        <v>N/A</v>
      </c>
      <c r="E22" s="4">
        <v>4.0635294400000001E-2</v>
      </c>
      <c r="F22" s="5" t="str">
        <f t="shared" si="2"/>
        <v>N/A</v>
      </c>
      <c r="G22" s="4">
        <v>0.1136403439</v>
      </c>
      <c r="H22" s="5" t="str">
        <f t="shared" si="3"/>
        <v>N/A</v>
      </c>
      <c r="I22" s="6">
        <v>-30.9</v>
      </c>
      <c r="J22" s="6">
        <v>179.7</v>
      </c>
      <c r="K22" s="105" t="str">
        <f t="shared" si="4"/>
        <v>No</v>
      </c>
    </row>
    <row r="23" spans="1:11" x14ac:dyDescent="0.2">
      <c r="A23" s="124" t="s">
        <v>389</v>
      </c>
      <c r="B23" s="22" t="s">
        <v>213</v>
      </c>
      <c r="C23" s="57">
        <v>0</v>
      </c>
      <c r="D23" s="5" t="str">
        <f t="shared" si="5"/>
        <v>N/A</v>
      </c>
      <c r="E23" s="4">
        <v>0</v>
      </c>
      <c r="F23" s="5" t="str">
        <f t="shared" si="2"/>
        <v>N/A</v>
      </c>
      <c r="G23" s="4">
        <v>0</v>
      </c>
      <c r="H23" s="5" t="str">
        <f t="shared" si="3"/>
        <v>N/A</v>
      </c>
      <c r="I23" s="6" t="s">
        <v>1750</v>
      </c>
      <c r="J23" s="6" t="s">
        <v>1750</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1750</v>
      </c>
      <c r="J24" s="6" t="s">
        <v>1750</v>
      </c>
      <c r="K24" s="105" t="str">
        <f t="shared" si="4"/>
        <v>N/A</v>
      </c>
    </row>
    <row r="25" spans="1:11" x14ac:dyDescent="0.2">
      <c r="A25" s="124" t="s">
        <v>391</v>
      </c>
      <c r="B25" s="22" t="s">
        <v>213</v>
      </c>
      <c r="C25" s="57">
        <v>2.1278221000000002E-3</v>
      </c>
      <c r="D25" s="5" t="str">
        <f t="shared" si="5"/>
        <v>N/A</v>
      </c>
      <c r="E25" s="4">
        <v>6.1959790000000003E-4</v>
      </c>
      <c r="F25" s="5" t="str">
        <f t="shared" si="2"/>
        <v>N/A</v>
      </c>
      <c r="G25" s="4">
        <v>8.0170927500000003E-2</v>
      </c>
      <c r="H25" s="5" t="str">
        <f t="shared" si="3"/>
        <v>N/A</v>
      </c>
      <c r="I25" s="6">
        <v>-70.900000000000006</v>
      </c>
      <c r="J25" s="6">
        <v>12839</v>
      </c>
      <c r="K25" s="105" t="str">
        <f t="shared" si="4"/>
        <v>No</v>
      </c>
    </row>
    <row r="26" spans="1:11" x14ac:dyDescent="0.2">
      <c r="A26" s="124" t="s">
        <v>392</v>
      </c>
      <c r="B26" s="22" t="s">
        <v>213</v>
      </c>
      <c r="C26" s="57">
        <v>0.65345962049999995</v>
      </c>
      <c r="D26" s="5" t="str">
        <f t="shared" si="5"/>
        <v>N/A</v>
      </c>
      <c r="E26" s="4">
        <v>0.589289218</v>
      </c>
      <c r="F26" s="5" t="str">
        <f t="shared" si="2"/>
        <v>N/A</v>
      </c>
      <c r="G26" s="4">
        <v>1.0182875334000001</v>
      </c>
      <c r="H26" s="5" t="str">
        <f t="shared" si="3"/>
        <v>N/A</v>
      </c>
      <c r="I26" s="6">
        <v>-9.82</v>
      </c>
      <c r="J26" s="6">
        <v>72.8</v>
      </c>
      <c r="K26" s="105" t="str">
        <f t="shared" si="4"/>
        <v>No</v>
      </c>
    </row>
    <row r="27" spans="1:11" x14ac:dyDescent="0.2">
      <c r="A27" s="124" t="s">
        <v>393</v>
      </c>
      <c r="B27" s="22" t="s">
        <v>213</v>
      </c>
      <c r="C27" s="57">
        <v>1.7295374400000001E-2</v>
      </c>
      <c r="D27" s="5" t="str">
        <f t="shared" si="5"/>
        <v>N/A</v>
      </c>
      <c r="E27" s="4">
        <v>6.8672098000000003E-3</v>
      </c>
      <c r="F27" s="5" t="str">
        <f t="shared" si="2"/>
        <v>N/A</v>
      </c>
      <c r="G27" s="4">
        <v>9.7294814999999996E-3</v>
      </c>
      <c r="H27" s="5" t="str">
        <f t="shared" si="3"/>
        <v>N/A</v>
      </c>
      <c r="I27" s="6">
        <v>-60.3</v>
      </c>
      <c r="J27" s="6">
        <v>41.68</v>
      </c>
      <c r="K27" s="105" t="str">
        <f t="shared" si="4"/>
        <v>No</v>
      </c>
    </row>
    <row r="28" spans="1:11" x14ac:dyDescent="0.2">
      <c r="A28" s="124" t="s">
        <v>398</v>
      </c>
      <c r="B28" s="22" t="s">
        <v>213</v>
      </c>
      <c r="C28" s="57">
        <v>0</v>
      </c>
      <c r="D28" s="5" t="str">
        <f t="shared" si="5"/>
        <v>N/A</v>
      </c>
      <c r="E28" s="4">
        <v>0</v>
      </c>
      <c r="F28" s="5" t="str">
        <f t="shared" si="2"/>
        <v>N/A</v>
      </c>
      <c r="G28" s="4">
        <v>0</v>
      </c>
      <c r="H28" s="5" t="str">
        <f t="shared" si="3"/>
        <v>N/A</v>
      </c>
      <c r="I28" s="6" t="s">
        <v>1750</v>
      </c>
      <c r="J28" s="6" t="s">
        <v>1750</v>
      </c>
      <c r="K28" s="105" t="str">
        <f t="shared" si="4"/>
        <v>N/A</v>
      </c>
    </row>
    <row r="29" spans="1:11" x14ac:dyDescent="0.2">
      <c r="A29" s="124" t="s">
        <v>399</v>
      </c>
      <c r="B29" s="22" t="s">
        <v>213</v>
      </c>
      <c r="C29" s="57">
        <v>0.36402125639999999</v>
      </c>
      <c r="D29" s="5" t="str">
        <f t="shared" si="5"/>
        <v>N/A</v>
      </c>
      <c r="E29" s="4">
        <v>0.1080165639</v>
      </c>
      <c r="F29" s="5" t="str">
        <f t="shared" si="2"/>
        <v>N/A</v>
      </c>
      <c r="G29" s="4">
        <v>0.18719522399999999</v>
      </c>
      <c r="H29" s="5" t="str">
        <f t="shared" si="3"/>
        <v>N/A</v>
      </c>
      <c r="I29" s="6">
        <v>-70.3</v>
      </c>
      <c r="J29" s="6">
        <v>73.3</v>
      </c>
      <c r="K29" s="105" t="str">
        <f t="shared" si="4"/>
        <v>No</v>
      </c>
    </row>
    <row r="30" spans="1:11" x14ac:dyDescent="0.2">
      <c r="A30" s="124" t="s">
        <v>400</v>
      </c>
      <c r="B30" s="22" t="s">
        <v>213</v>
      </c>
      <c r="C30" s="57">
        <v>0</v>
      </c>
      <c r="D30" s="5" t="str">
        <f t="shared" si="5"/>
        <v>N/A</v>
      </c>
      <c r="E30" s="4">
        <v>0</v>
      </c>
      <c r="F30" s="5" t="str">
        <f t="shared" si="2"/>
        <v>N/A</v>
      </c>
      <c r="G30" s="4">
        <v>0</v>
      </c>
      <c r="H30" s="5" t="str">
        <f t="shared" si="3"/>
        <v>N/A</v>
      </c>
      <c r="I30" s="6" t="s">
        <v>1750</v>
      </c>
      <c r="J30" s="6" t="s">
        <v>1750</v>
      </c>
      <c r="K30" s="105" t="str">
        <f t="shared" si="4"/>
        <v>N/A</v>
      </c>
    </row>
    <row r="31" spans="1:11" x14ac:dyDescent="0.2">
      <c r="A31" s="124" t="s">
        <v>32</v>
      </c>
      <c r="B31" s="22" t="s">
        <v>213</v>
      </c>
      <c r="C31" s="57">
        <v>100</v>
      </c>
      <c r="D31" s="5" t="str">
        <f t="shared" si="5"/>
        <v>N/A</v>
      </c>
      <c r="E31" s="4">
        <v>100</v>
      </c>
      <c r="F31" s="5" t="str">
        <f t="shared" si="2"/>
        <v>N/A</v>
      </c>
      <c r="G31" s="4">
        <v>99.992800184000004</v>
      </c>
      <c r="H31" s="5" t="str">
        <f t="shared" si="3"/>
        <v>N/A</v>
      </c>
      <c r="I31" s="6">
        <v>0</v>
      </c>
      <c r="J31" s="6">
        <v>-7.0000000000000001E-3</v>
      </c>
      <c r="K31" s="105" t="str">
        <f t="shared" ref="K31:K43" si="6">IF(J31="Div by 0", "N/A", IF(J31="N/A","N/A", IF(J31&gt;30, "No", IF(J31&lt;-30, "No", "Yes"))))</f>
        <v>Yes</v>
      </c>
    </row>
    <row r="32" spans="1:11" x14ac:dyDescent="0.2">
      <c r="A32" s="124" t="s">
        <v>39</v>
      </c>
      <c r="B32" s="22" t="s">
        <v>267</v>
      </c>
      <c r="C32" s="57">
        <v>100</v>
      </c>
      <c r="D32" s="5" t="str">
        <f>IF($B32="N/A","N/A",IF(C32&gt;100,"No",IF(C32&lt;85,"No","Yes")))</f>
        <v>Yes</v>
      </c>
      <c r="E32" s="4">
        <v>100</v>
      </c>
      <c r="F32" s="5" t="str">
        <f>IF($B32="N/A","N/A",IF(E32&gt;100,"No",IF(E32&lt;85,"No","Yes")))</f>
        <v>Yes</v>
      </c>
      <c r="G32" s="4">
        <v>100</v>
      </c>
      <c r="H32" s="5" t="str">
        <f>IF($B32="N/A","N/A",IF(G32&gt;100,"No",IF(G32&lt;85,"No","Yes")))</f>
        <v>Yes</v>
      </c>
      <c r="I32" s="6">
        <v>0</v>
      </c>
      <c r="J32" s="6">
        <v>0</v>
      </c>
      <c r="K32" s="105" t="str">
        <f t="shared" si="6"/>
        <v>Yes</v>
      </c>
    </row>
    <row r="33" spans="1:11" x14ac:dyDescent="0.2">
      <c r="A33" s="124" t="s">
        <v>905</v>
      </c>
      <c r="B33" s="22" t="s">
        <v>213</v>
      </c>
      <c r="C33" s="57">
        <v>66.455593989999997</v>
      </c>
      <c r="D33" s="5" t="str">
        <f t="shared" si="5"/>
        <v>N/A</v>
      </c>
      <c r="E33" s="4">
        <v>68.277156458999997</v>
      </c>
      <c r="F33" s="5" t="str">
        <f t="shared" si="2"/>
        <v>N/A</v>
      </c>
      <c r="G33" s="4">
        <v>55.714244014000002</v>
      </c>
      <c r="H33" s="5" t="str">
        <f t="shared" si="3"/>
        <v>N/A</v>
      </c>
      <c r="I33" s="6">
        <v>2.7410000000000001</v>
      </c>
      <c r="J33" s="6">
        <v>-18.399999999999999</v>
      </c>
      <c r="K33" s="105" t="str">
        <f t="shared" si="6"/>
        <v>Yes</v>
      </c>
    </row>
    <row r="34" spans="1:11" x14ac:dyDescent="0.2">
      <c r="A34" s="124" t="s">
        <v>846</v>
      </c>
      <c r="B34" s="22" t="s">
        <v>268</v>
      </c>
      <c r="C34" s="57">
        <v>11.673231998</v>
      </c>
      <c r="D34" s="5" t="str">
        <f>IF($B34="N/A","N/A",IF(C34&gt;25,"No",IF(C34&lt;5,"No","Yes")))</f>
        <v>Yes</v>
      </c>
      <c r="E34" s="4">
        <v>10.27577269</v>
      </c>
      <c r="F34" s="5" t="str">
        <f>IF($B34="N/A","N/A",IF(E34&gt;25,"No",IF(E34&lt;5,"No","Yes")))</f>
        <v>Yes</v>
      </c>
      <c r="G34" s="4">
        <v>11.575997587</v>
      </c>
      <c r="H34" s="5" t="str">
        <f>IF($B34="N/A","N/A",IF(G34&gt;25,"No",IF(G34&lt;5,"No","Yes")))</f>
        <v>Yes</v>
      </c>
      <c r="I34" s="6">
        <v>-12</v>
      </c>
      <c r="J34" s="6">
        <v>12.65</v>
      </c>
      <c r="K34" s="105" t="str">
        <f t="shared" si="6"/>
        <v>Yes</v>
      </c>
    </row>
    <row r="35" spans="1:11" x14ac:dyDescent="0.2">
      <c r="A35" s="124" t="s">
        <v>847</v>
      </c>
      <c r="B35" s="22" t="s">
        <v>269</v>
      </c>
      <c r="C35" s="57">
        <v>42.670089369000003</v>
      </c>
      <c r="D35" s="5" t="str">
        <f>IF($B35="N/A","N/A",IF(C35&gt;70,"No",IF(C35&lt;40,"No","Yes")))</f>
        <v>Yes</v>
      </c>
      <c r="E35" s="4">
        <v>42.453194543000002</v>
      </c>
      <c r="F35" s="5" t="str">
        <f>IF($B35="N/A","N/A",IF(E35&gt;70,"No",IF(E35&lt;40,"No","Yes")))</f>
        <v>Yes</v>
      </c>
      <c r="G35" s="4">
        <v>40.241989627999999</v>
      </c>
      <c r="H35" s="5" t="str">
        <f>IF($B35="N/A","N/A",IF(G35&gt;70,"No",IF(G35&lt;40,"No","Yes")))</f>
        <v>Yes</v>
      </c>
      <c r="I35" s="6">
        <v>-0.50800000000000001</v>
      </c>
      <c r="J35" s="6">
        <v>-5.21</v>
      </c>
      <c r="K35" s="105" t="str">
        <f t="shared" si="6"/>
        <v>Yes</v>
      </c>
    </row>
    <row r="36" spans="1:11" x14ac:dyDescent="0.2">
      <c r="A36" s="124" t="s">
        <v>848</v>
      </c>
      <c r="B36" s="22" t="s">
        <v>270</v>
      </c>
      <c r="C36" s="57">
        <v>45.656678632999999</v>
      </c>
      <c r="D36" s="5" t="str">
        <f>IF($B36="N/A","N/A",IF(C36&gt;55,"No",IF(C36&lt;20,"No","Yes")))</f>
        <v>Yes</v>
      </c>
      <c r="E36" s="4">
        <v>47.271032765999998</v>
      </c>
      <c r="F36" s="5" t="str">
        <f>IF($B36="N/A","N/A",IF(E36&gt;55,"No",IF(E36&lt;20,"No","Yes")))</f>
        <v>Yes</v>
      </c>
      <c r="G36" s="4">
        <v>46.158718729999997</v>
      </c>
      <c r="H36" s="5" t="str">
        <f>IF($B36="N/A","N/A",IF(G36&gt;55,"No",IF(G36&lt;20,"No","Yes")))</f>
        <v>Yes</v>
      </c>
      <c r="I36" s="6">
        <v>3.536</v>
      </c>
      <c r="J36" s="6">
        <v>-2.35</v>
      </c>
      <c r="K36" s="105" t="str">
        <f t="shared" si="6"/>
        <v>Yes</v>
      </c>
    </row>
    <row r="37" spans="1:11" x14ac:dyDescent="0.2">
      <c r="A37" s="124" t="s">
        <v>163</v>
      </c>
      <c r="B37" s="22" t="s">
        <v>246</v>
      </c>
      <c r="C37" s="57">
        <v>99.984668768999995</v>
      </c>
      <c r="D37" s="5" t="str">
        <f>IF($B37="N/A","N/A",IF(C37&gt;95,"Yes","No"))</f>
        <v>Yes</v>
      </c>
      <c r="E37" s="4">
        <v>99.996024246999994</v>
      </c>
      <c r="F37" s="5" t="str">
        <f>IF($B37="N/A","N/A",IF(E37&gt;95,"Yes","No"))</f>
        <v>Yes</v>
      </c>
      <c r="G37" s="4">
        <v>99.993967721000004</v>
      </c>
      <c r="H37" s="5" t="str">
        <f>IF($B37="N/A","N/A",IF(G37&gt;95,"Yes","No"))</f>
        <v>Yes</v>
      </c>
      <c r="I37" s="6">
        <v>1.14E-2</v>
      </c>
      <c r="J37" s="6">
        <v>-2E-3</v>
      </c>
      <c r="K37" s="105" t="str">
        <f t="shared" si="6"/>
        <v>Yes</v>
      </c>
    </row>
    <row r="38" spans="1:11" x14ac:dyDescent="0.2">
      <c r="A38" s="124"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05" t="str">
        <f t="shared" si="6"/>
        <v>Yes</v>
      </c>
    </row>
    <row r="39" spans="1:11" x14ac:dyDescent="0.2">
      <c r="A39" s="124" t="s">
        <v>42</v>
      </c>
      <c r="B39" s="22" t="s">
        <v>213</v>
      </c>
      <c r="C39" s="57" t="s">
        <v>1750</v>
      </c>
      <c r="D39" s="5" t="str">
        <f t="shared" si="7"/>
        <v>N/A</v>
      </c>
      <c r="E39" s="4" t="s">
        <v>1750</v>
      </c>
      <c r="F39" s="5" t="str">
        <f>IF($B39="N/A","N/A",IF(E39&gt;15,"No",IF(E39&lt;-15,"No","Yes")))</f>
        <v>N/A</v>
      </c>
      <c r="G39" s="4">
        <v>100</v>
      </c>
      <c r="H39" s="5" t="str">
        <f>IF($B39="N/A","N/A",IF(G39&gt;15,"No",IF(G39&lt;-15,"No","Yes")))</f>
        <v>N/A</v>
      </c>
      <c r="I39" s="6" t="s">
        <v>1750</v>
      </c>
      <c r="J39" s="6" t="s">
        <v>1750</v>
      </c>
      <c r="K39" s="105" t="str">
        <f t="shared" si="6"/>
        <v>N/A</v>
      </c>
    </row>
    <row r="40" spans="1:11" x14ac:dyDescent="0.2">
      <c r="A40" s="124" t="s">
        <v>43</v>
      </c>
      <c r="B40" s="22" t="s">
        <v>223</v>
      </c>
      <c r="C40" s="57">
        <v>99.983656632999995</v>
      </c>
      <c r="D40" s="5" t="str">
        <f>IF($B40="N/A","N/A",IF(C40&gt;100,"No",IF(C40&lt;98,"No","Yes")))</f>
        <v>Yes</v>
      </c>
      <c r="E40" s="4">
        <v>99.995799727000005</v>
      </c>
      <c r="F40" s="5" t="str">
        <f>IF($B40="N/A","N/A",IF(E40&gt;100,"No",IF(E40&lt;98,"No","Yes")))</f>
        <v>Yes</v>
      </c>
      <c r="G40" s="4">
        <v>99.993857238000004</v>
      </c>
      <c r="H40" s="5" t="str">
        <f>IF($B40="N/A","N/A",IF(G40&gt;100,"No",IF(G40&lt;98,"No","Yes")))</f>
        <v>Yes</v>
      </c>
      <c r="I40" s="6">
        <v>1.21E-2</v>
      </c>
      <c r="J40" s="6">
        <v>-2E-3</v>
      </c>
      <c r="K40" s="105" t="str">
        <f t="shared" si="6"/>
        <v>Yes</v>
      </c>
    </row>
    <row r="41" spans="1:11" x14ac:dyDescent="0.2">
      <c r="A41" s="124" t="s">
        <v>44</v>
      </c>
      <c r="B41" s="22" t="s">
        <v>213</v>
      </c>
      <c r="C41" s="57">
        <v>71.382843523000005</v>
      </c>
      <c r="D41" s="5" t="str">
        <f t="shared" si="7"/>
        <v>N/A</v>
      </c>
      <c r="E41" s="4">
        <v>72.836523443000004</v>
      </c>
      <c r="F41" s="5" t="str">
        <f t="shared" ref="F41:F47" si="8">IF($B41="N/A","N/A",IF(E41&gt;15,"No",IF(E41&lt;-15,"No","Yes")))</f>
        <v>N/A</v>
      </c>
      <c r="G41" s="4">
        <v>45.240245119999997</v>
      </c>
      <c r="H41" s="5" t="str">
        <f t="shared" ref="H41:H47" si="9">IF($B41="N/A","N/A",IF(G41&gt;15,"No",IF(G41&lt;-15,"No","Yes")))</f>
        <v>N/A</v>
      </c>
      <c r="I41" s="6">
        <v>2.036</v>
      </c>
      <c r="J41" s="6">
        <v>-37.9</v>
      </c>
      <c r="K41" s="105" t="str">
        <f t="shared" si="6"/>
        <v>No</v>
      </c>
    </row>
    <row r="42" spans="1:11" x14ac:dyDescent="0.2">
      <c r="A42" s="124" t="s">
        <v>45</v>
      </c>
      <c r="B42" s="22" t="s">
        <v>213</v>
      </c>
      <c r="C42" s="57">
        <v>28.617156477000002</v>
      </c>
      <c r="D42" s="5" t="str">
        <f t="shared" si="7"/>
        <v>N/A</v>
      </c>
      <c r="E42" s="4">
        <v>27.163476556999999</v>
      </c>
      <c r="F42" s="5" t="str">
        <f t="shared" si="8"/>
        <v>N/A</v>
      </c>
      <c r="G42" s="4">
        <v>54.759754880000003</v>
      </c>
      <c r="H42" s="5" t="str">
        <f t="shared" si="9"/>
        <v>N/A</v>
      </c>
      <c r="I42" s="6">
        <v>-5.08</v>
      </c>
      <c r="J42" s="6">
        <v>101.6</v>
      </c>
      <c r="K42" s="105" t="str">
        <f t="shared" si="6"/>
        <v>No</v>
      </c>
    </row>
    <row r="43" spans="1:11" x14ac:dyDescent="0.2">
      <c r="A43" s="124" t="s">
        <v>50</v>
      </c>
      <c r="B43" s="22" t="s">
        <v>213</v>
      </c>
      <c r="C43" s="57">
        <v>0</v>
      </c>
      <c r="D43" s="5" t="str">
        <f t="shared" si="7"/>
        <v>N/A</v>
      </c>
      <c r="E43" s="4">
        <v>0</v>
      </c>
      <c r="F43" s="5" t="str">
        <f t="shared" si="8"/>
        <v>N/A</v>
      </c>
      <c r="G43" s="4">
        <v>0</v>
      </c>
      <c r="H43" s="5" t="str">
        <f t="shared" si="9"/>
        <v>N/A</v>
      </c>
      <c r="I43" s="6" t="s">
        <v>1750</v>
      </c>
      <c r="J43" s="6" t="s">
        <v>1750</v>
      </c>
      <c r="K43" s="105" t="str">
        <f t="shared" si="6"/>
        <v>N/A</v>
      </c>
    </row>
    <row r="44" spans="1:11" x14ac:dyDescent="0.2">
      <c r="A44" s="124" t="s">
        <v>908</v>
      </c>
      <c r="B44" s="22" t="s">
        <v>213</v>
      </c>
      <c r="C44" s="57">
        <v>78.550680357000005</v>
      </c>
      <c r="D44" s="5" t="str">
        <f t="shared" si="7"/>
        <v>N/A</v>
      </c>
      <c r="E44" s="4">
        <v>80.094437044000003</v>
      </c>
      <c r="F44" s="5" t="str">
        <f t="shared" si="8"/>
        <v>N/A</v>
      </c>
      <c r="G44" s="4">
        <v>62.633342544000001</v>
      </c>
      <c r="H44" s="5" t="str">
        <f t="shared" si="9"/>
        <v>N/A</v>
      </c>
      <c r="I44" s="6">
        <v>1.9650000000000001</v>
      </c>
      <c r="J44" s="6">
        <v>-21.8</v>
      </c>
      <c r="K44" s="105" t="str">
        <f>IF(J44="Div by 0", "N/A", IF(J44="N/A","N/A", IF(J44&gt;30, "No", IF(J44&lt;-30, "No", "Yes"))))</f>
        <v>Yes</v>
      </c>
    </row>
    <row r="45" spans="1:11" x14ac:dyDescent="0.2">
      <c r="A45" s="124" t="s">
        <v>909</v>
      </c>
      <c r="B45" s="22" t="s">
        <v>213</v>
      </c>
      <c r="C45" s="57">
        <v>21.425258885000002</v>
      </c>
      <c r="D45" s="5" t="str">
        <f t="shared" si="7"/>
        <v>N/A</v>
      </c>
      <c r="E45" s="4">
        <v>19.882482934999999</v>
      </c>
      <c r="F45" s="5" t="str">
        <f t="shared" si="8"/>
        <v>N/A</v>
      </c>
      <c r="G45" s="4">
        <v>37.338150075000001</v>
      </c>
      <c r="H45" s="5" t="str">
        <f t="shared" si="9"/>
        <v>N/A</v>
      </c>
      <c r="I45" s="6">
        <v>-7.2</v>
      </c>
      <c r="J45" s="6">
        <v>87.79</v>
      </c>
      <c r="K45" s="105" t="str">
        <f>IF(J45="Div by 0", "N/A", IF(J45="N/A","N/A", IF(J45&gt;30, "No", IF(J45&lt;-30, "No", "Yes"))))</f>
        <v>No</v>
      </c>
    </row>
    <row r="46" spans="1:11" x14ac:dyDescent="0.2">
      <c r="A46" s="124" t="s">
        <v>932</v>
      </c>
      <c r="B46" s="22" t="s">
        <v>213</v>
      </c>
      <c r="C46" s="57">
        <v>0</v>
      </c>
      <c r="D46" s="5" t="str">
        <f t="shared" si="7"/>
        <v>N/A</v>
      </c>
      <c r="E46" s="4">
        <v>0</v>
      </c>
      <c r="F46" s="5" t="str">
        <f t="shared" si="8"/>
        <v>N/A</v>
      </c>
      <c r="G46" s="4">
        <v>3.697203E-3</v>
      </c>
      <c r="H46" s="5" t="str">
        <f t="shared" si="9"/>
        <v>N/A</v>
      </c>
      <c r="I46" s="6" t="s">
        <v>1750</v>
      </c>
      <c r="J46" s="6" t="s">
        <v>1750</v>
      </c>
      <c r="K46" s="105" t="str">
        <f>IF(J46="Div by 0", "N/A", IF(J46="N/A","N/A", IF(J46&gt;30, "No", IF(J46&lt;-30, "No", "Yes"))))</f>
        <v>N/A</v>
      </c>
    </row>
    <row r="47" spans="1:11" x14ac:dyDescent="0.2">
      <c r="A47" s="131" t="s">
        <v>920</v>
      </c>
      <c r="B47" s="113" t="s">
        <v>213</v>
      </c>
      <c r="C47" s="130">
        <v>2.4060757499999998E-2</v>
      </c>
      <c r="D47" s="114" t="str">
        <f t="shared" si="7"/>
        <v>N/A</v>
      </c>
      <c r="E47" s="118">
        <v>2.3080021100000001E-2</v>
      </c>
      <c r="F47" s="114" t="str">
        <f t="shared" si="8"/>
        <v>N/A</v>
      </c>
      <c r="G47" s="118">
        <v>2.8507380799999999E-2</v>
      </c>
      <c r="H47" s="114" t="str">
        <f t="shared" si="9"/>
        <v>N/A</v>
      </c>
      <c r="I47" s="115">
        <v>-4.08</v>
      </c>
      <c r="J47" s="115">
        <v>23.52</v>
      </c>
      <c r="K47" s="116" t="str">
        <f>IF(J47="Div by 0", "N/A", IF(J47="N/A","N/A", IF(J47&gt;30, "No", IF(J47&lt;-30, "No", "Yes"))))</f>
        <v>Yes</v>
      </c>
    </row>
    <row r="48" spans="1:11" ht="12" customHeight="1" x14ac:dyDescent="0.2">
      <c r="A48" s="205" t="s">
        <v>1620</v>
      </c>
      <c r="B48" s="206"/>
      <c r="C48" s="206"/>
      <c r="D48" s="206"/>
      <c r="E48" s="206"/>
      <c r="F48" s="206"/>
      <c r="G48" s="206"/>
      <c r="H48" s="206"/>
      <c r="I48" s="206"/>
      <c r="J48" s="206"/>
      <c r="K48" s="207"/>
    </row>
    <row r="49" spans="1:11" x14ac:dyDescent="0.2">
      <c r="A49" s="195" t="s">
        <v>1618</v>
      </c>
      <c r="B49" s="196"/>
      <c r="C49" s="196"/>
      <c r="D49" s="196"/>
      <c r="E49" s="196"/>
      <c r="F49" s="196"/>
      <c r="G49" s="196"/>
      <c r="H49" s="196"/>
      <c r="I49" s="196"/>
      <c r="J49" s="196"/>
      <c r="K49" s="197"/>
    </row>
    <row r="50" spans="1:11" x14ac:dyDescent="0.2">
      <c r="A50" s="198" t="s">
        <v>1706</v>
      </c>
      <c r="B50" s="198"/>
      <c r="C50" s="198"/>
      <c r="D50" s="198"/>
      <c r="E50" s="198"/>
      <c r="F50" s="198"/>
      <c r="G50" s="198"/>
      <c r="H50" s="198"/>
      <c r="I50" s="198"/>
      <c r="J50" s="198"/>
      <c r="K50" s="199"/>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1573</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3" t="s">
        <v>213</v>
      </c>
      <c r="C6" s="56">
        <v>60325179</v>
      </c>
      <c r="D6" s="5" t="str">
        <f t="shared" ref="D6:D15" si="0">IF($B6="N/A","N/A",IF(C6&lt;0,"No","Yes"))</f>
        <v>N/A</v>
      </c>
      <c r="E6" s="56">
        <v>73974674</v>
      </c>
      <c r="F6" s="5" t="str">
        <f t="shared" ref="F6:F15" si="1">IF($B6="N/A","N/A",IF(E6&lt;0,"No","Yes"))</f>
        <v>N/A</v>
      </c>
      <c r="G6" s="56">
        <v>88627692</v>
      </c>
      <c r="H6" s="5" t="str">
        <f t="shared" ref="H6:H15" si="2">IF($B6="N/A","N/A",IF(G6&lt;0,"No","Yes"))</f>
        <v>N/A</v>
      </c>
      <c r="I6" s="6">
        <v>22.63</v>
      </c>
      <c r="J6" s="6">
        <v>19.809999999999999</v>
      </c>
      <c r="K6" s="105" t="str">
        <f t="shared" ref="K6:K15" si="3">IF(J6="Div by 0", "N/A", IF(J6="N/A","N/A", IF(J6&gt;30, "No", IF(J6&lt;-30, "No", "Yes"))))</f>
        <v>Yes</v>
      </c>
    </row>
    <row r="7" spans="1:11" x14ac:dyDescent="0.2">
      <c r="A7" s="125" t="s">
        <v>442</v>
      </c>
      <c r="B7" s="3" t="s">
        <v>213</v>
      </c>
      <c r="C7" s="57">
        <v>3.7546179515000002</v>
      </c>
      <c r="D7" s="5" t="str">
        <f t="shared" si="0"/>
        <v>N/A</v>
      </c>
      <c r="E7" s="57">
        <v>6.6771865733000002</v>
      </c>
      <c r="F7" s="5" t="str">
        <f t="shared" si="1"/>
        <v>N/A</v>
      </c>
      <c r="G7" s="57">
        <v>5.9552605747999996</v>
      </c>
      <c r="H7" s="5" t="str">
        <f t="shared" si="2"/>
        <v>N/A</v>
      </c>
      <c r="I7" s="6">
        <v>77.84</v>
      </c>
      <c r="J7" s="6">
        <v>-10.8</v>
      </c>
      <c r="K7" s="105" t="str">
        <f t="shared" si="3"/>
        <v>Yes</v>
      </c>
    </row>
    <row r="8" spans="1:11" x14ac:dyDescent="0.2">
      <c r="A8" s="125" t="s">
        <v>443</v>
      </c>
      <c r="B8" s="3" t="s">
        <v>213</v>
      </c>
      <c r="C8" s="57">
        <v>39.962236996000001</v>
      </c>
      <c r="D8" s="5" t="str">
        <f t="shared" si="0"/>
        <v>N/A</v>
      </c>
      <c r="E8" s="57">
        <v>37.655203454999999</v>
      </c>
      <c r="F8" s="5" t="str">
        <f t="shared" si="1"/>
        <v>N/A</v>
      </c>
      <c r="G8" s="57">
        <v>33.633395305000001</v>
      </c>
      <c r="H8" s="5" t="str">
        <f t="shared" si="2"/>
        <v>N/A</v>
      </c>
      <c r="I8" s="6">
        <v>-5.77</v>
      </c>
      <c r="J8" s="6">
        <v>-10.7</v>
      </c>
      <c r="K8" s="105" t="str">
        <f t="shared" si="3"/>
        <v>Yes</v>
      </c>
    </row>
    <row r="9" spans="1:11" x14ac:dyDescent="0.2">
      <c r="A9" s="125" t="s">
        <v>444</v>
      </c>
      <c r="B9" s="3" t="s">
        <v>213</v>
      </c>
      <c r="C9" s="57">
        <v>27.664642320999999</v>
      </c>
      <c r="D9" s="5" t="str">
        <f t="shared" si="0"/>
        <v>N/A</v>
      </c>
      <c r="E9" s="57">
        <v>21.677026924</v>
      </c>
      <c r="F9" s="5" t="str">
        <f t="shared" si="1"/>
        <v>N/A</v>
      </c>
      <c r="G9" s="57">
        <v>17.954739247999999</v>
      </c>
      <c r="H9" s="5" t="str">
        <f t="shared" si="2"/>
        <v>N/A</v>
      </c>
      <c r="I9" s="6">
        <v>-21.6</v>
      </c>
      <c r="J9" s="6">
        <v>-17.2</v>
      </c>
      <c r="K9" s="105" t="str">
        <f t="shared" si="3"/>
        <v>Yes</v>
      </c>
    </row>
    <row r="10" spans="1:11" x14ac:dyDescent="0.2">
      <c r="A10" s="125" t="s">
        <v>445</v>
      </c>
      <c r="B10" s="3" t="s">
        <v>213</v>
      </c>
      <c r="C10" s="57">
        <v>24.01319522</v>
      </c>
      <c r="D10" s="5" t="str">
        <f t="shared" si="0"/>
        <v>N/A</v>
      </c>
      <c r="E10" s="57">
        <v>32.108103646000004</v>
      </c>
      <c r="F10" s="5" t="str">
        <f t="shared" si="1"/>
        <v>N/A</v>
      </c>
      <c r="G10" s="57">
        <v>41.376586902</v>
      </c>
      <c r="H10" s="5" t="str">
        <f t="shared" si="2"/>
        <v>N/A</v>
      </c>
      <c r="I10" s="6">
        <v>33.71</v>
      </c>
      <c r="J10" s="6">
        <v>28.87</v>
      </c>
      <c r="K10" s="105" t="str">
        <f t="shared" si="3"/>
        <v>Yes</v>
      </c>
    </row>
    <row r="11" spans="1:11" x14ac:dyDescent="0.2">
      <c r="A11" s="125" t="s">
        <v>1615</v>
      </c>
      <c r="B11" s="3" t="s">
        <v>213</v>
      </c>
      <c r="C11" s="57">
        <v>95.895851382000004</v>
      </c>
      <c r="D11" s="5" t="str">
        <f t="shared" si="0"/>
        <v>N/A</v>
      </c>
      <c r="E11" s="57">
        <v>98.074512636999998</v>
      </c>
      <c r="F11" s="5" t="str">
        <f t="shared" si="1"/>
        <v>N/A</v>
      </c>
      <c r="G11" s="57">
        <v>97.774177624000004</v>
      </c>
      <c r="H11" s="5" t="str">
        <f t="shared" si="2"/>
        <v>N/A</v>
      </c>
      <c r="I11" s="6">
        <v>2.2719999999999998</v>
      </c>
      <c r="J11" s="6">
        <v>-0.30599999999999999</v>
      </c>
      <c r="K11" s="105" t="str">
        <f t="shared" si="3"/>
        <v>Yes</v>
      </c>
    </row>
    <row r="12" spans="1:11" x14ac:dyDescent="0.2">
      <c r="A12" s="125" t="s">
        <v>16</v>
      </c>
      <c r="B12" s="3" t="s">
        <v>213</v>
      </c>
      <c r="C12" s="57">
        <v>0.62441588449999996</v>
      </c>
      <c r="D12" s="5" t="str">
        <f t="shared" si="0"/>
        <v>N/A</v>
      </c>
      <c r="E12" s="57">
        <v>0.64970478949999999</v>
      </c>
      <c r="F12" s="5" t="str">
        <f t="shared" si="1"/>
        <v>N/A</v>
      </c>
      <c r="G12" s="57">
        <v>3.7133484193999999</v>
      </c>
      <c r="H12" s="5" t="str">
        <f t="shared" si="2"/>
        <v>N/A</v>
      </c>
      <c r="I12" s="6">
        <v>4.05</v>
      </c>
      <c r="J12" s="6">
        <v>471.5</v>
      </c>
      <c r="K12" s="105" t="str">
        <f t="shared" si="3"/>
        <v>No</v>
      </c>
    </row>
    <row r="13" spans="1:11" x14ac:dyDescent="0.2">
      <c r="A13" s="125" t="s">
        <v>36</v>
      </c>
      <c r="B13" s="3" t="s">
        <v>213</v>
      </c>
      <c r="C13" s="57">
        <v>8.4031506500000006E-2</v>
      </c>
      <c r="D13" s="5" t="str">
        <f t="shared" si="0"/>
        <v>N/A</v>
      </c>
      <c r="E13" s="57">
        <v>7.6564296899999995E-2</v>
      </c>
      <c r="F13" s="5" t="str">
        <f t="shared" si="1"/>
        <v>N/A</v>
      </c>
      <c r="G13" s="57">
        <v>4.0136371058</v>
      </c>
      <c r="H13" s="5" t="str">
        <f t="shared" si="2"/>
        <v>N/A</v>
      </c>
      <c r="I13" s="6">
        <v>-8.89</v>
      </c>
      <c r="J13" s="6">
        <v>5142</v>
      </c>
      <c r="K13" s="105" t="str">
        <f t="shared" si="3"/>
        <v>No</v>
      </c>
    </row>
    <row r="14" spans="1:11" x14ac:dyDescent="0.2">
      <c r="A14" s="125" t="s">
        <v>37</v>
      </c>
      <c r="B14" s="3" t="s">
        <v>213</v>
      </c>
      <c r="C14" s="57">
        <v>0.5566444532</v>
      </c>
      <c r="D14" s="5" t="str">
        <f t="shared" si="0"/>
        <v>N/A</v>
      </c>
      <c r="E14" s="57">
        <v>16.271545885999998</v>
      </c>
      <c r="F14" s="5" t="str">
        <f t="shared" si="1"/>
        <v>N/A</v>
      </c>
      <c r="G14" s="57">
        <v>59.525022786999997</v>
      </c>
      <c r="H14" s="5" t="str">
        <f t="shared" si="2"/>
        <v>N/A</v>
      </c>
      <c r="I14" s="6">
        <v>2823</v>
      </c>
      <c r="J14" s="6">
        <v>265.8</v>
      </c>
      <c r="K14" s="105" t="str">
        <f t="shared" si="3"/>
        <v>No</v>
      </c>
    </row>
    <row r="15" spans="1:11" x14ac:dyDescent="0.2">
      <c r="A15" s="125" t="s">
        <v>38</v>
      </c>
      <c r="B15" s="3" t="s">
        <v>213</v>
      </c>
      <c r="C15" s="57">
        <v>0.68725303780000002</v>
      </c>
      <c r="D15" s="5" t="str">
        <f t="shared" si="0"/>
        <v>N/A</v>
      </c>
      <c r="E15" s="57">
        <v>0.68536383050000005</v>
      </c>
      <c r="F15" s="5" t="str">
        <f t="shared" si="1"/>
        <v>N/A</v>
      </c>
      <c r="G15" s="57">
        <v>3.5964808015999998</v>
      </c>
      <c r="H15" s="5" t="str">
        <f t="shared" si="2"/>
        <v>N/A</v>
      </c>
      <c r="I15" s="6">
        <v>-0.27500000000000002</v>
      </c>
      <c r="J15" s="6">
        <v>424.8</v>
      </c>
      <c r="K15" s="105" t="str">
        <f t="shared" si="3"/>
        <v>No</v>
      </c>
    </row>
    <row r="16" spans="1:11" x14ac:dyDescent="0.2">
      <c r="A16" s="125" t="s">
        <v>376</v>
      </c>
      <c r="B16" s="3" t="s">
        <v>213</v>
      </c>
      <c r="C16" s="4">
        <v>22.079717327000001</v>
      </c>
      <c r="D16" s="5" t="str">
        <f t="shared" ref="D16:D41" si="4">IF($B16="N/A","N/A",IF(C16&lt;0,"No","Yes"))</f>
        <v>N/A</v>
      </c>
      <c r="E16" s="4">
        <v>20.608373347000001</v>
      </c>
      <c r="F16" s="5" t="str">
        <f t="shared" ref="F16:F41" si="5">IF($B16="N/A","N/A",IF(E16&lt;0,"No","Yes"))</f>
        <v>N/A</v>
      </c>
      <c r="G16" s="4">
        <v>11.401912620999999</v>
      </c>
      <c r="H16" s="5" t="str">
        <f t="shared" ref="H16:H41" si="6">IF($B16="N/A","N/A",IF(G16&lt;0,"No","Yes"))</f>
        <v>N/A</v>
      </c>
      <c r="I16" s="6">
        <v>-6.66</v>
      </c>
      <c r="J16" s="6">
        <v>-44.7</v>
      </c>
      <c r="K16" s="105" t="str">
        <f t="shared" ref="K16:K41" si="7">IF(J16="Div by 0", "N/A", IF(J16="N/A","N/A", IF(J16&gt;30, "No", IF(J16&lt;-30, "No", "Yes"))))</f>
        <v>No</v>
      </c>
    </row>
    <row r="17" spans="1:11" x14ac:dyDescent="0.2">
      <c r="A17" s="125" t="s">
        <v>377</v>
      </c>
      <c r="B17" s="3" t="s">
        <v>213</v>
      </c>
      <c r="C17" s="4">
        <v>2.7966000731</v>
      </c>
      <c r="D17" s="5" t="str">
        <f t="shared" si="4"/>
        <v>N/A</v>
      </c>
      <c r="E17" s="4">
        <v>3.1807764371</v>
      </c>
      <c r="F17" s="5" t="str">
        <f t="shared" si="5"/>
        <v>N/A</v>
      </c>
      <c r="G17" s="4">
        <v>4.1700160713000001</v>
      </c>
      <c r="H17" s="5" t="str">
        <f t="shared" si="6"/>
        <v>N/A</v>
      </c>
      <c r="I17" s="6">
        <v>13.74</v>
      </c>
      <c r="J17" s="6">
        <v>31.1</v>
      </c>
      <c r="K17" s="105" t="str">
        <f t="shared" si="7"/>
        <v>No</v>
      </c>
    </row>
    <row r="18" spans="1:11" x14ac:dyDescent="0.2">
      <c r="A18" s="125" t="s">
        <v>378</v>
      </c>
      <c r="B18" s="3" t="s">
        <v>213</v>
      </c>
      <c r="C18" s="4">
        <v>1.2024813055000001</v>
      </c>
      <c r="D18" s="5" t="str">
        <f t="shared" si="4"/>
        <v>N/A</v>
      </c>
      <c r="E18" s="4">
        <v>1.2975089285000001</v>
      </c>
      <c r="F18" s="5" t="str">
        <f t="shared" si="5"/>
        <v>N/A</v>
      </c>
      <c r="G18" s="4">
        <v>1.3744530320999999</v>
      </c>
      <c r="H18" s="5" t="str">
        <f t="shared" si="6"/>
        <v>N/A</v>
      </c>
      <c r="I18" s="6">
        <v>7.9029999999999996</v>
      </c>
      <c r="J18" s="6">
        <v>5.93</v>
      </c>
      <c r="K18" s="105" t="str">
        <f t="shared" si="7"/>
        <v>Yes</v>
      </c>
    </row>
    <row r="19" spans="1:11" x14ac:dyDescent="0.2">
      <c r="A19" s="125" t="s">
        <v>379</v>
      </c>
      <c r="B19" s="3" t="s">
        <v>213</v>
      </c>
      <c r="C19" s="4">
        <v>10.380304052</v>
      </c>
      <c r="D19" s="5" t="str">
        <f t="shared" si="4"/>
        <v>N/A</v>
      </c>
      <c r="E19" s="4">
        <v>10.328720069999999</v>
      </c>
      <c r="F19" s="5" t="str">
        <f t="shared" si="5"/>
        <v>N/A</v>
      </c>
      <c r="G19" s="4">
        <v>6.9377999823999996</v>
      </c>
      <c r="H19" s="5" t="str">
        <f t="shared" si="6"/>
        <v>N/A</v>
      </c>
      <c r="I19" s="6">
        <v>-0.497</v>
      </c>
      <c r="J19" s="6">
        <v>-32.799999999999997</v>
      </c>
      <c r="K19" s="105" t="str">
        <f t="shared" si="7"/>
        <v>No</v>
      </c>
    </row>
    <row r="20" spans="1:11" x14ac:dyDescent="0.2">
      <c r="A20" s="125" t="s">
        <v>380</v>
      </c>
      <c r="B20" s="3" t="s">
        <v>213</v>
      </c>
      <c r="C20" s="4">
        <v>1.9561715681</v>
      </c>
      <c r="D20" s="5" t="str">
        <f t="shared" si="4"/>
        <v>N/A</v>
      </c>
      <c r="E20" s="4">
        <v>2.2397800631</v>
      </c>
      <c r="F20" s="5" t="str">
        <f t="shared" si="5"/>
        <v>N/A</v>
      </c>
      <c r="G20" s="4">
        <v>1.2955454149000001</v>
      </c>
      <c r="H20" s="5" t="str">
        <f t="shared" si="6"/>
        <v>N/A</v>
      </c>
      <c r="I20" s="6">
        <v>14.5</v>
      </c>
      <c r="J20" s="6">
        <v>-42.2</v>
      </c>
      <c r="K20" s="105" t="str">
        <f t="shared" si="7"/>
        <v>No</v>
      </c>
    </row>
    <row r="21" spans="1:11" x14ac:dyDescent="0.2">
      <c r="A21" s="125" t="s">
        <v>381</v>
      </c>
      <c r="B21" s="3" t="s">
        <v>213</v>
      </c>
      <c r="C21" s="4">
        <v>0.16914993319999999</v>
      </c>
      <c r="D21" s="5" t="str">
        <f t="shared" si="4"/>
        <v>N/A</v>
      </c>
      <c r="E21" s="4">
        <v>0.17465572069999999</v>
      </c>
      <c r="F21" s="5" t="str">
        <f t="shared" si="5"/>
        <v>N/A</v>
      </c>
      <c r="G21" s="4">
        <v>0.15721158569999999</v>
      </c>
      <c r="H21" s="5" t="str">
        <f t="shared" si="6"/>
        <v>N/A</v>
      </c>
      <c r="I21" s="6">
        <v>3.2549999999999999</v>
      </c>
      <c r="J21" s="6">
        <v>-9.99</v>
      </c>
      <c r="K21" s="105" t="str">
        <f t="shared" si="7"/>
        <v>Yes</v>
      </c>
    </row>
    <row r="22" spans="1:11" x14ac:dyDescent="0.2">
      <c r="A22" s="125" t="s">
        <v>382</v>
      </c>
      <c r="B22" s="3" t="s">
        <v>213</v>
      </c>
      <c r="C22" s="4">
        <v>24.734922046000001</v>
      </c>
      <c r="D22" s="5" t="str">
        <f t="shared" si="4"/>
        <v>N/A</v>
      </c>
      <c r="E22" s="4">
        <v>25.154730657999998</v>
      </c>
      <c r="F22" s="5" t="str">
        <f t="shared" si="5"/>
        <v>N/A</v>
      </c>
      <c r="G22" s="4">
        <v>26.417996984999998</v>
      </c>
      <c r="H22" s="5" t="str">
        <f t="shared" si="6"/>
        <v>N/A</v>
      </c>
      <c r="I22" s="6">
        <v>1.6970000000000001</v>
      </c>
      <c r="J22" s="6">
        <v>5.0220000000000002</v>
      </c>
      <c r="K22" s="105" t="str">
        <f t="shared" si="7"/>
        <v>Yes</v>
      </c>
    </row>
    <row r="23" spans="1:11" x14ac:dyDescent="0.2">
      <c r="A23" s="125" t="s">
        <v>383</v>
      </c>
      <c r="B23" s="3" t="s">
        <v>213</v>
      </c>
      <c r="C23" s="4">
        <v>1.5615370199999999E-2</v>
      </c>
      <c r="D23" s="5" t="str">
        <f t="shared" si="4"/>
        <v>N/A</v>
      </c>
      <c r="E23" s="4">
        <v>9.9169075000000006E-3</v>
      </c>
      <c r="F23" s="5" t="str">
        <f t="shared" si="5"/>
        <v>N/A</v>
      </c>
      <c r="G23" s="4">
        <v>3.7933967999999999E-3</v>
      </c>
      <c r="H23" s="5" t="str">
        <f t="shared" si="6"/>
        <v>N/A</v>
      </c>
      <c r="I23" s="6">
        <v>-36.5</v>
      </c>
      <c r="J23" s="6">
        <v>-61.7</v>
      </c>
      <c r="K23" s="105" t="str">
        <f t="shared" si="7"/>
        <v>No</v>
      </c>
    </row>
    <row r="24" spans="1:11" x14ac:dyDescent="0.2">
      <c r="A24" s="125" t="s">
        <v>384</v>
      </c>
      <c r="B24" s="3" t="s">
        <v>213</v>
      </c>
      <c r="C24" s="4">
        <v>1.5909360169</v>
      </c>
      <c r="D24" s="5" t="str">
        <f t="shared" si="4"/>
        <v>N/A</v>
      </c>
      <c r="E24" s="4">
        <v>0.98644976790000005</v>
      </c>
      <c r="F24" s="5" t="str">
        <f t="shared" si="5"/>
        <v>N/A</v>
      </c>
      <c r="G24" s="4">
        <v>13.159337377</v>
      </c>
      <c r="H24" s="5" t="str">
        <f t="shared" si="6"/>
        <v>N/A</v>
      </c>
      <c r="I24" s="6">
        <v>-38</v>
      </c>
      <c r="J24" s="6">
        <v>1234</v>
      </c>
      <c r="K24" s="105" t="str">
        <f t="shared" si="7"/>
        <v>No</v>
      </c>
    </row>
    <row r="25" spans="1:11" x14ac:dyDescent="0.2">
      <c r="A25" s="125" t="s">
        <v>385</v>
      </c>
      <c r="B25" s="3" t="s">
        <v>213</v>
      </c>
      <c r="C25" s="4">
        <v>4.0447273269000004</v>
      </c>
      <c r="D25" s="5" t="str">
        <f t="shared" si="4"/>
        <v>N/A</v>
      </c>
      <c r="E25" s="4">
        <v>3.8735648906</v>
      </c>
      <c r="F25" s="5" t="str">
        <f t="shared" si="5"/>
        <v>N/A</v>
      </c>
      <c r="G25" s="4">
        <v>3.7657880113000002</v>
      </c>
      <c r="H25" s="5" t="str">
        <f t="shared" si="6"/>
        <v>N/A</v>
      </c>
      <c r="I25" s="6">
        <v>-4.2300000000000004</v>
      </c>
      <c r="J25" s="6">
        <v>-2.78</v>
      </c>
      <c r="K25" s="105" t="str">
        <f t="shared" si="7"/>
        <v>Yes</v>
      </c>
    </row>
    <row r="26" spans="1:11" x14ac:dyDescent="0.2">
      <c r="A26" s="125" t="s">
        <v>386</v>
      </c>
      <c r="B26" s="3" t="s">
        <v>213</v>
      </c>
      <c r="C26" s="4">
        <v>1.9386813589</v>
      </c>
      <c r="D26" s="5" t="str">
        <f t="shared" si="4"/>
        <v>N/A</v>
      </c>
      <c r="E26" s="4">
        <v>2.4668996852</v>
      </c>
      <c r="F26" s="5" t="str">
        <f t="shared" si="5"/>
        <v>N/A</v>
      </c>
      <c r="G26" s="4">
        <v>2.3528932695</v>
      </c>
      <c r="H26" s="5" t="str">
        <f t="shared" si="6"/>
        <v>N/A</v>
      </c>
      <c r="I26" s="6">
        <v>27.25</v>
      </c>
      <c r="J26" s="6">
        <v>-4.62</v>
      </c>
      <c r="K26" s="105" t="str">
        <f t="shared" si="7"/>
        <v>Yes</v>
      </c>
    </row>
    <row r="27" spans="1:11" x14ac:dyDescent="0.2">
      <c r="A27" s="125" t="s">
        <v>387</v>
      </c>
      <c r="B27" s="3" t="s">
        <v>213</v>
      </c>
      <c r="C27" s="4">
        <v>9.8174594700000006E-2</v>
      </c>
      <c r="D27" s="5" t="str">
        <f t="shared" si="4"/>
        <v>N/A</v>
      </c>
      <c r="E27" s="4">
        <v>8.3452885500000004E-2</v>
      </c>
      <c r="F27" s="5" t="str">
        <f t="shared" si="5"/>
        <v>N/A</v>
      </c>
      <c r="G27" s="4">
        <v>3.8386422199999999E-2</v>
      </c>
      <c r="H27" s="5" t="str">
        <f t="shared" si="6"/>
        <v>N/A</v>
      </c>
      <c r="I27" s="6">
        <v>-15</v>
      </c>
      <c r="J27" s="6">
        <v>-54</v>
      </c>
      <c r="K27" s="105" t="str">
        <f t="shared" si="7"/>
        <v>No</v>
      </c>
    </row>
    <row r="28" spans="1:11" x14ac:dyDescent="0.2">
      <c r="A28" s="125" t="s">
        <v>388</v>
      </c>
      <c r="B28" s="3" t="s">
        <v>213</v>
      </c>
      <c r="C28" s="4">
        <v>1.094071E-4</v>
      </c>
      <c r="D28" s="5" t="str">
        <f t="shared" si="4"/>
        <v>N/A</v>
      </c>
      <c r="E28" s="4">
        <v>1.2301510000000001E-4</v>
      </c>
      <c r="F28" s="5" t="str">
        <f t="shared" si="5"/>
        <v>N/A</v>
      </c>
      <c r="G28" s="4">
        <v>5.7544099999999997E-5</v>
      </c>
      <c r="H28" s="5" t="str">
        <f t="shared" si="6"/>
        <v>N/A</v>
      </c>
      <c r="I28" s="6">
        <v>12.44</v>
      </c>
      <c r="J28" s="6">
        <v>-53.2</v>
      </c>
      <c r="K28" s="105" t="str">
        <f t="shared" si="7"/>
        <v>No</v>
      </c>
    </row>
    <row r="29" spans="1:11" x14ac:dyDescent="0.2">
      <c r="A29" s="125" t="s">
        <v>389</v>
      </c>
      <c r="B29" s="3" t="s">
        <v>213</v>
      </c>
      <c r="C29" s="4">
        <v>3.2472642974000001</v>
      </c>
      <c r="D29" s="5" t="str">
        <f t="shared" si="4"/>
        <v>N/A</v>
      </c>
      <c r="E29" s="4">
        <v>2.4807922776</v>
      </c>
      <c r="F29" s="5" t="str">
        <f t="shared" si="5"/>
        <v>N/A</v>
      </c>
      <c r="G29" s="4">
        <v>2.8178122927999998</v>
      </c>
      <c r="H29" s="5" t="str">
        <f t="shared" si="6"/>
        <v>N/A</v>
      </c>
      <c r="I29" s="6">
        <v>-23.6</v>
      </c>
      <c r="J29" s="6">
        <v>13.59</v>
      </c>
      <c r="K29" s="105" t="str">
        <f t="shared" si="7"/>
        <v>Yes</v>
      </c>
    </row>
    <row r="30" spans="1:11" x14ac:dyDescent="0.2">
      <c r="A30" s="125" t="s">
        <v>390</v>
      </c>
      <c r="B30" s="3" t="s">
        <v>213</v>
      </c>
      <c r="C30" s="4">
        <v>2.0421389881000001</v>
      </c>
      <c r="D30" s="5" t="str">
        <f t="shared" si="4"/>
        <v>N/A</v>
      </c>
      <c r="E30" s="4">
        <v>1.8484961488</v>
      </c>
      <c r="F30" s="5" t="str">
        <f t="shared" si="5"/>
        <v>N/A</v>
      </c>
      <c r="G30" s="4">
        <v>1.4948341428</v>
      </c>
      <c r="H30" s="5" t="str">
        <f t="shared" si="6"/>
        <v>N/A</v>
      </c>
      <c r="I30" s="6">
        <v>-9.48</v>
      </c>
      <c r="J30" s="6">
        <v>-19.100000000000001</v>
      </c>
      <c r="K30" s="105" t="str">
        <f t="shared" si="7"/>
        <v>Yes</v>
      </c>
    </row>
    <row r="31" spans="1:11" x14ac:dyDescent="0.2">
      <c r="A31" s="125" t="s">
        <v>391</v>
      </c>
      <c r="B31" s="3" t="s">
        <v>213</v>
      </c>
      <c r="C31" s="4">
        <v>3.8758591996999998</v>
      </c>
      <c r="D31" s="5" t="str">
        <f t="shared" si="4"/>
        <v>N/A</v>
      </c>
      <c r="E31" s="4">
        <v>3.8379256662999999</v>
      </c>
      <c r="F31" s="5" t="str">
        <f t="shared" si="5"/>
        <v>N/A</v>
      </c>
      <c r="G31" s="4">
        <v>3.4228274837999999</v>
      </c>
      <c r="H31" s="5" t="str">
        <f t="shared" si="6"/>
        <v>N/A</v>
      </c>
      <c r="I31" s="6">
        <v>-0.97899999999999998</v>
      </c>
      <c r="J31" s="6">
        <v>-10.8</v>
      </c>
      <c r="K31" s="105" t="str">
        <f t="shared" si="7"/>
        <v>Yes</v>
      </c>
    </row>
    <row r="32" spans="1:11" x14ac:dyDescent="0.2">
      <c r="A32" s="125" t="s">
        <v>392</v>
      </c>
      <c r="B32" s="3" t="s">
        <v>213</v>
      </c>
      <c r="C32" s="4">
        <v>1.9529540061999999</v>
      </c>
      <c r="D32" s="5" t="str">
        <f t="shared" si="4"/>
        <v>N/A</v>
      </c>
      <c r="E32" s="4">
        <v>2.1843448745999998</v>
      </c>
      <c r="F32" s="5" t="str">
        <f t="shared" si="5"/>
        <v>N/A</v>
      </c>
      <c r="G32" s="4">
        <v>2.5884381598999999</v>
      </c>
      <c r="H32" s="5" t="str">
        <f t="shared" si="6"/>
        <v>N/A</v>
      </c>
      <c r="I32" s="6">
        <v>11.85</v>
      </c>
      <c r="J32" s="6">
        <v>18.5</v>
      </c>
      <c r="K32" s="105" t="str">
        <f t="shared" si="7"/>
        <v>Yes</v>
      </c>
    </row>
    <row r="33" spans="1:11" x14ac:dyDescent="0.2">
      <c r="A33" s="125" t="s">
        <v>393</v>
      </c>
      <c r="B33" s="3" t="s">
        <v>213</v>
      </c>
      <c r="C33" s="4">
        <v>5.0176394800000003E-2</v>
      </c>
      <c r="D33" s="5" t="str">
        <f t="shared" si="4"/>
        <v>N/A</v>
      </c>
      <c r="E33" s="4">
        <v>5.4698449900000001E-2</v>
      </c>
      <c r="F33" s="5" t="str">
        <f t="shared" si="5"/>
        <v>N/A</v>
      </c>
      <c r="G33" s="4">
        <v>6.4655863999999993E-2</v>
      </c>
      <c r="H33" s="5" t="str">
        <f t="shared" si="6"/>
        <v>N/A</v>
      </c>
      <c r="I33" s="6">
        <v>9.0120000000000005</v>
      </c>
      <c r="J33" s="6">
        <v>18.2</v>
      </c>
      <c r="K33" s="105" t="str">
        <f t="shared" si="7"/>
        <v>Yes</v>
      </c>
    </row>
    <row r="34" spans="1:11" x14ac:dyDescent="0.2">
      <c r="A34" s="125" t="s">
        <v>394</v>
      </c>
      <c r="B34" s="3" t="s">
        <v>213</v>
      </c>
      <c r="C34" s="4">
        <v>2.0046355799999999E-2</v>
      </c>
      <c r="D34" s="5" t="str">
        <f t="shared" si="4"/>
        <v>N/A</v>
      </c>
      <c r="E34" s="4">
        <v>1.67111247E-2</v>
      </c>
      <c r="F34" s="5" t="str">
        <f t="shared" si="5"/>
        <v>N/A</v>
      </c>
      <c r="G34" s="4">
        <v>1.81545966E-2</v>
      </c>
      <c r="H34" s="5" t="str">
        <f t="shared" si="6"/>
        <v>N/A</v>
      </c>
      <c r="I34" s="6">
        <v>-16.600000000000001</v>
      </c>
      <c r="J34" s="6">
        <v>8.6379999999999999</v>
      </c>
      <c r="K34" s="105" t="str">
        <f t="shared" si="7"/>
        <v>Yes</v>
      </c>
    </row>
    <row r="35" spans="1:11" x14ac:dyDescent="0.2">
      <c r="A35" s="125" t="s">
        <v>395</v>
      </c>
      <c r="B35" s="3" t="s">
        <v>213</v>
      </c>
      <c r="C35" s="4">
        <v>0.36968808660000002</v>
      </c>
      <c r="D35" s="5" t="str">
        <f t="shared" si="4"/>
        <v>N/A</v>
      </c>
      <c r="E35" s="4">
        <v>0.3484124851</v>
      </c>
      <c r="F35" s="5" t="str">
        <f t="shared" si="5"/>
        <v>N/A</v>
      </c>
      <c r="G35" s="4">
        <v>0.36094813349999999</v>
      </c>
      <c r="H35" s="5" t="str">
        <f t="shared" si="6"/>
        <v>N/A</v>
      </c>
      <c r="I35" s="6">
        <v>-5.76</v>
      </c>
      <c r="J35" s="6">
        <v>3.5979999999999999</v>
      </c>
      <c r="K35" s="105" t="str">
        <f t="shared" si="7"/>
        <v>Yes</v>
      </c>
    </row>
    <row r="36" spans="1:11" x14ac:dyDescent="0.2">
      <c r="A36" s="125" t="s">
        <v>396</v>
      </c>
      <c r="B36" s="3" t="s">
        <v>213</v>
      </c>
      <c r="C36" s="4">
        <v>0.27424037979999999</v>
      </c>
      <c r="D36" s="5" t="str">
        <f t="shared" si="4"/>
        <v>N/A</v>
      </c>
      <c r="E36" s="4">
        <v>0.33041713709999998</v>
      </c>
      <c r="F36" s="5" t="str">
        <f t="shared" si="5"/>
        <v>N/A</v>
      </c>
      <c r="G36" s="4">
        <v>0.25165949259999998</v>
      </c>
      <c r="H36" s="5" t="str">
        <f t="shared" si="6"/>
        <v>N/A</v>
      </c>
      <c r="I36" s="6">
        <v>20.48</v>
      </c>
      <c r="J36" s="6">
        <v>-23.8</v>
      </c>
      <c r="K36" s="105" t="str">
        <f t="shared" si="7"/>
        <v>Yes</v>
      </c>
    </row>
    <row r="37" spans="1:11" x14ac:dyDescent="0.2">
      <c r="A37" s="125" t="s">
        <v>397</v>
      </c>
      <c r="B37" s="3" t="s">
        <v>213</v>
      </c>
      <c r="C37" s="4">
        <v>0</v>
      </c>
      <c r="D37" s="5" t="str">
        <f t="shared" si="4"/>
        <v>N/A</v>
      </c>
      <c r="E37" s="4">
        <v>0</v>
      </c>
      <c r="F37" s="5" t="str">
        <f t="shared" si="5"/>
        <v>N/A</v>
      </c>
      <c r="G37" s="4">
        <v>0</v>
      </c>
      <c r="H37" s="5" t="str">
        <f t="shared" si="6"/>
        <v>N/A</v>
      </c>
      <c r="I37" s="6" t="s">
        <v>1750</v>
      </c>
      <c r="J37" s="6" t="s">
        <v>1750</v>
      </c>
      <c r="K37" s="105" t="str">
        <f t="shared" si="7"/>
        <v>N/A</v>
      </c>
    </row>
    <row r="38" spans="1:11" x14ac:dyDescent="0.2">
      <c r="A38" s="125" t="s">
        <v>398</v>
      </c>
      <c r="B38" s="3" t="s">
        <v>213</v>
      </c>
      <c r="C38" s="4">
        <v>1.3695060897</v>
      </c>
      <c r="D38" s="5" t="str">
        <f t="shared" si="4"/>
        <v>N/A</v>
      </c>
      <c r="E38" s="4">
        <v>0.79009608070000004</v>
      </c>
      <c r="F38" s="5" t="str">
        <f t="shared" si="5"/>
        <v>N/A</v>
      </c>
      <c r="G38" s="4">
        <v>1.0261995765</v>
      </c>
      <c r="H38" s="5" t="str">
        <f t="shared" si="6"/>
        <v>N/A</v>
      </c>
      <c r="I38" s="6">
        <v>-42.3</v>
      </c>
      <c r="J38" s="6">
        <v>29.88</v>
      </c>
      <c r="K38" s="105" t="str">
        <f t="shared" si="7"/>
        <v>Yes</v>
      </c>
    </row>
    <row r="39" spans="1:11" x14ac:dyDescent="0.2">
      <c r="A39" s="125" t="s">
        <v>399</v>
      </c>
      <c r="B39" s="3" t="s">
        <v>213</v>
      </c>
      <c r="C39" s="4">
        <v>15.776425628</v>
      </c>
      <c r="D39" s="5" t="str">
        <f t="shared" si="4"/>
        <v>N/A</v>
      </c>
      <c r="E39" s="4">
        <v>17.651361329</v>
      </c>
      <c r="F39" s="5" t="str">
        <f t="shared" si="5"/>
        <v>N/A</v>
      </c>
      <c r="G39" s="4">
        <v>16.834091764</v>
      </c>
      <c r="H39" s="5" t="str">
        <f t="shared" si="6"/>
        <v>N/A</v>
      </c>
      <c r="I39" s="6">
        <v>11.88</v>
      </c>
      <c r="J39" s="6">
        <v>-4.63</v>
      </c>
      <c r="K39" s="105" t="str">
        <f t="shared" si="7"/>
        <v>Yes</v>
      </c>
    </row>
    <row r="40" spans="1:11" x14ac:dyDescent="0.2">
      <c r="A40" s="125" t="s">
        <v>400</v>
      </c>
      <c r="B40" s="3" t="s">
        <v>213</v>
      </c>
      <c r="C40" s="4">
        <v>1.41101944E-2</v>
      </c>
      <c r="D40" s="5" t="str">
        <f t="shared" si="4"/>
        <v>N/A</v>
      </c>
      <c r="E40" s="4">
        <v>5.1792049800000003E-2</v>
      </c>
      <c r="F40" s="5" t="str">
        <f t="shared" si="5"/>
        <v>N/A</v>
      </c>
      <c r="G40" s="4">
        <v>4.51867798E-2</v>
      </c>
      <c r="H40" s="5" t="str">
        <f t="shared" si="6"/>
        <v>N/A</v>
      </c>
      <c r="I40" s="6">
        <v>267.10000000000002</v>
      </c>
      <c r="J40" s="6">
        <v>-12.8</v>
      </c>
      <c r="K40" s="105" t="str">
        <f t="shared" si="7"/>
        <v>Yes</v>
      </c>
    </row>
    <row r="41" spans="1:11" x14ac:dyDescent="0.2">
      <c r="A41" s="125" t="s">
        <v>401</v>
      </c>
      <c r="B41" s="3" t="s">
        <v>213</v>
      </c>
      <c r="C41" s="4">
        <v>0</v>
      </c>
      <c r="D41" s="5" t="str">
        <f t="shared" si="4"/>
        <v>N/A</v>
      </c>
      <c r="E41" s="4">
        <v>0</v>
      </c>
      <c r="F41" s="5" t="str">
        <f t="shared" si="5"/>
        <v>N/A</v>
      </c>
      <c r="G41" s="4">
        <v>0</v>
      </c>
      <c r="H41" s="5" t="str">
        <f t="shared" si="6"/>
        <v>N/A</v>
      </c>
      <c r="I41" s="6" t="s">
        <v>1750</v>
      </c>
      <c r="J41" s="6" t="s">
        <v>1750</v>
      </c>
      <c r="K41" s="105" t="str">
        <f t="shared" si="7"/>
        <v>N/A</v>
      </c>
    </row>
    <row r="42" spans="1:11" x14ac:dyDescent="0.2">
      <c r="A42" s="125" t="s">
        <v>32</v>
      </c>
      <c r="B42" s="3" t="s">
        <v>213</v>
      </c>
      <c r="C42" s="4">
        <v>97.187172872000005</v>
      </c>
      <c r="D42" s="5" t="str">
        <f t="shared" ref="D42:D51" si="8">IF($B42="N/A","N/A",IF(C42&lt;0,"No","Yes"))</f>
        <v>N/A</v>
      </c>
      <c r="E42" s="4">
        <v>96.812480715000007</v>
      </c>
      <c r="F42" s="5" t="str">
        <f t="shared" ref="F42:F51" si="9">IF($B42="N/A","N/A",IF(E42&lt;0,"No","Yes"))</f>
        <v>N/A</v>
      </c>
      <c r="G42" s="4">
        <v>95.942070791999996</v>
      </c>
      <c r="H42" s="5" t="str">
        <f t="shared" ref="H42:H51" si="10">IF($B42="N/A","N/A",IF(G42&lt;0,"No","Yes"))</f>
        <v>N/A</v>
      </c>
      <c r="I42" s="6">
        <v>-0.38600000000000001</v>
      </c>
      <c r="J42" s="6">
        <v>-0.89900000000000002</v>
      </c>
      <c r="K42" s="105" t="str">
        <f t="shared" ref="K42:K51" si="11">IF(J42="Div by 0", "N/A", IF(J42="N/A","N/A", IF(J42&gt;30, "No", IF(J42&lt;-30, "No", "Yes"))))</f>
        <v>Yes</v>
      </c>
    </row>
    <row r="43" spans="1:11" x14ac:dyDescent="0.2">
      <c r="A43" s="125" t="s">
        <v>39</v>
      </c>
      <c r="B43" s="3" t="s">
        <v>213</v>
      </c>
      <c r="C43" s="4">
        <v>99.998222682999995</v>
      </c>
      <c r="D43" s="5" t="str">
        <f t="shared" si="8"/>
        <v>N/A</v>
      </c>
      <c r="E43" s="4">
        <v>99.63030637</v>
      </c>
      <c r="F43" s="5" t="str">
        <f t="shared" si="9"/>
        <v>N/A</v>
      </c>
      <c r="G43" s="4">
        <v>99.371731605999997</v>
      </c>
      <c r="H43" s="5" t="str">
        <f t="shared" si="10"/>
        <v>N/A</v>
      </c>
      <c r="I43" s="6">
        <v>-0.36799999999999999</v>
      </c>
      <c r="J43" s="6">
        <v>-0.26</v>
      </c>
      <c r="K43" s="105" t="str">
        <f t="shared" si="11"/>
        <v>Yes</v>
      </c>
    </row>
    <row r="44" spans="1:11" x14ac:dyDescent="0.2">
      <c r="A44" s="125" t="s">
        <v>40</v>
      </c>
      <c r="B44" s="3" t="s">
        <v>213</v>
      </c>
      <c r="C44" s="4">
        <v>61.138375136999997</v>
      </c>
      <c r="D44" s="5" t="str">
        <f t="shared" si="8"/>
        <v>N/A</v>
      </c>
      <c r="E44" s="4">
        <v>59.547492243000001</v>
      </c>
      <c r="F44" s="5" t="str">
        <f t="shared" si="9"/>
        <v>N/A</v>
      </c>
      <c r="G44" s="4">
        <v>59.660520310000003</v>
      </c>
      <c r="H44" s="5" t="str">
        <f t="shared" si="10"/>
        <v>N/A</v>
      </c>
      <c r="I44" s="6">
        <v>-2.6</v>
      </c>
      <c r="J44" s="6">
        <v>0.1898</v>
      </c>
      <c r="K44" s="105" t="str">
        <f t="shared" si="11"/>
        <v>Yes</v>
      </c>
    </row>
    <row r="45" spans="1:11" x14ac:dyDescent="0.2">
      <c r="A45" s="125" t="s">
        <v>163</v>
      </c>
      <c r="B45" s="3" t="s">
        <v>213</v>
      </c>
      <c r="C45" s="4">
        <v>97.519004460999994</v>
      </c>
      <c r="D45" s="5" t="str">
        <f t="shared" si="8"/>
        <v>N/A</v>
      </c>
      <c r="E45" s="4">
        <v>97.709985176999993</v>
      </c>
      <c r="F45" s="5" t="str">
        <f t="shared" si="9"/>
        <v>N/A</v>
      </c>
      <c r="G45" s="4">
        <v>97.659115392999993</v>
      </c>
      <c r="H45" s="5" t="str">
        <f t="shared" si="10"/>
        <v>N/A</v>
      </c>
      <c r="I45" s="6">
        <v>0.1958</v>
      </c>
      <c r="J45" s="6">
        <v>-5.1999999999999998E-2</v>
      </c>
      <c r="K45" s="105" t="str">
        <f t="shared" si="11"/>
        <v>Yes</v>
      </c>
    </row>
    <row r="46" spans="1:11" x14ac:dyDescent="0.2">
      <c r="A46" s="125" t="s">
        <v>41</v>
      </c>
      <c r="B46" s="3" t="s">
        <v>213</v>
      </c>
      <c r="C46" s="4">
        <v>99.999329281000001</v>
      </c>
      <c r="D46" s="5" t="str">
        <f t="shared" si="8"/>
        <v>N/A</v>
      </c>
      <c r="E46" s="4">
        <v>99.99993456</v>
      </c>
      <c r="F46" s="5" t="str">
        <f t="shared" si="9"/>
        <v>N/A</v>
      </c>
      <c r="G46" s="4">
        <v>99.999983736999994</v>
      </c>
      <c r="H46" s="5" t="str">
        <f t="shared" si="10"/>
        <v>N/A</v>
      </c>
      <c r="I46" s="6">
        <v>5.9999999999999995E-4</v>
      </c>
      <c r="J46" s="6">
        <v>0</v>
      </c>
      <c r="K46" s="105" t="str">
        <f t="shared" si="11"/>
        <v>Yes</v>
      </c>
    </row>
    <row r="47" spans="1:11" x14ac:dyDescent="0.2">
      <c r="A47" s="125" t="s">
        <v>42</v>
      </c>
      <c r="B47" s="3" t="s">
        <v>213</v>
      </c>
      <c r="C47" s="4">
        <v>100</v>
      </c>
      <c r="D47" s="5" t="str">
        <f t="shared" si="8"/>
        <v>N/A</v>
      </c>
      <c r="E47" s="4">
        <v>100</v>
      </c>
      <c r="F47" s="5" t="str">
        <f t="shared" si="9"/>
        <v>N/A</v>
      </c>
      <c r="G47" s="4">
        <v>100</v>
      </c>
      <c r="H47" s="5" t="str">
        <f t="shared" si="10"/>
        <v>N/A</v>
      </c>
      <c r="I47" s="6">
        <v>0</v>
      </c>
      <c r="J47" s="6">
        <v>0</v>
      </c>
      <c r="K47" s="105" t="str">
        <f t="shared" si="11"/>
        <v>Yes</v>
      </c>
    </row>
    <row r="48" spans="1:11" x14ac:dyDescent="0.2">
      <c r="A48" s="125" t="s">
        <v>43</v>
      </c>
      <c r="B48" s="3" t="s">
        <v>213</v>
      </c>
      <c r="C48" s="4">
        <v>98.984238712999996</v>
      </c>
      <c r="D48" s="5" t="str">
        <f t="shared" si="8"/>
        <v>N/A</v>
      </c>
      <c r="E48" s="4">
        <v>99.015562850999999</v>
      </c>
      <c r="F48" s="5" t="str">
        <f t="shared" si="9"/>
        <v>N/A</v>
      </c>
      <c r="G48" s="4">
        <v>99.004366637999993</v>
      </c>
      <c r="H48" s="5" t="str">
        <f t="shared" si="10"/>
        <v>N/A</v>
      </c>
      <c r="I48" s="6">
        <v>3.1600000000000003E-2</v>
      </c>
      <c r="J48" s="6">
        <v>-1.0999999999999999E-2</v>
      </c>
      <c r="K48" s="105" t="str">
        <f t="shared" si="11"/>
        <v>Yes</v>
      </c>
    </row>
    <row r="49" spans="1:12" x14ac:dyDescent="0.2">
      <c r="A49" s="125" t="s">
        <v>44</v>
      </c>
      <c r="B49" s="3" t="s">
        <v>213</v>
      </c>
      <c r="C49" s="4">
        <v>60.388112132000003</v>
      </c>
      <c r="D49" s="5" t="str">
        <f t="shared" si="8"/>
        <v>N/A</v>
      </c>
      <c r="E49" s="4">
        <v>57.964563210000001</v>
      </c>
      <c r="F49" s="5" t="str">
        <f t="shared" si="9"/>
        <v>N/A</v>
      </c>
      <c r="G49" s="4">
        <v>56.775414652999999</v>
      </c>
      <c r="H49" s="5" t="str">
        <f t="shared" si="10"/>
        <v>N/A</v>
      </c>
      <c r="I49" s="6">
        <v>-4.01</v>
      </c>
      <c r="J49" s="6">
        <v>-2.0499999999999998</v>
      </c>
      <c r="K49" s="105" t="str">
        <f t="shared" si="11"/>
        <v>Yes</v>
      </c>
    </row>
    <row r="50" spans="1:12" x14ac:dyDescent="0.2">
      <c r="A50" s="125" t="s">
        <v>45</v>
      </c>
      <c r="B50" s="3" t="s">
        <v>213</v>
      </c>
      <c r="C50" s="4">
        <v>39.611887867999997</v>
      </c>
      <c r="D50" s="5" t="str">
        <f t="shared" si="8"/>
        <v>N/A</v>
      </c>
      <c r="E50" s="4">
        <v>42.035436789999999</v>
      </c>
      <c r="F50" s="5" t="str">
        <f t="shared" si="9"/>
        <v>N/A</v>
      </c>
      <c r="G50" s="4">
        <v>43.224572637999998</v>
      </c>
      <c r="H50" s="5" t="str">
        <f t="shared" si="10"/>
        <v>N/A</v>
      </c>
      <c r="I50" s="6">
        <v>6.1180000000000003</v>
      </c>
      <c r="J50" s="6">
        <v>2.8290000000000002</v>
      </c>
      <c r="K50" s="105" t="str">
        <f t="shared" si="11"/>
        <v>Yes</v>
      </c>
    </row>
    <row r="51" spans="1:12" x14ac:dyDescent="0.2">
      <c r="A51" s="125" t="s">
        <v>50</v>
      </c>
      <c r="B51" s="3" t="s">
        <v>213</v>
      </c>
      <c r="C51" s="4">
        <v>0</v>
      </c>
      <c r="D51" s="5" t="str">
        <f t="shared" si="8"/>
        <v>N/A</v>
      </c>
      <c r="E51" s="4">
        <v>0</v>
      </c>
      <c r="F51" s="5" t="str">
        <f t="shared" si="9"/>
        <v>N/A</v>
      </c>
      <c r="G51" s="4">
        <v>0</v>
      </c>
      <c r="H51" s="5" t="str">
        <f t="shared" si="10"/>
        <v>N/A</v>
      </c>
      <c r="I51" s="6" t="s">
        <v>1750</v>
      </c>
      <c r="J51" s="6" t="s">
        <v>1750</v>
      </c>
      <c r="K51" s="105" t="str">
        <f t="shared" si="11"/>
        <v>N/A</v>
      </c>
      <c r="L51" s="38"/>
    </row>
    <row r="52" spans="1:12" s="38" customFormat="1" x14ac:dyDescent="0.2">
      <c r="A52" s="124" t="s">
        <v>893</v>
      </c>
      <c r="B52" s="3" t="s">
        <v>213</v>
      </c>
      <c r="C52" s="4">
        <v>5.9351668099999998E-2</v>
      </c>
      <c r="D52" s="5" t="str">
        <f t="shared" ref="D52:D57" si="12">IF($B52="N/A","N/A",IF(C52&lt;0,"No","Yes"))</f>
        <v>N/A</v>
      </c>
      <c r="E52" s="4">
        <v>6.6520063300000001E-2</v>
      </c>
      <c r="F52" s="5" t="str">
        <f t="shared" ref="F52:F57" si="13">IF($B52="N/A","N/A",IF(E52&lt;0,"No","Yes"))</f>
        <v>N/A</v>
      </c>
      <c r="G52" s="4">
        <v>5.7388383799999998E-2</v>
      </c>
      <c r="H52" s="5" t="str">
        <f t="shared" ref="H52:H57" si="14">IF($B52="N/A","N/A",IF(G52&lt;0,"No","Yes"))</f>
        <v>N/A</v>
      </c>
      <c r="I52" s="6">
        <v>12.08</v>
      </c>
      <c r="J52" s="6">
        <v>-13.7</v>
      </c>
      <c r="K52" s="105" t="str">
        <f t="shared" ref="K52:K57" si="15">IF(J52="Div by 0", "N/A", IF(J52="N/A","N/A", IF(J52&gt;30, "No", IF(J52&lt;-30, "No", "Yes"))))</f>
        <v>Yes</v>
      </c>
    </row>
    <row r="53" spans="1:12" s="38" customFormat="1" x14ac:dyDescent="0.2">
      <c r="A53" s="124" t="s">
        <v>894</v>
      </c>
      <c r="B53" s="3" t="s">
        <v>213</v>
      </c>
      <c r="C53" s="4">
        <v>0.92851610100000004</v>
      </c>
      <c r="D53" s="5" t="str">
        <f t="shared" si="12"/>
        <v>N/A</v>
      </c>
      <c r="E53" s="4">
        <v>0.69402265969999999</v>
      </c>
      <c r="F53" s="5" t="str">
        <f t="shared" si="13"/>
        <v>N/A</v>
      </c>
      <c r="G53" s="4">
        <v>0.69908398380000003</v>
      </c>
      <c r="H53" s="5" t="str">
        <f t="shared" si="14"/>
        <v>N/A</v>
      </c>
      <c r="I53" s="6">
        <v>-25.3</v>
      </c>
      <c r="J53" s="6">
        <v>0.72929999999999995</v>
      </c>
      <c r="K53" s="105" t="str">
        <f t="shared" si="15"/>
        <v>Yes</v>
      </c>
    </row>
    <row r="54" spans="1:12" s="38" customFormat="1" x14ac:dyDescent="0.2">
      <c r="A54" s="124" t="s">
        <v>895</v>
      </c>
      <c r="B54" s="3" t="s">
        <v>213</v>
      </c>
      <c r="C54" s="4">
        <v>1.8153895573000001</v>
      </c>
      <c r="D54" s="5" t="str">
        <f t="shared" si="12"/>
        <v>N/A</v>
      </c>
      <c r="E54" s="4">
        <v>1.4136648983</v>
      </c>
      <c r="F54" s="5" t="str">
        <f t="shared" si="13"/>
        <v>N/A</v>
      </c>
      <c r="G54" s="4">
        <v>1.425565725</v>
      </c>
      <c r="H54" s="5" t="str">
        <f t="shared" si="14"/>
        <v>N/A</v>
      </c>
      <c r="I54" s="6">
        <v>-22.1</v>
      </c>
      <c r="J54" s="6">
        <v>0.84179999999999999</v>
      </c>
      <c r="K54" s="105" t="str">
        <f t="shared" si="15"/>
        <v>Yes</v>
      </c>
    </row>
    <row r="55" spans="1:12" s="38" customFormat="1" x14ac:dyDescent="0.2">
      <c r="A55" s="124" t="s">
        <v>896</v>
      </c>
      <c r="B55" s="3" t="s">
        <v>213</v>
      </c>
      <c r="C55" s="4">
        <v>1.1487740499999999E-2</v>
      </c>
      <c r="D55" s="5" t="str">
        <f t="shared" si="12"/>
        <v>N/A</v>
      </c>
      <c r="E55" s="4">
        <v>1.09956551E-2</v>
      </c>
      <c r="F55" s="5" t="str">
        <f t="shared" si="13"/>
        <v>N/A</v>
      </c>
      <c r="G55" s="4">
        <v>1.12481774E-2</v>
      </c>
      <c r="H55" s="5" t="str">
        <f t="shared" si="14"/>
        <v>N/A</v>
      </c>
      <c r="I55" s="6">
        <v>-4.28</v>
      </c>
      <c r="J55" s="6">
        <v>2.2970000000000002</v>
      </c>
      <c r="K55" s="105" t="str">
        <f t="shared" si="15"/>
        <v>Yes</v>
      </c>
    </row>
    <row r="56" spans="1:12" s="38" customFormat="1" ht="25.5" x14ac:dyDescent="0.2">
      <c r="A56" s="124" t="s">
        <v>897</v>
      </c>
      <c r="B56" s="3" t="s">
        <v>213</v>
      </c>
      <c r="C56" s="4">
        <v>5.8864723799999998</v>
      </c>
      <c r="D56" s="5" t="str">
        <f t="shared" si="12"/>
        <v>N/A</v>
      </c>
      <c r="E56" s="4">
        <v>7.6885381070000003</v>
      </c>
      <c r="F56" s="5" t="str">
        <f t="shared" si="13"/>
        <v>N/A</v>
      </c>
      <c r="G56" s="4">
        <v>5.0430208652999999</v>
      </c>
      <c r="H56" s="5" t="str">
        <f t="shared" si="14"/>
        <v>N/A</v>
      </c>
      <c r="I56" s="6">
        <v>30.61</v>
      </c>
      <c r="J56" s="6">
        <v>-34.4</v>
      </c>
      <c r="K56" s="105" t="str">
        <f t="shared" si="15"/>
        <v>No</v>
      </c>
    </row>
    <row r="57" spans="1:12" s="38" customFormat="1" ht="25.5" x14ac:dyDescent="0.2">
      <c r="A57" s="131" t="s">
        <v>933</v>
      </c>
      <c r="B57" s="133" t="s">
        <v>213</v>
      </c>
      <c r="C57" s="118">
        <v>5.8782038591000001</v>
      </c>
      <c r="D57" s="114" t="str">
        <f t="shared" si="12"/>
        <v>N/A</v>
      </c>
      <c r="E57" s="118">
        <v>7.6589725829999997</v>
      </c>
      <c r="F57" s="114" t="str">
        <f t="shared" si="13"/>
        <v>N/A</v>
      </c>
      <c r="G57" s="118">
        <v>5.0291143765999999</v>
      </c>
      <c r="H57" s="114" t="str">
        <f t="shared" si="14"/>
        <v>N/A</v>
      </c>
      <c r="I57" s="115">
        <v>30.29</v>
      </c>
      <c r="J57" s="115">
        <v>-34.299999999999997</v>
      </c>
      <c r="K57" s="116" t="str">
        <f t="shared" si="15"/>
        <v>No</v>
      </c>
      <c r="L57" s="13"/>
    </row>
    <row r="58" spans="1:12" ht="12" customHeight="1" x14ac:dyDescent="0.2">
      <c r="A58" s="205" t="s">
        <v>1620</v>
      </c>
      <c r="B58" s="206"/>
      <c r="C58" s="206"/>
      <c r="D58" s="206"/>
      <c r="E58" s="206"/>
      <c r="F58" s="206"/>
      <c r="G58" s="206"/>
      <c r="H58" s="206"/>
      <c r="I58" s="206"/>
      <c r="J58" s="206"/>
      <c r="K58" s="207"/>
    </row>
    <row r="59" spans="1:12" x14ac:dyDescent="0.2">
      <c r="A59" s="195" t="s">
        <v>1618</v>
      </c>
      <c r="B59" s="196"/>
      <c r="C59" s="196"/>
      <c r="D59" s="196"/>
      <c r="E59" s="196"/>
      <c r="F59" s="196"/>
      <c r="G59" s="196"/>
      <c r="H59" s="196"/>
      <c r="I59" s="196"/>
      <c r="J59" s="196"/>
      <c r="K59" s="197"/>
    </row>
    <row r="60" spans="1:12" x14ac:dyDescent="0.2">
      <c r="A60" s="198" t="s">
        <v>1706</v>
      </c>
      <c r="B60" s="198"/>
      <c r="C60" s="198"/>
      <c r="D60" s="198"/>
      <c r="E60" s="198"/>
      <c r="F60" s="198"/>
      <c r="G60" s="198"/>
      <c r="H60" s="198"/>
      <c r="I60" s="198"/>
      <c r="J60" s="198"/>
      <c r="K60" s="199"/>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1574</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23562937</v>
      </c>
      <c r="D7" s="19" t="str">
        <f>IF($B7="N/A","N/A",IF(C7&gt;15,"No",IF(C7&lt;-15,"No","Yes")))</f>
        <v>N/A</v>
      </c>
      <c r="E7" s="18">
        <v>25889512</v>
      </c>
      <c r="F7" s="19" t="str">
        <f>IF($B7="N/A","N/A",IF(E7&gt;15,"No",IF(E7&lt;-15,"No","Yes")))</f>
        <v>N/A</v>
      </c>
      <c r="G7" s="18">
        <v>22983422</v>
      </c>
      <c r="H7" s="19" t="str">
        <f>IF($B7="N/A","N/A",IF(G7&gt;15,"No",IF(G7&lt;-15,"No","Yes")))</f>
        <v>N/A</v>
      </c>
      <c r="I7" s="20">
        <v>9.8740000000000006</v>
      </c>
      <c r="J7" s="20">
        <v>-11.2</v>
      </c>
      <c r="K7" s="106" t="str">
        <f t="shared" ref="K7:K22" si="0">IF(J7="Div by 0", "N/A", IF(J7="N/A","N/A", IF(J7&gt;30, "No", IF(J7&lt;-30, "No", "Yes"))))</f>
        <v>Yes</v>
      </c>
    </row>
    <row r="8" spans="1:11" x14ac:dyDescent="0.2">
      <c r="A8" s="104" t="s">
        <v>362</v>
      </c>
      <c r="B8" s="17" t="s">
        <v>213</v>
      </c>
      <c r="C8" s="21">
        <v>32.857465943000001</v>
      </c>
      <c r="D8" s="19" t="str">
        <f>IF($B8="N/A","N/A",IF(C8&gt;15,"No",IF(C8&lt;-15,"No","Yes")))</f>
        <v>N/A</v>
      </c>
      <c r="E8" s="21">
        <v>27.810682565</v>
      </c>
      <c r="F8" s="19" t="str">
        <f>IF($B8="N/A","N/A",IF(E8&gt;15,"No",IF(E8&lt;-15,"No","Yes")))</f>
        <v>N/A</v>
      </c>
      <c r="G8" s="21">
        <v>29.418852423000001</v>
      </c>
      <c r="H8" s="19" t="str">
        <f>IF($B8="N/A","N/A",IF(G8&gt;15,"No",IF(G8&lt;-15,"No","Yes")))</f>
        <v>N/A</v>
      </c>
      <c r="I8" s="20">
        <v>-15.4</v>
      </c>
      <c r="J8" s="20">
        <v>5.7830000000000004</v>
      </c>
      <c r="K8" s="106" t="str">
        <f t="shared" si="0"/>
        <v>Yes</v>
      </c>
    </row>
    <row r="9" spans="1:11" x14ac:dyDescent="0.2">
      <c r="A9" s="104" t="s">
        <v>119</v>
      </c>
      <c r="B9" s="22" t="s">
        <v>213</v>
      </c>
      <c r="C9" s="5">
        <v>67.142534057000006</v>
      </c>
      <c r="D9" s="5" t="str">
        <f>IF($B9="N/A","N/A",IF(C9&gt;15,"No",IF(C9&lt;-15,"No","Yes")))</f>
        <v>N/A</v>
      </c>
      <c r="E9" s="5">
        <v>72.189317435000007</v>
      </c>
      <c r="F9" s="5" t="str">
        <f>IF($B9="N/A","N/A",IF(E9&gt;15,"No",IF(E9&lt;-15,"No","Yes")))</f>
        <v>N/A</v>
      </c>
      <c r="G9" s="5">
        <v>70.581147576999996</v>
      </c>
      <c r="H9" s="5" t="str">
        <f>IF($B9="N/A","N/A",IF(G9&gt;15,"No",IF(G9&lt;-15,"No","Yes")))</f>
        <v>N/A</v>
      </c>
      <c r="I9" s="6">
        <v>7.5170000000000003</v>
      </c>
      <c r="J9" s="6">
        <v>-2.23</v>
      </c>
      <c r="K9" s="105" t="str">
        <f t="shared" si="0"/>
        <v>Yes</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1750</v>
      </c>
      <c r="J10" s="6" t="s">
        <v>1750</v>
      </c>
      <c r="K10" s="105" t="str">
        <f t="shared" si="0"/>
        <v>N/A</v>
      </c>
    </row>
    <row r="11" spans="1:11" x14ac:dyDescent="0.2">
      <c r="A11" s="104" t="s">
        <v>834</v>
      </c>
      <c r="B11" s="22" t="s">
        <v>214</v>
      </c>
      <c r="C11" s="5">
        <v>99.930908443000007</v>
      </c>
      <c r="D11" s="5" t="str">
        <f>IF(OR($B11="N/A",$C11="N/A"),"N/A",IF(C11&gt;100,"No",IF(C11&lt;95,"No","Yes")))</f>
        <v>Yes</v>
      </c>
      <c r="E11" s="5">
        <v>99.856799155000004</v>
      </c>
      <c r="F11" s="5" t="str">
        <f>IF(OR($B11="N/A",$E11="N/A"),"N/A",IF(E11&gt;100,"No",IF(E11&lt;95,"No","Yes")))</f>
        <v>Yes</v>
      </c>
      <c r="G11" s="5">
        <v>99.912597872000006</v>
      </c>
      <c r="H11" s="5" t="str">
        <f>IF($B11="N/A","N/A",IF(G11&gt;100,"No",IF(G11&lt;95,"No","Yes")))</f>
        <v>Yes</v>
      </c>
      <c r="I11" s="6">
        <v>-7.3999999999999996E-2</v>
      </c>
      <c r="J11" s="6">
        <v>5.5899999999999998E-2</v>
      </c>
      <c r="K11" s="105" t="str">
        <f t="shared" si="0"/>
        <v>Yes</v>
      </c>
    </row>
    <row r="12" spans="1:11" x14ac:dyDescent="0.2">
      <c r="A12" s="104" t="s">
        <v>348</v>
      </c>
      <c r="B12" s="22" t="s">
        <v>213</v>
      </c>
      <c r="C12" s="5">
        <v>94.278381003000007</v>
      </c>
      <c r="D12" s="5" t="str">
        <f t="shared" ref="D12:D13" si="1">IF(OR($B12="N/A",$C12="N/A"),"N/A",IF(C12&gt;100,"No",IF(C12&lt;95,"No","Yes")))</f>
        <v>N/A</v>
      </c>
      <c r="E12" s="5">
        <v>95.024132734000005</v>
      </c>
      <c r="F12" s="5" t="str">
        <f t="shared" ref="F12:F13" si="2">IF(OR($B12="N/A",$E12="N/A"),"N/A",IF(E12&gt;100,"No",IF(E12&lt;95,"No","Yes")))</f>
        <v>N/A</v>
      </c>
      <c r="G12" s="5">
        <v>60.940719670999997</v>
      </c>
      <c r="H12" s="5" t="str">
        <f t="shared" ref="H12:H13" si="3">IF($B12="N/A","N/A",IF(G12&gt;100,"No",IF(G12&lt;95,"No","Yes")))</f>
        <v>N/A</v>
      </c>
      <c r="I12" s="6">
        <v>0.79100000000000004</v>
      </c>
      <c r="J12" s="6">
        <v>-35.9</v>
      </c>
      <c r="K12" s="105" t="str">
        <f t="shared" si="0"/>
        <v>No</v>
      </c>
    </row>
    <row r="13" spans="1:11" x14ac:dyDescent="0.2">
      <c r="A13" s="104" t="s">
        <v>835</v>
      </c>
      <c r="B13" s="22" t="s">
        <v>214</v>
      </c>
      <c r="C13" s="5">
        <v>100</v>
      </c>
      <c r="D13" s="5" t="str">
        <f t="shared" si="1"/>
        <v>Yes</v>
      </c>
      <c r="E13" s="5">
        <v>100</v>
      </c>
      <c r="F13" s="5" t="str">
        <f t="shared" si="2"/>
        <v>Yes</v>
      </c>
      <c r="G13" s="5">
        <v>100</v>
      </c>
      <c r="H13" s="5" t="str">
        <f t="shared" si="3"/>
        <v>Yes</v>
      </c>
      <c r="I13" s="6">
        <v>0</v>
      </c>
      <c r="J13" s="6">
        <v>0</v>
      </c>
      <c r="K13" s="105" t="str">
        <f t="shared" si="0"/>
        <v>Yes</v>
      </c>
    </row>
    <row r="14" spans="1:11" x14ac:dyDescent="0.2">
      <c r="A14" s="104" t="s">
        <v>13</v>
      </c>
      <c r="B14" s="22" t="s">
        <v>213</v>
      </c>
      <c r="C14" s="23">
        <v>7742184</v>
      </c>
      <c r="D14" s="5" t="str">
        <f>IF($B14="N/A","N/A",IF(C14&gt;15,"No",IF(C14&lt;-15,"No","Yes")))</f>
        <v>N/A</v>
      </c>
      <c r="E14" s="23">
        <v>7200050</v>
      </c>
      <c r="F14" s="5" t="str">
        <f>IF($B14="N/A","N/A",IF(E14&gt;15,"No",IF(E14&lt;-15,"No","Yes")))</f>
        <v>N/A</v>
      </c>
      <c r="G14" s="23">
        <v>6761459</v>
      </c>
      <c r="H14" s="5" t="str">
        <f>IF($B14="N/A","N/A",IF(G14&gt;15,"No",IF(G14&lt;-15,"No","Yes")))</f>
        <v>N/A</v>
      </c>
      <c r="I14" s="6">
        <v>-7</v>
      </c>
      <c r="J14" s="6">
        <v>-6.09</v>
      </c>
      <c r="K14" s="105" t="str">
        <f t="shared" si="0"/>
        <v>Yes</v>
      </c>
    </row>
    <row r="15" spans="1:11" ht="14.25" customHeight="1" x14ac:dyDescent="0.2">
      <c r="A15" s="104" t="s">
        <v>441</v>
      </c>
      <c r="B15" s="22" t="s">
        <v>213</v>
      </c>
      <c r="C15" s="5">
        <v>0.13670561170000001</v>
      </c>
      <c r="D15" s="5" t="str">
        <f>IF($B15="N/A","N/A",IF(C15&gt;15,"No",IF(C15&lt;-15,"No","Yes")))</f>
        <v>N/A</v>
      </c>
      <c r="E15" s="5">
        <v>9.6707661799999997E-2</v>
      </c>
      <c r="F15" s="5" t="str">
        <f>IF($B15="N/A","N/A",IF(E15&gt;15,"No",IF(E15&lt;-15,"No","Yes")))</f>
        <v>N/A</v>
      </c>
      <c r="G15" s="5">
        <v>5.9247567700000003E-2</v>
      </c>
      <c r="H15" s="5" t="str">
        <f>IF($B15="N/A","N/A",IF(G15&gt;15,"No",IF(G15&lt;-15,"No","Yes")))</f>
        <v>N/A</v>
      </c>
      <c r="I15" s="6">
        <v>-29.3</v>
      </c>
      <c r="J15" s="6">
        <v>-38.700000000000003</v>
      </c>
      <c r="K15" s="105" t="str">
        <f t="shared" si="0"/>
        <v>No</v>
      </c>
    </row>
    <row r="16" spans="1:11" ht="12.75" customHeight="1" x14ac:dyDescent="0.2">
      <c r="A16" s="104" t="s">
        <v>857</v>
      </c>
      <c r="B16" s="22" t="s">
        <v>213</v>
      </c>
      <c r="C16" s="24">
        <v>108.01077098</v>
      </c>
      <c r="D16" s="5" t="str">
        <f>IF($B16="N/A","N/A",IF(C16&gt;15,"No",IF(C16&lt;-15,"No","Yes")))</f>
        <v>N/A</v>
      </c>
      <c r="E16" s="24">
        <v>146.71492172999999</v>
      </c>
      <c r="F16" s="5" t="str">
        <f>IF($B16="N/A","N/A",IF(E16&gt;15,"No",IF(E16&lt;-15,"No","Yes")))</f>
        <v>N/A</v>
      </c>
      <c r="G16" s="24">
        <v>282.53669495999998</v>
      </c>
      <c r="H16" s="5" t="str">
        <f>IF($B16="N/A","N/A",IF(G16&gt;15,"No",IF(G16&lt;-15,"No","Yes")))</f>
        <v>N/A</v>
      </c>
      <c r="I16" s="6">
        <v>35.83</v>
      </c>
      <c r="J16" s="6">
        <v>92.58</v>
      </c>
      <c r="K16" s="105" t="str">
        <f t="shared" si="0"/>
        <v>No</v>
      </c>
    </row>
    <row r="17" spans="1:11" x14ac:dyDescent="0.2">
      <c r="A17" s="104" t="s">
        <v>131</v>
      </c>
      <c r="B17" s="22" t="s">
        <v>213</v>
      </c>
      <c r="C17" s="23">
        <v>23162</v>
      </c>
      <c r="D17" s="5" t="str">
        <f>IF($B17="N/A","N/A",IF(C17&gt;15,"No",IF(C17&lt;-15,"No","Yes")))</f>
        <v>N/A</v>
      </c>
      <c r="E17" s="23">
        <v>7375</v>
      </c>
      <c r="F17" s="5" t="str">
        <f>IF($B17="N/A","N/A",IF(E17&gt;15,"No",IF(E17&lt;-15,"No","Yes")))</f>
        <v>N/A</v>
      </c>
      <c r="G17" s="23">
        <v>4571</v>
      </c>
      <c r="H17" s="5" t="str">
        <f>IF($B17="N/A","N/A",IF(G17&gt;15,"No",IF(G17&lt;-15,"No","Yes")))</f>
        <v>N/A</v>
      </c>
      <c r="I17" s="6">
        <v>-68.2</v>
      </c>
      <c r="J17" s="6">
        <v>-38</v>
      </c>
      <c r="K17" s="105" t="str">
        <f t="shared" si="0"/>
        <v>No</v>
      </c>
    </row>
    <row r="18" spans="1:11" x14ac:dyDescent="0.2">
      <c r="A18" s="104" t="s">
        <v>346</v>
      </c>
      <c r="B18" s="22" t="s">
        <v>213</v>
      </c>
      <c r="C18" s="4">
        <v>9.8298442200000002E-2</v>
      </c>
      <c r="D18" s="5" t="str">
        <f>IF($B18="N/A","N/A",IF(C18&gt;15,"No",IF(C18&lt;-15,"No","Yes")))</f>
        <v>N/A</v>
      </c>
      <c r="E18" s="4">
        <v>2.84864388E-2</v>
      </c>
      <c r="F18" s="5" t="str">
        <f>IF($B18="N/A","N/A",IF(E18&gt;15,"No",IF(E18&lt;-15,"No","Yes")))</f>
        <v>N/A</v>
      </c>
      <c r="G18" s="4">
        <v>1.9888248099999999E-2</v>
      </c>
      <c r="H18" s="5" t="str">
        <f>IF($B18="N/A","N/A",IF(G18&gt;15,"No",IF(G18&lt;-15,"No","Yes")))</f>
        <v>N/A</v>
      </c>
      <c r="I18" s="6">
        <v>-71</v>
      </c>
      <c r="J18" s="6">
        <v>-30.2</v>
      </c>
      <c r="K18" s="105" t="str">
        <f t="shared" si="0"/>
        <v>No</v>
      </c>
    </row>
    <row r="19" spans="1:11" ht="27.75" customHeight="1" x14ac:dyDescent="0.2">
      <c r="A19" s="104" t="s">
        <v>836</v>
      </c>
      <c r="B19" s="22" t="s">
        <v>213</v>
      </c>
      <c r="C19" s="24">
        <v>39.434116224999997</v>
      </c>
      <c r="D19" s="5" t="str">
        <f>IF($B19="N/A","N/A",IF(C19&gt;60,"No",IF(C19&lt;15,"No","Yes")))</f>
        <v>N/A</v>
      </c>
      <c r="E19" s="24">
        <v>66.514033897999994</v>
      </c>
      <c r="F19" s="5" t="str">
        <f>IF($B19="N/A","N/A",IF(E19&gt;60,"No",IF(E19&lt;15,"No","Yes")))</f>
        <v>N/A</v>
      </c>
      <c r="G19" s="24">
        <v>89.061474512999993</v>
      </c>
      <c r="H19" s="5" t="str">
        <f>IF($B19="N/A","N/A",IF(G19&gt;60,"No",IF(G19&lt;15,"No","Yes")))</f>
        <v>N/A</v>
      </c>
      <c r="I19" s="6">
        <v>68.67</v>
      </c>
      <c r="J19" s="6">
        <v>33.9</v>
      </c>
      <c r="K19" s="105" t="str">
        <f t="shared" si="0"/>
        <v>No</v>
      </c>
    </row>
    <row r="20" spans="1:11" x14ac:dyDescent="0.2">
      <c r="A20" s="104" t="s">
        <v>27</v>
      </c>
      <c r="B20" s="22" t="s">
        <v>217</v>
      </c>
      <c r="C20" s="23">
        <v>11</v>
      </c>
      <c r="D20" s="5" t="str">
        <f>IF($B20="N/A","N/A",IF(C20="N/A","N/A",IF(C20=0,"Yes","No")))</f>
        <v>No</v>
      </c>
      <c r="E20" s="23">
        <v>11</v>
      </c>
      <c r="F20" s="5" t="str">
        <f>IF($B20="N/A","N/A",IF(E20="N/A","N/A",IF(E20=0,"Yes","No")))</f>
        <v>No</v>
      </c>
      <c r="G20" s="23">
        <v>16</v>
      </c>
      <c r="H20" s="5" t="str">
        <f>IF($B20="N/A","N/A",IF(G20=0,"Yes","No"))</f>
        <v>No</v>
      </c>
      <c r="I20" s="6">
        <v>100</v>
      </c>
      <c r="J20" s="6">
        <v>300</v>
      </c>
      <c r="K20" s="105" t="str">
        <f t="shared" si="0"/>
        <v>No</v>
      </c>
    </row>
    <row r="21" spans="1:11" x14ac:dyDescent="0.2">
      <c r="A21" s="104" t="s">
        <v>837</v>
      </c>
      <c r="B21" s="22" t="s">
        <v>213</v>
      </c>
      <c r="C21" s="5">
        <v>3.3951600000000002E-5</v>
      </c>
      <c r="D21" s="5" t="str">
        <f>IF($B21="N/A","N/A",IF(C21&gt;15,"No",IF(C21&lt;-15,"No","Yes")))</f>
        <v>N/A</v>
      </c>
      <c r="E21" s="5">
        <v>0</v>
      </c>
      <c r="F21" s="5" t="str">
        <f>IF($B21="N/A","N/A",IF(E21&gt;15,"No",IF(E21&lt;-15,"No","Yes")))</f>
        <v>N/A</v>
      </c>
      <c r="G21" s="5">
        <v>0</v>
      </c>
      <c r="H21" s="5" t="str">
        <f>IF($B21="N/A","N/A",IF(G21&gt;15,"No",IF(G21&lt;-15,"No","Yes")))</f>
        <v>N/A</v>
      </c>
      <c r="I21" s="6">
        <v>-100</v>
      </c>
      <c r="J21" s="6" t="s">
        <v>1750</v>
      </c>
      <c r="K21" s="105" t="str">
        <f t="shared" si="0"/>
        <v>N/A</v>
      </c>
    </row>
    <row r="22" spans="1:11" x14ac:dyDescent="0.2">
      <c r="A22" s="112" t="s">
        <v>1685</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1750</v>
      </c>
      <c r="J22" s="115" t="s">
        <v>1750</v>
      </c>
      <c r="K22" s="116" t="str">
        <f t="shared" si="0"/>
        <v>N/A</v>
      </c>
    </row>
    <row r="23" spans="1:11" ht="12" customHeight="1" x14ac:dyDescent="0.2">
      <c r="A23" s="205" t="s">
        <v>1620</v>
      </c>
      <c r="B23" s="206"/>
      <c r="C23" s="206"/>
      <c r="D23" s="206"/>
      <c r="E23" s="206"/>
      <c r="F23" s="206"/>
      <c r="G23" s="206"/>
      <c r="H23" s="206"/>
      <c r="I23" s="206"/>
      <c r="J23" s="206"/>
      <c r="K23" s="207"/>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1575</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4" t="s">
        <v>12</v>
      </c>
      <c r="B6" s="22" t="s">
        <v>213</v>
      </c>
      <c r="C6" s="23">
        <v>7742184</v>
      </c>
      <c r="D6" s="5" t="str">
        <f>IF($B6="N/A","N/A",IF(C6&gt;15,"No",IF(C6&lt;-15,"No","Yes")))</f>
        <v>N/A</v>
      </c>
      <c r="E6" s="23">
        <v>7200050</v>
      </c>
      <c r="F6" s="5" t="str">
        <f>IF($B6="N/A","N/A",IF(E6&gt;15,"No",IF(E6&lt;-15,"No","Yes")))</f>
        <v>N/A</v>
      </c>
      <c r="G6" s="23">
        <v>6761459</v>
      </c>
      <c r="H6" s="5" t="str">
        <f>IF($B6="N/A","N/A",IF(G6&gt;15,"No",IF(G6&lt;-15,"No","Yes")))</f>
        <v>N/A</v>
      </c>
      <c r="I6" s="6">
        <v>-7</v>
      </c>
      <c r="J6" s="6">
        <v>-6.09</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1750</v>
      </c>
      <c r="J8" s="6" t="s">
        <v>1750</v>
      </c>
      <c r="K8" s="105" t="str">
        <f t="shared" si="0"/>
        <v>N/A</v>
      </c>
    </row>
    <row r="9" spans="1:11" x14ac:dyDescent="0.2">
      <c r="A9" s="104" t="s">
        <v>849</v>
      </c>
      <c r="B9" s="22" t="s">
        <v>271</v>
      </c>
      <c r="C9" s="24">
        <v>85.654918172999999</v>
      </c>
      <c r="D9" s="5" t="str">
        <f>IF($B9="N/A","N/A",IF(C9&gt;60,"No",IF(C9&lt;15,"No","Yes")))</f>
        <v>No</v>
      </c>
      <c r="E9" s="24">
        <v>102.8261076</v>
      </c>
      <c r="F9" s="5" t="str">
        <f>IF($B9="N/A","N/A",IF(E9&gt;60,"No",IF(E9&lt;15,"No","Yes")))</f>
        <v>No</v>
      </c>
      <c r="G9" s="24">
        <v>113.67653697</v>
      </c>
      <c r="H9" s="5" t="str">
        <f>IF($B9="N/A","N/A",IF(G9&gt;60,"No",IF(G9&lt;15,"No","Yes")))</f>
        <v>No</v>
      </c>
      <c r="I9" s="6">
        <v>20.05</v>
      </c>
      <c r="J9" s="6">
        <v>10.55</v>
      </c>
      <c r="K9" s="105" t="str">
        <f t="shared" si="0"/>
        <v>Yes</v>
      </c>
    </row>
    <row r="10" spans="1:11" x14ac:dyDescent="0.2">
      <c r="A10" s="104" t="s">
        <v>14</v>
      </c>
      <c r="B10" s="22" t="s">
        <v>272</v>
      </c>
      <c r="C10" s="5">
        <v>4.6956776021</v>
      </c>
      <c r="D10" s="5" t="str">
        <f>IF($B10="N/A","N/A",IF(C10&gt;15,"No",IF(C10&lt;=0,"No","Yes")))</f>
        <v>Yes</v>
      </c>
      <c r="E10" s="5">
        <v>4.8568551607000003</v>
      </c>
      <c r="F10" s="5" t="str">
        <f>IF($B10="N/A","N/A",IF(E10&gt;15,"No",IF(E10&lt;=0,"No","Yes")))</f>
        <v>Yes</v>
      </c>
      <c r="G10" s="5">
        <v>3.4525536574000002</v>
      </c>
      <c r="H10" s="5" t="str">
        <f>IF($B10="N/A","N/A",IF(G10&gt;15,"No",IF(G10&lt;=0,"No","Yes")))</f>
        <v>Yes</v>
      </c>
      <c r="I10" s="6">
        <v>3.4319999999999999</v>
      </c>
      <c r="J10" s="6">
        <v>-28.9</v>
      </c>
      <c r="K10" s="105" t="str">
        <f t="shared" si="0"/>
        <v>Yes</v>
      </c>
    </row>
    <row r="11" spans="1:11" x14ac:dyDescent="0.2">
      <c r="A11" s="104" t="s">
        <v>872</v>
      </c>
      <c r="B11" s="22" t="s">
        <v>213</v>
      </c>
      <c r="C11" s="24">
        <v>249.95986775</v>
      </c>
      <c r="D11" s="5" t="str">
        <f>IF($B11="N/A","N/A",IF(C11&gt;15,"No",IF(C11&lt;-15,"No","Yes")))</f>
        <v>N/A</v>
      </c>
      <c r="E11" s="24">
        <v>186.98081762000001</v>
      </c>
      <c r="F11" s="5" t="str">
        <f>IF($B11="N/A","N/A",IF(E11&gt;15,"No",IF(E11&lt;-15,"No","Yes")))</f>
        <v>N/A</v>
      </c>
      <c r="G11" s="24">
        <v>205.69294859999999</v>
      </c>
      <c r="H11" s="5" t="str">
        <f>IF($B11="N/A","N/A",IF(G11&gt;15,"No",IF(G11&lt;-15,"No","Yes")))</f>
        <v>N/A</v>
      </c>
      <c r="I11" s="6">
        <v>-25.2</v>
      </c>
      <c r="J11" s="6">
        <v>10.01</v>
      </c>
      <c r="K11" s="105" t="str">
        <f t="shared" si="0"/>
        <v>Yes</v>
      </c>
    </row>
    <row r="12" spans="1:11" x14ac:dyDescent="0.2">
      <c r="A12" s="104" t="s">
        <v>934</v>
      </c>
      <c r="B12" s="22" t="s">
        <v>213</v>
      </c>
      <c r="C12" s="5">
        <v>0.65109534979999995</v>
      </c>
      <c r="D12" s="5" t="str">
        <f>IF($B12="N/A","N/A",IF(C12&gt;15,"No",IF(C12&lt;-15,"No","Yes")))</f>
        <v>N/A</v>
      </c>
      <c r="E12" s="5">
        <v>0.38208068000000001</v>
      </c>
      <c r="F12" s="5" t="str">
        <f>IF($B12="N/A","N/A",IF(E12&gt;15,"No",IF(E12&lt;-15,"No","Yes")))</f>
        <v>N/A</v>
      </c>
      <c r="G12" s="5">
        <v>0.1401324773</v>
      </c>
      <c r="H12" s="5" t="str">
        <f>IF($B12="N/A","N/A",IF(G12&gt;15,"No",IF(G12&lt;-15,"No","Yes")))</f>
        <v>N/A</v>
      </c>
      <c r="I12" s="6">
        <v>-41.3</v>
      </c>
      <c r="J12" s="6">
        <v>-63.3</v>
      </c>
      <c r="K12" s="105" t="str">
        <f t="shared" si="0"/>
        <v>No</v>
      </c>
    </row>
    <row r="13" spans="1:11" x14ac:dyDescent="0.2">
      <c r="A13" s="104" t="s">
        <v>51</v>
      </c>
      <c r="B13" s="22"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105" t="str">
        <f t="shared" si="0"/>
        <v>Yes</v>
      </c>
    </row>
    <row r="14" spans="1:11" x14ac:dyDescent="0.2">
      <c r="A14" s="104" t="s">
        <v>52</v>
      </c>
      <c r="B14" s="22" t="s">
        <v>274</v>
      </c>
      <c r="C14" s="5">
        <v>0</v>
      </c>
      <c r="D14" s="5" t="str">
        <f>IF($B14="N/A","N/A",IF(C14&gt;6,"No",IF(C14&lt;=0,"No","Yes")))</f>
        <v>No</v>
      </c>
      <c r="E14" s="5">
        <v>0</v>
      </c>
      <c r="F14" s="5" t="str">
        <f>IF($B14="N/A","N/A",IF(E14&gt;6,"No",IF(E14&lt;=0,"No","Yes")))</f>
        <v>No</v>
      </c>
      <c r="G14" s="5">
        <v>0</v>
      </c>
      <c r="H14" s="5" t="str">
        <f>IF($B14="N/A","N/A",IF(G14&gt;6,"No",IF(G14&lt;=0,"No","Yes")))</f>
        <v>No</v>
      </c>
      <c r="I14" s="6" t="s">
        <v>1750</v>
      </c>
      <c r="J14" s="6" t="s">
        <v>1750</v>
      </c>
      <c r="K14" s="105" t="str">
        <f t="shared" si="0"/>
        <v>N/A</v>
      </c>
    </row>
    <row r="15" spans="1:11" x14ac:dyDescent="0.2">
      <c r="A15" s="104" t="s">
        <v>164</v>
      </c>
      <c r="B15" s="22" t="s">
        <v>213</v>
      </c>
      <c r="C15" s="5">
        <v>99.122469835000004</v>
      </c>
      <c r="D15" s="5" t="str">
        <f>IF($B15="N/A","N/A",IF(C15&gt;15,"No",IF(C15&lt;-15,"No","Yes")))</f>
        <v>N/A</v>
      </c>
      <c r="E15" s="5">
        <v>99.084811911000003</v>
      </c>
      <c r="F15" s="5" t="str">
        <f>IF($B15="N/A","N/A",IF(E15&gt;15,"No",IF(E15&lt;-15,"No","Yes")))</f>
        <v>N/A</v>
      </c>
      <c r="G15" s="5">
        <v>98.351968118000002</v>
      </c>
      <c r="H15" s="5" t="str">
        <f>IF($B15="N/A","N/A",IF(G15&gt;15,"No",IF(G15&lt;-15,"No","Yes")))</f>
        <v>N/A</v>
      </c>
      <c r="I15" s="6">
        <v>-3.7999999999999999E-2</v>
      </c>
      <c r="J15" s="6">
        <v>-0.74</v>
      </c>
      <c r="K15" s="105" t="str">
        <f t="shared" si="0"/>
        <v>Yes</v>
      </c>
    </row>
    <row r="16" spans="1:11" x14ac:dyDescent="0.2">
      <c r="A16" s="104" t="s">
        <v>165</v>
      </c>
      <c r="B16" s="22" t="s">
        <v>275</v>
      </c>
      <c r="C16" s="5">
        <v>48.762222649000002</v>
      </c>
      <c r="D16" s="5" t="str">
        <f>IF($B16="N/A","N/A",IF(C16&gt;98,"Yes","No"))</f>
        <v>No</v>
      </c>
      <c r="E16" s="5">
        <v>97.129644932999994</v>
      </c>
      <c r="F16" s="5" t="str">
        <f>IF($B16="N/A","N/A",IF(E16&gt;98,"Yes","No"))</f>
        <v>No</v>
      </c>
      <c r="G16" s="5">
        <v>98.402105226000003</v>
      </c>
      <c r="H16" s="5" t="str">
        <f>IF($B16="N/A","N/A",IF(G16&gt;98,"Yes","No"))</f>
        <v>Yes</v>
      </c>
      <c r="I16" s="6">
        <v>99.19</v>
      </c>
      <c r="J16" s="6">
        <v>1.31</v>
      </c>
      <c r="K16" s="105" t="str">
        <f t="shared" si="0"/>
        <v>Yes</v>
      </c>
    </row>
    <row r="17" spans="1:11" x14ac:dyDescent="0.2">
      <c r="A17" s="104" t="s">
        <v>21</v>
      </c>
      <c r="B17" s="22" t="s">
        <v>275</v>
      </c>
      <c r="C17" s="5">
        <v>99.979179001999995</v>
      </c>
      <c r="D17" s="5" t="str">
        <f>IF($B17="N/A","N/A",IF(C17&gt;98,"Yes","No"))</f>
        <v>Yes</v>
      </c>
      <c r="E17" s="5">
        <v>99.983847334000004</v>
      </c>
      <c r="F17" s="5" t="str">
        <f>IF($B17="N/A","N/A",IF(E17&gt;98,"Yes","No"))</f>
        <v>Yes</v>
      </c>
      <c r="G17" s="5">
        <v>99.954994920000004</v>
      </c>
      <c r="H17" s="5" t="str">
        <f>IF($B17="N/A","N/A",IF(G17&gt;98,"Yes","No"))</f>
        <v>Yes</v>
      </c>
      <c r="I17" s="6">
        <v>4.7000000000000002E-3</v>
      </c>
      <c r="J17" s="6">
        <v>-2.9000000000000001E-2</v>
      </c>
      <c r="K17" s="105" t="str">
        <f t="shared" si="0"/>
        <v>Yes</v>
      </c>
    </row>
    <row r="18" spans="1:11" x14ac:dyDescent="0.2">
      <c r="A18" s="104" t="s">
        <v>53</v>
      </c>
      <c r="B18" s="22" t="s">
        <v>275</v>
      </c>
      <c r="C18" s="5">
        <v>99.999987083999997</v>
      </c>
      <c r="D18" s="5" t="str">
        <f>IF($B18="N/A","N/A",IF(C18&gt;98,"Yes","No"))</f>
        <v>Yes</v>
      </c>
      <c r="E18" s="5">
        <v>99.999972221999997</v>
      </c>
      <c r="F18" s="5" t="str">
        <f>IF($B18="N/A","N/A",IF(E18&gt;98,"Yes","No"))</f>
        <v>Yes</v>
      </c>
      <c r="G18" s="5">
        <v>99.276206510999998</v>
      </c>
      <c r="H18" s="5" t="str">
        <f>IF($B18="N/A","N/A",IF(G18&gt;98,"Yes","No"))</f>
        <v>Yes</v>
      </c>
      <c r="I18" s="6">
        <v>0</v>
      </c>
      <c r="J18" s="6">
        <v>-0.72399999999999998</v>
      </c>
      <c r="K18" s="105" t="str">
        <f t="shared" si="0"/>
        <v>Yes</v>
      </c>
    </row>
    <row r="19" spans="1:11" ht="12.75" customHeight="1" x14ac:dyDescent="0.2">
      <c r="A19" s="104" t="s">
        <v>673</v>
      </c>
      <c r="B19" s="22" t="s">
        <v>223</v>
      </c>
      <c r="C19" s="5">
        <v>99.423483090000005</v>
      </c>
      <c r="D19" s="5" t="str">
        <f>IF($B19="N/A","N/A",IF(C19&gt;100,"No",IF(C19&lt;98,"No","Yes")))</f>
        <v>Yes</v>
      </c>
      <c r="E19" s="5">
        <v>99.767265504999997</v>
      </c>
      <c r="F19" s="5" t="str">
        <f>IF($B19="N/A","N/A",IF(E19&gt;100,"No",IF(E19&lt;98,"No","Yes")))</f>
        <v>Yes</v>
      </c>
      <c r="G19" s="5">
        <v>95.310316900999993</v>
      </c>
      <c r="H19" s="5" t="str">
        <f>IF($B19="N/A","N/A",IF(G19&gt;100,"No",IF(G19&lt;98,"No","Yes")))</f>
        <v>No</v>
      </c>
      <c r="I19" s="6">
        <v>0.3458</v>
      </c>
      <c r="J19" s="6">
        <v>-4.47</v>
      </c>
      <c r="K19" s="105" t="str">
        <f>IF(J19="Div by 0", "N/A", IF(J19="N/A","N/A", IF(J19&gt;30, "No", IF(J19&lt;-30, "No", "Yes"))))</f>
        <v>Yes</v>
      </c>
    </row>
    <row r="20" spans="1:11" x14ac:dyDescent="0.2">
      <c r="A20" s="104" t="s">
        <v>674</v>
      </c>
      <c r="B20" s="22" t="s">
        <v>223</v>
      </c>
      <c r="C20" s="5">
        <v>99.850248973999996</v>
      </c>
      <c r="D20" s="5" t="str">
        <f>IF($B20="N/A","N/A",IF(C20&gt;100,"No",IF(C20&lt;98,"No","Yes")))</f>
        <v>Yes</v>
      </c>
      <c r="E20" s="5">
        <v>99.897375713000002</v>
      </c>
      <c r="F20" s="5" t="str">
        <f>IF($B20="N/A","N/A",IF(E20&gt;100,"No",IF(E20&lt;98,"No","Yes")))</f>
        <v>Yes</v>
      </c>
      <c r="G20" s="5">
        <v>99.809197984999997</v>
      </c>
      <c r="H20" s="5" t="str">
        <f>IF($B20="N/A","N/A",IF(G20&gt;100,"No",IF(G20&lt;98,"No","Yes")))</f>
        <v>Yes</v>
      </c>
      <c r="I20" s="6">
        <v>4.7199999999999999E-2</v>
      </c>
      <c r="J20" s="6">
        <v>-8.7999999999999995E-2</v>
      </c>
      <c r="K20" s="105" t="str">
        <f>IF(J20="Div by 0", "N/A", IF(J20="N/A","N/A", IF(J20&gt;30, "No", IF(J20&lt;-30, "No", "Yes"))))</f>
        <v>Yes</v>
      </c>
    </row>
    <row r="21" spans="1:11" x14ac:dyDescent="0.2">
      <c r="A21" s="104" t="s">
        <v>675</v>
      </c>
      <c r="B21" s="22" t="s">
        <v>223</v>
      </c>
      <c r="C21" s="5">
        <v>99.850248973999996</v>
      </c>
      <c r="D21" s="5" t="str">
        <f>IF($B21="N/A","N/A",IF(C21&gt;100,"No",IF(C21&lt;98,"No","Yes")))</f>
        <v>Yes</v>
      </c>
      <c r="E21" s="5">
        <v>99.897375713000002</v>
      </c>
      <c r="F21" s="5" t="str">
        <f>IF($B21="N/A","N/A",IF(E21&gt;100,"No",IF(E21&lt;98,"No","Yes")))</f>
        <v>Yes</v>
      </c>
      <c r="G21" s="5">
        <v>99.809197984999997</v>
      </c>
      <c r="H21" s="5" t="str">
        <f>IF($B21="N/A","N/A",IF(G21&gt;100,"No",IF(G21&lt;98,"No","Yes")))</f>
        <v>Yes</v>
      </c>
      <c r="I21" s="6">
        <v>4.7199999999999999E-2</v>
      </c>
      <c r="J21" s="6">
        <v>-8.7999999999999995E-2</v>
      </c>
      <c r="K21" s="105" t="str">
        <f>IF(J21="Div by 0", "N/A", IF(J21="N/A","N/A", IF(J21&gt;30, "No", IF(J21&lt;-30, "No", "Yes"))))</f>
        <v>Yes</v>
      </c>
    </row>
    <row r="22" spans="1:11" ht="15" customHeight="1" x14ac:dyDescent="0.2">
      <c r="A22" s="104" t="s">
        <v>1686</v>
      </c>
      <c r="B22" s="22" t="s">
        <v>213</v>
      </c>
      <c r="C22" s="5">
        <v>57.778619055999997</v>
      </c>
      <c r="D22" s="5" t="str">
        <f>IF($B22="N/A","N/A",IF(C22&gt;15,"No",IF(C22&lt;-15,"No","Yes")))</f>
        <v>N/A</v>
      </c>
      <c r="E22" s="5">
        <v>55.922792203</v>
      </c>
      <c r="F22" s="5" t="str">
        <f>IF($B22="N/A","N/A",IF(E22&gt;15,"No",IF(E22&lt;-15,"No","Yes")))</f>
        <v>N/A</v>
      </c>
      <c r="G22" s="5">
        <v>57.635504408000003</v>
      </c>
      <c r="H22" s="5" t="str">
        <f>IF($B22="N/A","N/A",IF(G22&gt;15,"No",IF(G22&lt;-15,"No","Yes")))</f>
        <v>N/A</v>
      </c>
      <c r="I22" s="6">
        <v>-3.21</v>
      </c>
      <c r="J22" s="6">
        <v>3.0630000000000002</v>
      </c>
      <c r="K22" s="105" t="str">
        <f t="shared" ref="K22:K31" si="1">IF(J22="Div by 0", "N/A", IF(J22="N/A","N/A", IF(J22&gt;30, "No", IF(J22&lt;-30, "No", "Yes"))))</f>
        <v>Yes</v>
      </c>
    </row>
    <row r="23" spans="1:11" x14ac:dyDescent="0.2">
      <c r="A23" s="104" t="s">
        <v>935</v>
      </c>
      <c r="B23" s="22" t="s">
        <v>213</v>
      </c>
      <c r="C23" s="5">
        <v>41.948938439000003</v>
      </c>
      <c r="D23" s="5" t="str">
        <f>IF($B23="N/A","N/A",IF(C23&gt;15,"No",IF(C23&lt;-15,"No","Yes")))</f>
        <v>N/A</v>
      </c>
      <c r="E23" s="5">
        <v>43.781626516000003</v>
      </c>
      <c r="F23" s="5" t="str">
        <f>IF($B23="N/A","N/A",IF(E23&gt;15,"No",IF(E23&lt;-15,"No","Yes")))</f>
        <v>N/A</v>
      </c>
      <c r="G23" s="5">
        <v>41.841161796999998</v>
      </c>
      <c r="H23" s="5" t="str">
        <f>IF($B23="N/A","N/A",IF(G23&gt;15,"No",IF(G23&lt;-15,"No","Yes")))</f>
        <v>N/A</v>
      </c>
      <c r="I23" s="6">
        <v>4.3689999999999998</v>
      </c>
      <c r="J23" s="6">
        <v>-4.43</v>
      </c>
      <c r="K23" s="105" t="str">
        <f t="shared" si="1"/>
        <v>Yes</v>
      </c>
    </row>
    <row r="24" spans="1:11" ht="25.5" x14ac:dyDescent="0.2">
      <c r="A24" s="104" t="s">
        <v>936</v>
      </c>
      <c r="B24" s="22" t="s">
        <v>213</v>
      </c>
      <c r="C24" s="5">
        <v>9.4805290099999995E-2</v>
      </c>
      <c r="D24" s="5" t="str">
        <f>IF($B24="N/A","N/A",IF(C24&gt;15,"No",IF(C24&lt;-15,"No","Yes")))</f>
        <v>N/A</v>
      </c>
      <c r="E24" s="5">
        <v>0.18448482999999999</v>
      </c>
      <c r="F24" s="5" t="str">
        <f>IF($B24="N/A","N/A",IF(E24&gt;15,"No",IF(E24&lt;-15,"No","Yes")))</f>
        <v>N/A</v>
      </c>
      <c r="G24" s="5">
        <v>0.31780123199999999</v>
      </c>
      <c r="H24" s="5" t="str">
        <f>IF($B24="N/A","N/A",IF(G24&gt;15,"No",IF(G24&lt;-15,"No","Yes")))</f>
        <v>N/A</v>
      </c>
      <c r="I24" s="6">
        <v>94.59</v>
      </c>
      <c r="J24" s="6">
        <v>72.260000000000005</v>
      </c>
      <c r="K24" s="105" t="str">
        <f t="shared" si="1"/>
        <v>No</v>
      </c>
    </row>
    <row r="25" spans="1:11" x14ac:dyDescent="0.2">
      <c r="A25" s="104" t="s">
        <v>166</v>
      </c>
      <c r="B25" s="22" t="s">
        <v>213</v>
      </c>
      <c r="C25" s="5">
        <v>99.850248973999996</v>
      </c>
      <c r="D25" s="5" t="str">
        <f t="shared" ref="D25:D27" si="2">IF($B25="N/A","N/A",IF(C25&gt;15,"No",IF(C25&lt;-15,"No","Yes")))</f>
        <v>N/A</v>
      </c>
      <c r="E25" s="5">
        <v>99.897375713000002</v>
      </c>
      <c r="F25" s="5" t="str">
        <f t="shared" ref="F25:F27" si="3">IF($B25="N/A","N/A",IF(E25&gt;15,"No",IF(E25&lt;-15,"No","Yes")))</f>
        <v>N/A</v>
      </c>
      <c r="G25" s="5">
        <v>99.809197984999997</v>
      </c>
      <c r="H25" s="5" t="str">
        <f t="shared" ref="H25:H27" si="4">IF($B25="N/A","N/A",IF(G25&gt;15,"No",IF(G25&lt;-15,"No","Yes")))</f>
        <v>N/A</v>
      </c>
      <c r="I25" s="6">
        <v>4.7199999999999999E-2</v>
      </c>
      <c r="J25" s="6">
        <v>-8.7999999999999995E-2</v>
      </c>
      <c r="K25" s="105" t="str">
        <f t="shared" si="1"/>
        <v>Yes</v>
      </c>
    </row>
    <row r="26" spans="1:11" x14ac:dyDescent="0.2">
      <c r="A26" s="104" t="s">
        <v>167</v>
      </c>
      <c r="B26" s="22" t="s">
        <v>213</v>
      </c>
      <c r="C26" s="5">
        <v>99.850248973999996</v>
      </c>
      <c r="D26" s="5" t="str">
        <f t="shared" si="2"/>
        <v>N/A</v>
      </c>
      <c r="E26" s="5">
        <v>99.897375713000002</v>
      </c>
      <c r="F26" s="5" t="str">
        <f t="shared" si="3"/>
        <v>N/A</v>
      </c>
      <c r="G26" s="5">
        <v>99.809197984999997</v>
      </c>
      <c r="H26" s="5" t="str">
        <f t="shared" si="4"/>
        <v>N/A</v>
      </c>
      <c r="I26" s="6">
        <v>4.7199999999999999E-2</v>
      </c>
      <c r="J26" s="6">
        <v>-8.7999999999999995E-2</v>
      </c>
      <c r="K26" s="105" t="str">
        <f t="shared" si="1"/>
        <v>Yes</v>
      </c>
    </row>
    <row r="27" spans="1:11" x14ac:dyDescent="0.2">
      <c r="A27" s="104" t="s">
        <v>168</v>
      </c>
      <c r="B27" s="22" t="s">
        <v>213</v>
      </c>
      <c r="C27" s="5">
        <v>99.850248973999996</v>
      </c>
      <c r="D27" s="5" t="str">
        <f t="shared" si="2"/>
        <v>N/A</v>
      </c>
      <c r="E27" s="5">
        <v>99.897375713000002</v>
      </c>
      <c r="F27" s="5" t="str">
        <f t="shared" si="3"/>
        <v>N/A</v>
      </c>
      <c r="G27" s="5">
        <v>99.809197984999997</v>
      </c>
      <c r="H27" s="5" t="str">
        <f t="shared" si="4"/>
        <v>N/A</v>
      </c>
      <c r="I27" s="6">
        <v>4.7199999999999999E-2</v>
      </c>
      <c r="J27" s="6">
        <v>-8.7999999999999995E-2</v>
      </c>
      <c r="K27" s="105" t="str">
        <f t="shared" si="1"/>
        <v>Yes</v>
      </c>
    </row>
    <row r="28" spans="1:11" x14ac:dyDescent="0.2">
      <c r="A28" s="104" t="s">
        <v>54</v>
      </c>
      <c r="B28" s="22" t="s">
        <v>213</v>
      </c>
      <c r="C28" s="5">
        <v>11.349097361</v>
      </c>
      <c r="D28" s="5" t="str">
        <f>IF($B28="N/A","N/A",IF(C28&gt;15,"No",IF(C28&lt;-15,"No","Yes")))</f>
        <v>N/A</v>
      </c>
      <c r="E28" s="5">
        <v>11.633058104</v>
      </c>
      <c r="F28" s="5" t="str">
        <f>IF($B28="N/A","N/A",IF(E28&gt;15,"No",IF(E28&lt;-15,"No","Yes")))</f>
        <v>N/A</v>
      </c>
      <c r="G28" s="5">
        <v>11.707428825999999</v>
      </c>
      <c r="H28" s="5" t="str">
        <f>IF($B28="N/A","N/A",IF(G28&gt;15,"No",IF(G28&lt;-15,"No","Yes")))</f>
        <v>N/A</v>
      </c>
      <c r="I28" s="6">
        <v>2.5019999999999998</v>
      </c>
      <c r="J28" s="6">
        <v>0.63929999999999998</v>
      </c>
      <c r="K28" s="105" t="str">
        <f t="shared" si="1"/>
        <v>Yes</v>
      </c>
    </row>
    <row r="29" spans="1:11" x14ac:dyDescent="0.2">
      <c r="A29" s="104" t="s">
        <v>55</v>
      </c>
      <c r="B29" s="22" t="s">
        <v>213</v>
      </c>
      <c r="C29" s="5">
        <v>88.501151613000005</v>
      </c>
      <c r="D29" s="5" t="str">
        <f>IF($B29="N/A","N/A",IF(C29&gt;15,"No",IF(C29&lt;-15,"No","Yes")))</f>
        <v>N/A</v>
      </c>
      <c r="E29" s="5">
        <v>88.264317609000003</v>
      </c>
      <c r="F29" s="5" t="str">
        <f>IF($B29="N/A","N/A",IF(E29&gt;15,"No",IF(E29&lt;-15,"No","Yes")))</f>
        <v>N/A</v>
      </c>
      <c r="G29" s="5">
        <v>88.101769160000003</v>
      </c>
      <c r="H29" s="5" t="str">
        <f>IF($B29="N/A","N/A",IF(G29&gt;15,"No",IF(G29&lt;-15,"No","Yes")))</f>
        <v>N/A</v>
      </c>
      <c r="I29" s="6">
        <v>-0.26800000000000002</v>
      </c>
      <c r="J29" s="6">
        <v>-0.184</v>
      </c>
      <c r="K29" s="105" t="str">
        <f t="shared" si="1"/>
        <v>Yes</v>
      </c>
    </row>
    <row r="30" spans="1:11" x14ac:dyDescent="0.2">
      <c r="A30" s="104" t="s">
        <v>56</v>
      </c>
      <c r="B30" s="22" t="s">
        <v>213</v>
      </c>
      <c r="C30" s="5">
        <v>77.020566806000005</v>
      </c>
      <c r="D30" s="5" t="str">
        <f>IF($B30="N/A","N/A",IF(C30&gt;15,"No",IF(C30&lt;-15,"No","Yes")))</f>
        <v>N/A</v>
      </c>
      <c r="E30" s="5">
        <v>78.353678099000007</v>
      </c>
      <c r="F30" s="5" t="str">
        <f>IF($B30="N/A","N/A",IF(E30&gt;15,"No",IF(E30&lt;-15,"No","Yes")))</f>
        <v>N/A</v>
      </c>
      <c r="G30" s="5">
        <v>77.374439452000004</v>
      </c>
      <c r="H30" s="5" t="str">
        <f>IF($B30="N/A","N/A",IF(G30&gt;15,"No",IF(G30&lt;-15,"No","Yes")))</f>
        <v>N/A</v>
      </c>
      <c r="I30" s="6">
        <v>1.7310000000000001</v>
      </c>
      <c r="J30" s="6">
        <v>-1.25</v>
      </c>
      <c r="K30" s="105" t="str">
        <f t="shared" si="1"/>
        <v>Yes</v>
      </c>
    </row>
    <row r="31" spans="1:11" x14ac:dyDescent="0.2">
      <c r="A31" s="112" t="s">
        <v>57</v>
      </c>
      <c r="B31" s="113" t="s">
        <v>213</v>
      </c>
      <c r="C31" s="114">
        <v>13.625496372000001</v>
      </c>
      <c r="D31" s="114" t="str">
        <f>IF($B31="N/A","N/A",IF(C31&gt;15,"No",IF(C31&lt;-15,"No","Yes")))</f>
        <v>N/A</v>
      </c>
      <c r="E31" s="114">
        <v>12.651648251999999</v>
      </c>
      <c r="F31" s="114" t="str">
        <f>IF($B31="N/A","N/A",IF(E31&gt;15,"No",IF(E31&lt;-15,"No","Yes")))</f>
        <v>N/A</v>
      </c>
      <c r="G31" s="114">
        <v>9.9422180922999992</v>
      </c>
      <c r="H31" s="114" t="str">
        <f>IF($B31="N/A","N/A",IF(G31&gt;15,"No",IF(G31&lt;-15,"No","Yes")))</f>
        <v>N/A</v>
      </c>
      <c r="I31" s="115">
        <v>-7.15</v>
      </c>
      <c r="J31" s="115">
        <v>-21.4</v>
      </c>
      <c r="K31" s="116" t="str">
        <f t="shared" si="1"/>
        <v>Yes</v>
      </c>
    </row>
    <row r="32" spans="1:11" ht="12" customHeight="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1576</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8" t="s">
        <v>12</v>
      </c>
      <c r="B6" s="55" t="s">
        <v>213</v>
      </c>
      <c r="C6" s="23">
        <v>15820753</v>
      </c>
      <c r="D6" s="5" t="str">
        <f t="shared" ref="D6:F18" si="0">IF($B6="N/A","N/A",IF(C6&lt;0,"No","Yes"))</f>
        <v>N/A</v>
      </c>
      <c r="E6" s="23">
        <v>18689462</v>
      </c>
      <c r="F6" s="5" t="str">
        <f t="shared" si="0"/>
        <v>N/A</v>
      </c>
      <c r="G6" s="23">
        <v>16221963</v>
      </c>
      <c r="H6" s="5" t="str">
        <f t="shared" ref="H6:H18" si="1">IF($B6="N/A","N/A",IF(G6&lt;0,"No","Yes"))</f>
        <v>N/A</v>
      </c>
      <c r="I6" s="6">
        <v>18.13</v>
      </c>
      <c r="J6" s="6">
        <v>-13.2</v>
      </c>
      <c r="K6" s="105" t="str">
        <f t="shared" ref="K6:K18" si="2">IF(J6="Div by 0", "N/A", IF(J6="N/A","N/A", IF(J6&gt;30, "No", IF(J6&lt;-30, "No", "Yes"))))</f>
        <v>Yes</v>
      </c>
    </row>
    <row r="7" spans="1:11" x14ac:dyDescent="0.2">
      <c r="A7" s="102" t="s">
        <v>442</v>
      </c>
      <c r="B7" s="55" t="s">
        <v>213</v>
      </c>
      <c r="C7" s="5">
        <v>1.1688065669000001</v>
      </c>
      <c r="D7" s="5" t="str">
        <f t="shared" si="0"/>
        <v>N/A</v>
      </c>
      <c r="E7" s="5">
        <v>1.0276218759</v>
      </c>
      <c r="F7" s="5" t="str">
        <f t="shared" si="0"/>
        <v>N/A</v>
      </c>
      <c r="G7" s="5">
        <v>1.0003351628999999</v>
      </c>
      <c r="H7" s="5" t="str">
        <f t="shared" si="1"/>
        <v>N/A</v>
      </c>
      <c r="I7" s="6">
        <v>-12.1</v>
      </c>
      <c r="J7" s="6">
        <v>-2.66</v>
      </c>
      <c r="K7" s="105" t="str">
        <f t="shared" si="2"/>
        <v>Yes</v>
      </c>
    </row>
    <row r="8" spans="1:11" x14ac:dyDescent="0.2">
      <c r="A8" s="102" t="s">
        <v>443</v>
      </c>
      <c r="B8" s="55" t="s">
        <v>213</v>
      </c>
      <c r="C8" s="5">
        <v>42.642755373</v>
      </c>
      <c r="D8" s="5" t="str">
        <f t="shared" si="0"/>
        <v>N/A</v>
      </c>
      <c r="E8" s="5">
        <v>37.067674820999997</v>
      </c>
      <c r="F8" s="5" t="str">
        <f t="shared" si="0"/>
        <v>N/A</v>
      </c>
      <c r="G8" s="5">
        <v>31.346859810000002</v>
      </c>
      <c r="H8" s="5" t="str">
        <f t="shared" si="1"/>
        <v>N/A</v>
      </c>
      <c r="I8" s="6">
        <v>-13.1</v>
      </c>
      <c r="J8" s="6">
        <v>-15.4</v>
      </c>
      <c r="K8" s="105" t="str">
        <f t="shared" si="2"/>
        <v>Yes</v>
      </c>
    </row>
    <row r="9" spans="1:11" x14ac:dyDescent="0.2">
      <c r="A9" s="102" t="s">
        <v>444</v>
      </c>
      <c r="B9" s="55" t="s">
        <v>213</v>
      </c>
      <c r="C9" s="5">
        <v>26.054847073000001</v>
      </c>
      <c r="D9" s="5" t="str">
        <f t="shared" si="0"/>
        <v>N/A</v>
      </c>
      <c r="E9" s="5">
        <v>20.744492270999999</v>
      </c>
      <c r="F9" s="5" t="str">
        <f t="shared" si="0"/>
        <v>N/A</v>
      </c>
      <c r="G9" s="5">
        <v>16.580471796000001</v>
      </c>
      <c r="H9" s="5" t="str">
        <f t="shared" si="1"/>
        <v>N/A</v>
      </c>
      <c r="I9" s="6">
        <v>-20.399999999999999</v>
      </c>
      <c r="J9" s="6">
        <v>-20.100000000000001</v>
      </c>
      <c r="K9" s="105" t="str">
        <f t="shared" si="2"/>
        <v>Yes</v>
      </c>
    </row>
    <row r="10" spans="1:11" x14ac:dyDescent="0.2">
      <c r="A10" s="102" t="s">
        <v>445</v>
      </c>
      <c r="B10" s="55" t="s">
        <v>213</v>
      </c>
      <c r="C10" s="5">
        <v>30.071672315000001</v>
      </c>
      <c r="D10" s="5" t="str">
        <f t="shared" si="0"/>
        <v>N/A</v>
      </c>
      <c r="E10" s="5">
        <v>41.082825176999997</v>
      </c>
      <c r="F10" s="5" t="str">
        <f t="shared" si="0"/>
        <v>N/A</v>
      </c>
      <c r="G10" s="5">
        <v>50.955947809999998</v>
      </c>
      <c r="H10" s="5" t="str">
        <f t="shared" si="1"/>
        <v>N/A</v>
      </c>
      <c r="I10" s="6">
        <v>36.619999999999997</v>
      </c>
      <c r="J10" s="6">
        <v>24.03</v>
      </c>
      <c r="K10" s="105" t="str">
        <f t="shared" si="2"/>
        <v>Yes</v>
      </c>
    </row>
    <row r="11" spans="1:11" x14ac:dyDescent="0.2">
      <c r="A11" s="128" t="s">
        <v>207</v>
      </c>
      <c r="B11" s="55" t="s">
        <v>213</v>
      </c>
      <c r="C11" s="5">
        <v>94.495293618000005</v>
      </c>
      <c r="D11" s="5" t="str">
        <f t="shared" si="0"/>
        <v>N/A</v>
      </c>
      <c r="E11" s="5">
        <v>93.344811102999998</v>
      </c>
      <c r="F11" s="5" t="str">
        <f t="shared" si="0"/>
        <v>N/A</v>
      </c>
      <c r="G11" s="5">
        <v>97.227092677000002</v>
      </c>
      <c r="H11" s="5" t="str">
        <f t="shared" si="1"/>
        <v>N/A</v>
      </c>
      <c r="I11" s="6">
        <v>-1.22</v>
      </c>
      <c r="J11" s="6">
        <v>4.1589999999999998</v>
      </c>
      <c r="K11" s="105" t="str">
        <f t="shared" si="2"/>
        <v>Yes</v>
      </c>
    </row>
    <row r="12" spans="1:11" x14ac:dyDescent="0.2">
      <c r="A12" s="128" t="s">
        <v>934</v>
      </c>
      <c r="B12" s="55" t="s">
        <v>213</v>
      </c>
      <c r="C12" s="5">
        <v>6.8081462400000001E-2</v>
      </c>
      <c r="D12" s="5" t="str">
        <f t="shared" si="0"/>
        <v>N/A</v>
      </c>
      <c r="E12" s="5">
        <v>8.4566372200000003E-2</v>
      </c>
      <c r="F12" s="5" t="str">
        <f t="shared" si="0"/>
        <v>N/A</v>
      </c>
      <c r="G12" s="5">
        <v>0.1047777017</v>
      </c>
      <c r="H12" s="5" t="str">
        <f t="shared" si="1"/>
        <v>N/A</v>
      </c>
      <c r="I12" s="6">
        <v>24.21</v>
      </c>
      <c r="J12" s="6">
        <v>23.9</v>
      </c>
      <c r="K12" s="105" t="str">
        <f t="shared" si="2"/>
        <v>Yes</v>
      </c>
    </row>
    <row r="13" spans="1:11" x14ac:dyDescent="0.2">
      <c r="A13" s="128" t="s">
        <v>51</v>
      </c>
      <c r="B13" s="55" t="s">
        <v>213</v>
      </c>
      <c r="C13" s="5">
        <v>100</v>
      </c>
      <c r="D13" s="5" t="str">
        <f t="shared" si="0"/>
        <v>N/A</v>
      </c>
      <c r="E13" s="5">
        <v>100</v>
      </c>
      <c r="F13" s="5" t="str">
        <f t="shared" si="0"/>
        <v>N/A</v>
      </c>
      <c r="G13" s="5">
        <v>100</v>
      </c>
      <c r="H13" s="5" t="str">
        <f t="shared" si="1"/>
        <v>N/A</v>
      </c>
      <c r="I13" s="6">
        <v>0</v>
      </c>
      <c r="J13" s="6">
        <v>0</v>
      </c>
      <c r="K13" s="105" t="str">
        <f t="shared" si="2"/>
        <v>Yes</v>
      </c>
    </row>
    <row r="14" spans="1:11" x14ac:dyDescent="0.2">
      <c r="A14" s="128" t="s">
        <v>52</v>
      </c>
      <c r="B14" s="55" t="s">
        <v>213</v>
      </c>
      <c r="C14" s="5">
        <v>0</v>
      </c>
      <c r="D14" s="5" t="str">
        <f t="shared" si="0"/>
        <v>N/A</v>
      </c>
      <c r="E14" s="5">
        <v>0</v>
      </c>
      <c r="F14" s="5" t="str">
        <f t="shared" si="0"/>
        <v>N/A</v>
      </c>
      <c r="G14" s="5">
        <v>0</v>
      </c>
      <c r="H14" s="5" t="str">
        <f t="shared" si="1"/>
        <v>N/A</v>
      </c>
      <c r="I14" s="6" t="s">
        <v>1750</v>
      </c>
      <c r="J14" s="6" t="s">
        <v>1750</v>
      </c>
      <c r="K14" s="105" t="str">
        <f t="shared" si="2"/>
        <v>N/A</v>
      </c>
    </row>
    <row r="15" spans="1:11" x14ac:dyDescent="0.2">
      <c r="A15" s="128" t="s">
        <v>164</v>
      </c>
      <c r="B15" s="55" t="s">
        <v>213</v>
      </c>
      <c r="C15" s="5">
        <v>95.973459669999997</v>
      </c>
      <c r="D15" s="5" t="str">
        <f t="shared" si="0"/>
        <v>N/A</v>
      </c>
      <c r="E15" s="5">
        <v>97.424281127</v>
      </c>
      <c r="F15" s="5" t="str">
        <f t="shared" si="0"/>
        <v>N/A</v>
      </c>
      <c r="G15" s="5">
        <v>91.215477436</v>
      </c>
      <c r="H15" s="5" t="str">
        <f t="shared" si="1"/>
        <v>N/A</v>
      </c>
      <c r="I15" s="6">
        <v>1.512</v>
      </c>
      <c r="J15" s="6">
        <v>-6.37</v>
      </c>
      <c r="K15" s="105" t="str">
        <f t="shared" si="2"/>
        <v>Yes</v>
      </c>
    </row>
    <row r="16" spans="1:11" x14ac:dyDescent="0.2">
      <c r="A16" s="128" t="s">
        <v>165</v>
      </c>
      <c r="B16" s="55" t="s">
        <v>213</v>
      </c>
      <c r="C16" s="5">
        <v>92.792764035999994</v>
      </c>
      <c r="D16" s="5" t="str">
        <f t="shared" si="0"/>
        <v>N/A</v>
      </c>
      <c r="E16" s="5">
        <v>94.024477536999996</v>
      </c>
      <c r="F16" s="5" t="str">
        <f t="shared" si="0"/>
        <v>N/A</v>
      </c>
      <c r="G16" s="5">
        <v>96.212597699</v>
      </c>
      <c r="H16" s="5" t="str">
        <f t="shared" si="1"/>
        <v>N/A</v>
      </c>
      <c r="I16" s="6">
        <v>1.327</v>
      </c>
      <c r="J16" s="6">
        <v>2.327</v>
      </c>
      <c r="K16" s="105" t="str">
        <f t="shared" si="2"/>
        <v>Yes</v>
      </c>
    </row>
    <row r="17" spans="1:11" x14ac:dyDescent="0.2">
      <c r="A17" s="128" t="s">
        <v>21</v>
      </c>
      <c r="B17" s="55" t="s">
        <v>213</v>
      </c>
      <c r="C17" s="5">
        <v>99.934642807000003</v>
      </c>
      <c r="D17" s="5" t="str">
        <f t="shared" si="0"/>
        <v>N/A</v>
      </c>
      <c r="E17" s="5">
        <v>99.896786755999997</v>
      </c>
      <c r="F17" s="5" t="str">
        <f t="shared" si="0"/>
        <v>N/A</v>
      </c>
      <c r="G17" s="5">
        <v>99.980877777000003</v>
      </c>
      <c r="H17" s="5" t="str">
        <f t="shared" si="1"/>
        <v>N/A</v>
      </c>
      <c r="I17" s="6">
        <v>-3.7999999999999999E-2</v>
      </c>
      <c r="J17" s="6">
        <v>8.4199999999999997E-2</v>
      </c>
      <c r="K17" s="105" t="str">
        <f t="shared" si="2"/>
        <v>Yes</v>
      </c>
    </row>
    <row r="18" spans="1:11" x14ac:dyDescent="0.2">
      <c r="A18" s="128" t="s">
        <v>53</v>
      </c>
      <c r="B18" s="55" t="s">
        <v>213</v>
      </c>
      <c r="C18" s="5">
        <v>99.999683958999995</v>
      </c>
      <c r="D18" s="5" t="str">
        <f t="shared" si="0"/>
        <v>N/A</v>
      </c>
      <c r="E18" s="5">
        <v>99.999550549000006</v>
      </c>
      <c r="F18" s="5" t="str">
        <f t="shared" si="0"/>
        <v>N/A</v>
      </c>
      <c r="G18" s="5">
        <v>97.671471695999998</v>
      </c>
      <c r="H18" s="5" t="str">
        <f t="shared" si="1"/>
        <v>N/A</v>
      </c>
      <c r="I18" s="6">
        <v>0</v>
      </c>
      <c r="J18" s="6">
        <v>-2.33</v>
      </c>
      <c r="K18" s="105" t="str">
        <f t="shared" si="2"/>
        <v>Yes</v>
      </c>
    </row>
    <row r="19" spans="1:11" x14ac:dyDescent="0.2">
      <c r="A19" s="104" t="s">
        <v>673</v>
      </c>
      <c r="B19" s="55" t="s">
        <v>213</v>
      </c>
      <c r="C19" s="5">
        <v>98.645184588000006</v>
      </c>
      <c r="D19" s="5" t="str">
        <f t="shared" ref="D19:D21" si="3">IF($B19="N/A","N/A",IF(C19&lt;0,"No","Yes"))</f>
        <v>N/A</v>
      </c>
      <c r="E19" s="5">
        <v>99.168215756999999</v>
      </c>
      <c r="F19" s="5" t="str">
        <f t="shared" ref="F19:F21" si="4">IF($B19="N/A","N/A",IF(E19&lt;0,"No","Yes"))</f>
        <v>N/A</v>
      </c>
      <c r="G19" s="5">
        <v>95.231853259999994</v>
      </c>
      <c r="H19" s="5" t="str">
        <f t="shared" ref="H19:H21" si="5">IF($B19="N/A","N/A",IF(G19&lt;0,"No","Yes"))</f>
        <v>N/A</v>
      </c>
      <c r="I19" s="6">
        <v>0.5302</v>
      </c>
      <c r="J19" s="6">
        <v>-3.97</v>
      </c>
      <c r="K19" s="105" t="str">
        <f>IF(J19="Div by 0", "N/A", IF(J19="N/A","N/A", IF(J19&gt;30, "No", IF(J19&lt;-30, "No", "Yes"))))</f>
        <v>Yes</v>
      </c>
    </row>
    <row r="20" spans="1:11" x14ac:dyDescent="0.2">
      <c r="A20" s="104" t="s">
        <v>674</v>
      </c>
      <c r="B20" s="55" t="s">
        <v>213</v>
      </c>
      <c r="C20" s="5">
        <v>99.600973480999997</v>
      </c>
      <c r="D20" s="5" t="str">
        <f t="shared" si="3"/>
        <v>N/A</v>
      </c>
      <c r="E20" s="5">
        <v>99.545182198999996</v>
      </c>
      <c r="F20" s="5" t="str">
        <f t="shared" si="4"/>
        <v>N/A</v>
      </c>
      <c r="G20" s="5">
        <v>98.962899866000001</v>
      </c>
      <c r="H20" s="5" t="str">
        <f t="shared" si="5"/>
        <v>N/A</v>
      </c>
      <c r="I20" s="6">
        <v>-5.6000000000000001E-2</v>
      </c>
      <c r="J20" s="6">
        <v>-0.58499999999999996</v>
      </c>
      <c r="K20" s="105" t="str">
        <f>IF(J20="Div by 0", "N/A", IF(J20="N/A","N/A", IF(J20&gt;30, "No", IF(J20&lt;-30, "No", "Yes"))))</f>
        <v>Yes</v>
      </c>
    </row>
    <row r="21" spans="1:11" x14ac:dyDescent="0.2">
      <c r="A21" s="104" t="s">
        <v>675</v>
      </c>
      <c r="B21" s="55" t="s">
        <v>213</v>
      </c>
      <c r="C21" s="5">
        <v>99.600973480999997</v>
      </c>
      <c r="D21" s="5" t="str">
        <f t="shared" si="3"/>
        <v>N/A</v>
      </c>
      <c r="E21" s="5">
        <v>99.545182198999996</v>
      </c>
      <c r="F21" s="5" t="str">
        <f t="shared" si="4"/>
        <v>N/A</v>
      </c>
      <c r="G21" s="5">
        <v>98.962899866000001</v>
      </c>
      <c r="H21" s="5" t="str">
        <f t="shared" si="5"/>
        <v>N/A</v>
      </c>
      <c r="I21" s="6">
        <v>-5.6000000000000001E-2</v>
      </c>
      <c r="J21" s="6">
        <v>-0.58499999999999996</v>
      </c>
      <c r="K21" s="105" t="str">
        <f>IF(J21="Div by 0", "N/A", IF(J21="N/A","N/A", IF(J21&gt;30, "No", IF(J21&lt;-30, "No", "Yes"))))</f>
        <v>Yes</v>
      </c>
    </row>
    <row r="22" spans="1:11" ht="16.5" customHeight="1" x14ac:dyDescent="0.2">
      <c r="A22" s="104" t="s">
        <v>1686</v>
      </c>
      <c r="B22" s="55" t="s">
        <v>213</v>
      </c>
      <c r="C22" s="5">
        <v>57.215405613000001</v>
      </c>
      <c r="D22" s="5" t="str">
        <f t="shared" ref="D22:D31" si="6">IF($B22="N/A","N/A",IF(C22&lt;0,"No","Yes"))</f>
        <v>N/A</v>
      </c>
      <c r="E22" s="5">
        <v>56.636103276</v>
      </c>
      <c r="F22" s="5" t="str">
        <f t="shared" ref="F22:F31" si="7">IF($B22="N/A","N/A",IF(E22&lt;0,"No","Yes"))</f>
        <v>N/A</v>
      </c>
      <c r="G22" s="5">
        <v>55.226559201999997</v>
      </c>
      <c r="I22" s="6">
        <v>-1.01</v>
      </c>
      <c r="J22" s="6">
        <v>-2.4900000000000002</v>
      </c>
      <c r="K22" s="105" t="str">
        <f t="shared" ref="K22:K31" si="8">IF(J22="Div by 0", "N/A", IF(J22="N/A","N/A", IF(J22&gt;30, "No", IF(J22&lt;-30, "No", "Yes"))))</f>
        <v>Yes</v>
      </c>
    </row>
    <row r="23" spans="1:11" x14ac:dyDescent="0.2">
      <c r="A23" s="104" t="s">
        <v>937</v>
      </c>
      <c r="B23" s="55" t="s">
        <v>213</v>
      </c>
      <c r="C23" s="5">
        <v>41.223821647000001</v>
      </c>
      <c r="D23" s="5" t="str">
        <f t="shared" si="6"/>
        <v>N/A</v>
      </c>
      <c r="E23" s="5">
        <v>41.287384302</v>
      </c>
      <c r="F23" s="5" t="str">
        <f t="shared" si="7"/>
        <v>N/A</v>
      </c>
      <c r="G23" s="5">
        <v>42.161796324999997</v>
      </c>
      <c r="H23" s="5" t="str">
        <f t="shared" ref="H23:H31" si="9">IF($B23="N/A","N/A",IF(G23&lt;0,"No","Yes"))</f>
        <v>N/A</v>
      </c>
      <c r="I23" s="6">
        <v>0.1542</v>
      </c>
      <c r="J23" s="6">
        <v>2.1179999999999999</v>
      </c>
      <c r="K23" s="105" t="str">
        <f t="shared" si="8"/>
        <v>Yes</v>
      </c>
    </row>
    <row r="24" spans="1:11" ht="25.5" x14ac:dyDescent="0.2">
      <c r="A24" s="104" t="s">
        <v>938</v>
      </c>
      <c r="B24" s="55" t="s">
        <v>213</v>
      </c>
      <c r="C24" s="5">
        <v>0.30532680709999999</v>
      </c>
      <c r="D24" s="5" t="str">
        <f t="shared" si="6"/>
        <v>N/A</v>
      </c>
      <c r="E24" s="5">
        <v>0.44032835190000003</v>
      </c>
      <c r="F24" s="5" t="str">
        <f t="shared" si="7"/>
        <v>N/A</v>
      </c>
      <c r="G24" s="5">
        <v>0.55177662530000005</v>
      </c>
      <c r="H24" s="5" t="str">
        <f t="shared" si="9"/>
        <v>N/A</v>
      </c>
      <c r="I24" s="6">
        <v>44.22</v>
      </c>
      <c r="J24" s="6">
        <v>25.31</v>
      </c>
      <c r="K24" s="105" t="str">
        <f t="shared" si="8"/>
        <v>Yes</v>
      </c>
    </row>
    <row r="25" spans="1:11" x14ac:dyDescent="0.2">
      <c r="A25" s="128" t="s">
        <v>166</v>
      </c>
      <c r="B25" s="55" t="s">
        <v>213</v>
      </c>
      <c r="C25" s="5">
        <v>99.600973480999997</v>
      </c>
      <c r="D25" s="5" t="str">
        <f t="shared" si="6"/>
        <v>N/A</v>
      </c>
      <c r="E25" s="5">
        <v>99.545182198999996</v>
      </c>
      <c r="F25" s="5" t="str">
        <f t="shared" si="7"/>
        <v>N/A</v>
      </c>
      <c r="G25" s="5">
        <v>98.962899866000001</v>
      </c>
      <c r="H25" s="5" t="str">
        <f t="shared" si="9"/>
        <v>N/A</v>
      </c>
      <c r="I25" s="6">
        <v>-5.6000000000000001E-2</v>
      </c>
      <c r="J25" s="6">
        <v>-0.58499999999999996</v>
      </c>
      <c r="K25" s="105" t="str">
        <f t="shared" si="8"/>
        <v>Yes</v>
      </c>
    </row>
    <row r="26" spans="1:11" x14ac:dyDescent="0.2">
      <c r="A26" s="128" t="s">
        <v>167</v>
      </c>
      <c r="B26" s="55" t="s">
        <v>213</v>
      </c>
      <c r="C26" s="5">
        <v>99.600973480999997</v>
      </c>
      <c r="D26" s="5" t="str">
        <f t="shared" si="6"/>
        <v>N/A</v>
      </c>
      <c r="E26" s="5">
        <v>99.545182198999996</v>
      </c>
      <c r="F26" s="5" t="str">
        <f t="shared" si="7"/>
        <v>N/A</v>
      </c>
      <c r="G26" s="5">
        <v>98.962899866000001</v>
      </c>
      <c r="H26" s="5" t="str">
        <f t="shared" si="9"/>
        <v>N/A</v>
      </c>
      <c r="I26" s="6">
        <v>-5.6000000000000001E-2</v>
      </c>
      <c r="J26" s="6">
        <v>-0.58499999999999996</v>
      </c>
      <c r="K26" s="105" t="str">
        <f t="shared" si="8"/>
        <v>Yes</v>
      </c>
    </row>
    <row r="27" spans="1:11" x14ac:dyDescent="0.2">
      <c r="A27" s="128" t="s">
        <v>168</v>
      </c>
      <c r="B27" s="55" t="s">
        <v>213</v>
      </c>
      <c r="C27" s="5">
        <v>99.600973480999997</v>
      </c>
      <c r="D27" s="5" t="str">
        <f t="shared" si="6"/>
        <v>N/A</v>
      </c>
      <c r="E27" s="5">
        <v>99.545182198999996</v>
      </c>
      <c r="F27" s="5" t="str">
        <f t="shared" si="7"/>
        <v>N/A</v>
      </c>
      <c r="G27" s="5">
        <v>98.962899866000001</v>
      </c>
      <c r="H27" s="5" t="str">
        <f t="shared" si="9"/>
        <v>N/A</v>
      </c>
      <c r="I27" s="6">
        <v>-5.6000000000000001E-2</v>
      </c>
      <c r="J27" s="6">
        <v>-0.58499999999999996</v>
      </c>
      <c r="K27" s="105" t="str">
        <f t="shared" si="8"/>
        <v>Yes</v>
      </c>
    </row>
    <row r="28" spans="1:11" x14ac:dyDescent="0.2">
      <c r="A28" s="128" t="s">
        <v>54</v>
      </c>
      <c r="B28" s="55" t="s">
        <v>213</v>
      </c>
      <c r="C28" s="5">
        <v>14.251287533999999</v>
      </c>
      <c r="D28" s="5" t="str">
        <f t="shared" si="6"/>
        <v>N/A</v>
      </c>
      <c r="E28" s="5">
        <v>14.739958807000001</v>
      </c>
      <c r="F28" s="5" t="str">
        <f t="shared" si="7"/>
        <v>N/A</v>
      </c>
      <c r="G28" s="5">
        <v>14.388610058999999</v>
      </c>
      <c r="H28" s="5" t="str">
        <f t="shared" si="9"/>
        <v>N/A</v>
      </c>
      <c r="I28" s="6">
        <v>3.4289999999999998</v>
      </c>
      <c r="J28" s="6">
        <v>-2.38</v>
      </c>
      <c r="K28" s="105" t="str">
        <f t="shared" si="8"/>
        <v>Yes</v>
      </c>
    </row>
    <row r="29" spans="1:11" x14ac:dyDescent="0.2">
      <c r="A29" s="128" t="s">
        <v>55</v>
      </c>
      <c r="B29" s="55" t="s">
        <v>213</v>
      </c>
      <c r="C29" s="5">
        <v>85.349685946999998</v>
      </c>
      <c r="D29" s="5" t="str">
        <f t="shared" si="6"/>
        <v>N/A</v>
      </c>
      <c r="E29" s="5">
        <v>84.805223393000006</v>
      </c>
      <c r="F29" s="5" t="str">
        <f t="shared" si="7"/>
        <v>N/A</v>
      </c>
      <c r="G29" s="5">
        <v>84.574289807</v>
      </c>
      <c r="H29" s="5" t="str">
        <f t="shared" si="9"/>
        <v>N/A</v>
      </c>
      <c r="I29" s="6">
        <v>-0.63800000000000001</v>
      </c>
      <c r="J29" s="6">
        <v>-0.27200000000000002</v>
      </c>
      <c r="K29" s="105" t="str">
        <f t="shared" si="8"/>
        <v>Yes</v>
      </c>
    </row>
    <row r="30" spans="1:11" x14ac:dyDescent="0.2">
      <c r="A30" s="128" t="s">
        <v>56</v>
      </c>
      <c r="B30" s="55" t="s">
        <v>213</v>
      </c>
      <c r="C30" s="5">
        <v>79.944665086000001</v>
      </c>
      <c r="D30" s="5" t="str">
        <f t="shared" si="6"/>
        <v>N/A</v>
      </c>
      <c r="E30" s="5">
        <v>80.979495290000003</v>
      </c>
      <c r="F30" s="5" t="str">
        <f t="shared" si="7"/>
        <v>N/A</v>
      </c>
      <c r="G30" s="5">
        <v>78.828542514000006</v>
      </c>
      <c r="H30" s="5" t="str">
        <f t="shared" si="9"/>
        <v>N/A</v>
      </c>
      <c r="I30" s="6">
        <v>1.294</v>
      </c>
      <c r="J30" s="6">
        <v>-2.66</v>
      </c>
      <c r="K30" s="105" t="str">
        <f t="shared" si="8"/>
        <v>Yes</v>
      </c>
    </row>
    <row r="31" spans="1:11" x14ac:dyDescent="0.2">
      <c r="A31" s="129" t="s">
        <v>57</v>
      </c>
      <c r="B31" s="135" t="s">
        <v>213</v>
      </c>
      <c r="C31" s="114">
        <v>17.645778301</v>
      </c>
      <c r="D31" s="114" t="str">
        <f t="shared" si="6"/>
        <v>N/A</v>
      </c>
      <c r="E31" s="114">
        <v>17.015695796999999</v>
      </c>
      <c r="F31" s="114" t="str">
        <f t="shared" si="7"/>
        <v>N/A</v>
      </c>
      <c r="G31" s="114">
        <v>14.648473801</v>
      </c>
      <c r="H31" s="114" t="str">
        <f t="shared" si="9"/>
        <v>N/A</v>
      </c>
      <c r="I31" s="115">
        <v>-3.57</v>
      </c>
      <c r="J31" s="115">
        <v>-13.9</v>
      </c>
      <c r="K31" s="116" t="str">
        <f t="shared" si="8"/>
        <v>Yes</v>
      </c>
    </row>
    <row r="32" spans="1:11" ht="12" customHeight="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6" style="13" bestFit="1" customWidth="1"/>
    <col min="4" max="4" width="7.7109375" style="13" customWidth="1"/>
    <col min="5" max="5" width="16" style="13" bestFit="1" customWidth="1"/>
    <col min="6" max="6" width="7.7109375" style="13" customWidth="1"/>
    <col min="7" max="7" width="16" style="13" bestFit="1" customWidth="1"/>
    <col min="8" max="8" width="7.7109375" style="13" customWidth="1"/>
    <col min="9" max="10" width="10.7109375" style="13" customWidth="1"/>
    <col min="11" max="11" width="17" style="13" customWidth="1"/>
    <col min="12" max="12" width="15.5703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x14ac:dyDescent="0.2">
      <c r="A2" s="192" t="s">
        <v>1577</v>
      </c>
      <c r="B2" s="193"/>
      <c r="C2" s="193"/>
      <c r="D2" s="193"/>
      <c r="E2" s="193"/>
      <c r="F2" s="193"/>
      <c r="G2" s="193"/>
      <c r="H2" s="193"/>
      <c r="I2" s="193"/>
      <c r="J2" s="193"/>
      <c r="K2" s="193"/>
      <c r="L2" s="194"/>
    </row>
    <row r="3" spans="1:12" s="13" customFormat="1" x14ac:dyDescent="0.2">
      <c r="A3" s="192" t="s">
        <v>1749</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s="51" customFormat="1" ht="63" customHeight="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s="16" customFormat="1" ht="12.75" customHeight="1" x14ac:dyDescent="0.2">
      <c r="A6" s="128" t="s">
        <v>345</v>
      </c>
      <c r="B6" s="27" t="s">
        <v>213</v>
      </c>
      <c r="C6" s="15">
        <v>6</v>
      </c>
      <c r="D6" s="27" t="s">
        <v>213</v>
      </c>
      <c r="E6" s="15">
        <v>7</v>
      </c>
      <c r="F6" s="27" t="s">
        <v>213</v>
      </c>
      <c r="G6" s="15">
        <v>7</v>
      </c>
      <c r="H6" s="27" t="s">
        <v>213</v>
      </c>
      <c r="I6" s="89" t="s">
        <v>213</v>
      </c>
      <c r="J6" s="89" t="s">
        <v>213</v>
      </c>
      <c r="K6" s="27" t="s">
        <v>213</v>
      </c>
      <c r="L6" s="139" t="s">
        <v>213</v>
      </c>
    </row>
    <row r="7" spans="1:12" x14ac:dyDescent="0.2">
      <c r="A7" s="104" t="s">
        <v>17</v>
      </c>
      <c r="B7" s="17" t="s">
        <v>213</v>
      </c>
      <c r="C7" s="18">
        <v>2422937</v>
      </c>
      <c r="D7" s="52" t="str">
        <f>IF($B7="N/A","N/A",IF(C7&gt;10,"No",IF(C7&lt;-10,"No","Yes")))</f>
        <v>N/A</v>
      </c>
      <c r="E7" s="18">
        <v>2723009</v>
      </c>
      <c r="F7" s="52" t="str">
        <f>IF($B7="N/A","N/A",IF(E7&gt;10,"No",IF(E7&lt;-10,"No","Yes")))</f>
        <v>N/A</v>
      </c>
      <c r="G7" s="18">
        <v>2971295</v>
      </c>
      <c r="H7" s="52" t="str">
        <f>IF($B7="N/A","N/A",IF(G7&gt;10,"No",IF(G7&lt;-10,"No","Yes")))</f>
        <v>N/A</v>
      </c>
      <c r="I7" s="53">
        <v>12.38</v>
      </c>
      <c r="J7" s="53">
        <v>9.1180000000000003</v>
      </c>
      <c r="K7" s="54" t="s">
        <v>734</v>
      </c>
      <c r="L7" s="106" t="str">
        <f>IF(J7="Div by 0", "N/A", IF(K7="N/A","N/A", IF(J7&gt;VALUE(MID(K7,1,2)), "No", IF(J7&lt;-1*VALUE(MID(K7,1,2)), "No", "Yes"))))</f>
        <v>Yes</v>
      </c>
    </row>
    <row r="8" spans="1:12" x14ac:dyDescent="0.2">
      <c r="A8" s="104" t="s">
        <v>58</v>
      </c>
      <c r="B8" s="22" t="s">
        <v>213</v>
      </c>
      <c r="C8" s="29">
        <v>11056764553</v>
      </c>
      <c r="D8" s="27" t="str">
        <f>IF($B8="N/A","N/A",IF(C8&gt;10,"No",IF(C8&lt;-10,"No","Yes")))</f>
        <v>N/A</v>
      </c>
      <c r="E8" s="29">
        <v>11690065179</v>
      </c>
      <c r="F8" s="27" t="str">
        <f>IF($B8="N/A","N/A",IF(E8&gt;10,"No",IF(E8&lt;-10,"No","Yes")))</f>
        <v>N/A</v>
      </c>
      <c r="G8" s="29">
        <v>13909478486</v>
      </c>
      <c r="H8" s="27" t="str">
        <f>IF($B8="N/A","N/A",IF(G8&gt;10,"No",IF(G8&lt;-10,"No","Yes")))</f>
        <v>N/A</v>
      </c>
      <c r="I8" s="8">
        <v>5.7279999999999998</v>
      </c>
      <c r="J8" s="8">
        <v>18.989999999999998</v>
      </c>
      <c r="K8" s="28" t="s">
        <v>734</v>
      </c>
      <c r="L8" s="105" t="str">
        <f>IF(J8="Div by 0", "N/A", IF(K8="N/A","N/A", IF(J8&gt;VALUE(MID(K8,1,2)), "No", IF(J8&lt;-1*VALUE(MID(K8,1,2)), "No", "Yes"))))</f>
        <v>Yes</v>
      </c>
    </row>
    <row r="9" spans="1:12" x14ac:dyDescent="0.2">
      <c r="A9" s="136" t="s">
        <v>939</v>
      </c>
      <c r="B9" s="5" t="s">
        <v>213</v>
      </c>
      <c r="C9" s="4">
        <v>5.7949505084000004</v>
      </c>
      <c r="D9" s="27" t="str">
        <f>IF($B9="N/A","N/A",IF(C9&gt;10,"No",IF(C9&lt;-10,"No","Yes")))</f>
        <v>N/A</v>
      </c>
      <c r="E9" s="4">
        <v>6.2310848035999999</v>
      </c>
      <c r="F9" s="27" t="str">
        <f>IF($B9="N/A","N/A",IF(E9&gt;10,"No",IF(E9&lt;-10,"No","Yes")))</f>
        <v>N/A</v>
      </c>
      <c r="G9" s="4">
        <v>5.8049099802999997</v>
      </c>
      <c r="H9" s="27" t="str">
        <f>IF($B9="N/A","N/A",IF(G9&gt;10,"No",IF(G9&lt;-10,"No","Yes")))</f>
        <v>N/A</v>
      </c>
      <c r="I9" s="8">
        <v>7.5259999999999998</v>
      </c>
      <c r="J9" s="8">
        <v>-6.84</v>
      </c>
      <c r="K9" s="5" t="s">
        <v>213</v>
      </c>
      <c r="L9" s="105" t="str">
        <f>IF(J9="Div by 0", "N/A", IF(K9="N/A","N/A", IF(J9&gt;VALUE(MID(K9,1,2)), "No", IF(J9&lt;-1*VALUE(MID(K9,1,2)), "No", "Yes"))))</f>
        <v>N/A</v>
      </c>
    </row>
    <row r="10" spans="1:12" x14ac:dyDescent="0.2">
      <c r="A10" s="136" t="s">
        <v>940</v>
      </c>
      <c r="B10" s="5" t="s">
        <v>213</v>
      </c>
      <c r="C10" s="4">
        <v>3.1498961796999998</v>
      </c>
      <c r="D10" s="27" t="str">
        <f t="shared" ref="D10:D20" si="0">IF($B10="N/A","N/A",IF(C10&gt;10,"No",IF(C10&lt;-10,"No","Yes")))</f>
        <v>N/A</v>
      </c>
      <c r="E10" s="4">
        <v>2.3945201797000002</v>
      </c>
      <c r="F10" s="27" t="str">
        <f t="shared" ref="F10:F20" si="1">IF($B10="N/A","N/A",IF(E10&gt;10,"No",IF(E10&lt;-10,"No","Yes")))</f>
        <v>N/A</v>
      </c>
      <c r="G10" s="4">
        <v>1.5582431229</v>
      </c>
      <c r="H10" s="27" t="str">
        <f t="shared" ref="H10:H20" si="2">IF($B10="N/A","N/A",IF(G10&gt;10,"No",IF(G10&lt;-10,"No","Yes")))</f>
        <v>N/A</v>
      </c>
      <c r="I10" s="8">
        <v>-24</v>
      </c>
      <c r="J10" s="8">
        <v>-34.9</v>
      </c>
      <c r="K10" s="5" t="s">
        <v>213</v>
      </c>
      <c r="L10" s="105" t="str">
        <f t="shared" ref="L10:L27" si="3">IF(J10="Div by 0", "N/A", IF(K10="N/A","N/A", IF(J10&gt;VALUE(MID(K10,1,2)), "No", IF(J10&lt;-1*VALUE(MID(K10,1,2)), "No", "Yes"))))</f>
        <v>N/A</v>
      </c>
    </row>
    <row r="11" spans="1:12" x14ac:dyDescent="0.2">
      <c r="A11" s="136" t="s">
        <v>941</v>
      </c>
      <c r="B11" s="5" t="s">
        <v>213</v>
      </c>
      <c r="C11" s="4">
        <v>12.809495253</v>
      </c>
      <c r="D11" s="27" t="str">
        <f t="shared" si="0"/>
        <v>N/A</v>
      </c>
      <c r="E11" s="4">
        <v>13.203996021</v>
      </c>
      <c r="F11" s="27" t="str">
        <f t="shared" si="1"/>
        <v>N/A</v>
      </c>
      <c r="G11" s="4">
        <v>15.65182858</v>
      </c>
      <c r="H11" s="27" t="str">
        <f t="shared" si="2"/>
        <v>N/A</v>
      </c>
      <c r="I11" s="8">
        <v>3.08</v>
      </c>
      <c r="J11" s="8">
        <v>18.54</v>
      </c>
      <c r="K11" s="5" t="s">
        <v>213</v>
      </c>
      <c r="L11" s="105" t="str">
        <f t="shared" si="3"/>
        <v>N/A</v>
      </c>
    </row>
    <row r="12" spans="1:12" x14ac:dyDescent="0.2">
      <c r="A12" s="136" t="s">
        <v>942</v>
      </c>
      <c r="B12" s="5" t="s">
        <v>213</v>
      </c>
      <c r="C12" s="4">
        <v>1.5470067938000001</v>
      </c>
      <c r="D12" s="27" t="str">
        <f t="shared" si="0"/>
        <v>N/A</v>
      </c>
      <c r="E12" s="4">
        <v>0.80844389419999996</v>
      </c>
      <c r="F12" s="27" t="str">
        <f t="shared" si="1"/>
        <v>N/A</v>
      </c>
      <c r="G12" s="4">
        <v>0.5000849798</v>
      </c>
      <c r="H12" s="27" t="str">
        <f t="shared" si="2"/>
        <v>N/A</v>
      </c>
      <c r="I12" s="8">
        <v>-47.7</v>
      </c>
      <c r="J12" s="8">
        <v>-38.1</v>
      </c>
      <c r="K12" s="5" t="s">
        <v>213</v>
      </c>
      <c r="L12" s="105" t="str">
        <f t="shared" si="3"/>
        <v>N/A</v>
      </c>
    </row>
    <row r="13" spans="1:12" x14ac:dyDescent="0.2">
      <c r="A13" s="136" t="s">
        <v>943</v>
      </c>
      <c r="B13" s="7" t="s">
        <v>213</v>
      </c>
      <c r="C13" s="4">
        <v>13.341205322</v>
      </c>
      <c r="D13" s="27" t="str">
        <f t="shared" si="0"/>
        <v>N/A</v>
      </c>
      <c r="E13" s="4">
        <v>12.235398414</v>
      </c>
      <c r="F13" s="27" t="str">
        <f t="shared" si="1"/>
        <v>N/A</v>
      </c>
      <c r="G13" s="4">
        <v>10.604399765</v>
      </c>
      <c r="H13" s="27" t="str">
        <f t="shared" si="2"/>
        <v>N/A</v>
      </c>
      <c r="I13" s="8">
        <v>-8.2899999999999991</v>
      </c>
      <c r="J13" s="8">
        <v>-13.3</v>
      </c>
      <c r="K13" s="5" t="s">
        <v>213</v>
      </c>
      <c r="L13" s="105" t="str">
        <f t="shared" si="3"/>
        <v>N/A</v>
      </c>
    </row>
    <row r="14" spans="1:12" ht="12.75" customHeight="1" x14ac:dyDescent="0.2">
      <c r="A14" s="136" t="s">
        <v>944</v>
      </c>
      <c r="B14" s="7" t="s">
        <v>213</v>
      </c>
      <c r="C14" s="4">
        <v>24.734072738999998</v>
      </c>
      <c r="D14" s="27" t="str">
        <f t="shared" si="0"/>
        <v>N/A</v>
      </c>
      <c r="E14" s="4">
        <v>26.682835055000002</v>
      </c>
      <c r="F14" s="27" t="str">
        <f t="shared" si="1"/>
        <v>N/A</v>
      </c>
      <c r="G14" s="4">
        <v>31.300762799000001</v>
      </c>
      <c r="H14" s="27" t="str">
        <f t="shared" si="2"/>
        <v>N/A</v>
      </c>
      <c r="I14" s="8">
        <v>7.8789999999999996</v>
      </c>
      <c r="J14" s="8">
        <v>17.309999999999999</v>
      </c>
      <c r="K14" s="5" t="s">
        <v>213</v>
      </c>
      <c r="L14" s="105" t="str">
        <f t="shared" si="3"/>
        <v>N/A</v>
      </c>
    </row>
    <row r="15" spans="1:12" x14ac:dyDescent="0.2">
      <c r="A15" s="136" t="s">
        <v>945</v>
      </c>
      <c r="B15" s="7" t="s">
        <v>213</v>
      </c>
      <c r="C15" s="4">
        <v>0.23636603019999999</v>
      </c>
      <c r="D15" s="27" t="str">
        <f t="shared" si="0"/>
        <v>N/A</v>
      </c>
      <c r="E15" s="4">
        <v>0.18442832910000001</v>
      </c>
      <c r="F15" s="27" t="str">
        <f t="shared" si="1"/>
        <v>N/A</v>
      </c>
      <c r="G15" s="4">
        <v>9.3225344500000001E-2</v>
      </c>
      <c r="H15" s="27" t="str">
        <f t="shared" si="2"/>
        <v>N/A</v>
      </c>
      <c r="I15" s="8">
        <v>-22</v>
      </c>
      <c r="J15" s="8">
        <v>-49.5</v>
      </c>
      <c r="K15" s="5" t="s">
        <v>213</v>
      </c>
      <c r="L15" s="105" t="str">
        <f t="shared" si="3"/>
        <v>N/A</v>
      </c>
    </row>
    <row r="16" spans="1:12" ht="12.75" customHeight="1" x14ac:dyDescent="0.2">
      <c r="A16" s="136" t="s">
        <v>946</v>
      </c>
      <c r="B16" s="7" t="s">
        <v>213</v>
      </c>
      <c r="C16" s="4">
        <v>38.387007173999997</v>
      </c>
      <c r="D16" s="27" t="str">
        <f t="shared" si="0"/>
        <v>N/A</v>
      </c>
      <c r="E16" s="4">
        <v>38.259293304000003</v>
      </c>
      <c r="F16" s="27" t="str">
        <f t="shared" si="1"/>
        <v>N/A</v>
      </c>
      <c r="G16" s="4">
        <v>34.486545429000003</v>
      </c>
      <c r="H16" s="27" t="str">
        <f t="shared" si="2"/>
        <v>N/A</v>
      </c>
      <c r="I16" s="8">
        <v>-0.33300000000000002</v>
      </c>
      <c r="J16" s="8">
        <v>-9.86</v>
      </c>
      <c r="K16" s="5" t="s">
        <v>213</v>
      </c>
      <c r="L16" s="105" t="str">
        <f t="shared" si="3"/>
        <v>N/A</v>
      </c>
    </row>
    <row r="17" spans="1:12" ht="12.75" customHeight="1" x14ac:dyDescent="0.2">
      <c r="A17" s="137" t="s">
        <v>947</v>
      </c>
      <c r="B17" s="7" t="s">
        <v>213</v>
      </c>
      <c r="C17" s="4">
        <v>55.114474706000003</v>
      </c>
      <c r="D17" s="27" t="str">
        <f t="shared" si="0"/>
        <v>N/A</v>
      </c>
      <c r="E17" s="4">
        <v>53.073640226999999</v>
      </c>
      <c r="F17" s="27" t="str">
        <f t="shared" si="1"/>
        <v>N/A</v>
      </c>
      <c r="G17" s="4">
        <v>46.742413661000001</v>
      </c>
      <c r="H17" s="27" t="str">
        <f t="shared" si="2"/>
        <v>N/A</v>
      </c>
      <c r="I17" s="8">
        <v>-3.7</v>
      </c>
      <c r="J17" s="8">
        <v>-11.9</v>
      </c>
      <c r="K17" s="5" t="s">
        <v>213</v>
      </c>
      <c r="L17" s="105" t="str">
        <f t="shared" si="3"/>
        <v>N/A</v>
      </c>
    </row>
    <row r="18" spans="1:12" ht="12.75" customHeight="1" x14ac:dyDescent="0.2">
      <c r="A18" s="137" t="s">
        <v>1704</v>
      </c>
      <c r="B18" s="7" t="s">
        <v>213</v>
      </c>
      <c r="C18" s="4">
        <v>51.964578525999997</v>
      </c>
      <c r="D18" s="27" t="str">
        <f t="shared" si="0"/>
        <v>N/A</v>
      </c>
      <c r="E18" s="4">
        <v>50.679120046999998</v>
      </c>
      <c r="F18" s="27" t="str">
        <f t="shared" si="1"/>
        <v>N/A</v>
      </c>
      <c r="G18" s="4">
        <v>45.184170537999996</v>
      </c>
      <c r="H18" s="27" t="str">
        <f t="shared" si="2"/>
        <v>N/A</v>
      </c>
      <c r="I18" s="8">
        <v>-2.4700000000000002</v>
      </c>
      <c r="J18" s="8">
        <v>-10.8</v>
      </c>
      <c r="K18" s="5" t="s">
        <v>213</v>
      </c>
      <c r="L18" s="105" t="str">
        <f t="shared" si="3"/>
        <v>N/A</v>
      </c>
    </row>
    <row r="19" spans="1:12" ht="12.75" customHeight="1" x14ac:dyDescent="0.2">
      <c r="A19" s="137" t="s">
        <v>948</v>
      </c>
      <c r="B19" s="7" t="s">
        <v>213</v>
      </c>
      <c r="C19" s="4">
        <v>39.090574785999998</v>
      </c>
      <c r="D19" s="27" t="str">
        <f t="shared" si="0"/>
        <v>N/A</v>
      </c>
      <c r="E19" s="4">
        <v>40.69527497</v>
      </c>
      <c r="F19" s="27" t="str">
        <f t="shared" si="1"/>
        <v>N/A</v>
      </c>
      <c r="G19" s="4">
        <v>47.452676357999998</v>
      </c>
      <c r="H19" s="27" t="str">
        <f t="shared" si="2"/>
        <v>N/A</v>
      </c>
      <c r="I19" s="8">
        <v>4.1050000000000004</v>
      </c>
      <c r="J19" s="8">
        <v>16.600000000000001</v>
      </c>
      <c r="K19" s="5" t="s">
        <v>213</v>
      </c>
      <c r="L19" s="105" t="str">
        <f t="shared" si="3"/>
        <v>N/A</v>
      </c>
    </row>
    <row r="20" spans="1:12" ht="12.75" customHeight="1" x14ac:dyDescent="0.2">
      <c r="A20" s="138" t="s">
        <v>132</v>
      </c>
      <c r="B20" s="1" t="s">
        <v>213</v>
      </c>
      <c r="C20" s="23">
        <v>98853</v>
      </c>
      <c r="D20" s="27" t="str">
        <f t="shared" si="0"/>
        <v>N/A</v>
      </c>
      <c r="E20" s="23">
        <v>40845</v>
      </c>
      <c r="F20" s="27" t="str">
        <f t="shared" si="1"/>
        <v>N/A</v>
      </c>
      <c r="G20" s="23">
        <v>55451</v>
      </c>
      <c r="H20" s="27" t="str">
        <f t="shared" si="2"/>
        <v>N/A</v>
      </c>
      <c r="I20" s="8">
        <v>-58.7</v>
      </c>
      <c r="J20" s="8">
        <v>35.76</v>
      </c>
      <c r="K20" s="23" t="s">
        <v>213</v>
      </c>
      <c r="L20" s="105" t="str">
        <f t="shared" si="3"/>
        <v>N/A</v>
      </c>
    </row>
    <row r="21" spans="1:12" ht="12.75" customHeight="1" x14ac:dyDescent="0.2">
      <c r="A21" s="138" t="s">
        <v>133</v>
      </c>
      <c r="B21" s="30" t="s">
        <v>276</v>
      </c>
      <c r="C21" s="4">
        <v>4.0798832160999998</v>
      </c>
      <c r="D21" s="27" t="str">
        <f>IF($B21="N/A","N/A",IF(C21&gt;=2,"No",IF(C21&lt;0,"No","Yes")))</f>
        <v>No</v>
      </c>
      <c r="E21" s="4">
        <v>1.4999950421999999</v>
      </c>
      <c r="F21" s="27" t="str">
        <f>IF($B21="N/A","N/A",IF(E21&gt;=2,"No",IF(E21&lt;0,"No","Yes")))</f>
        <v>Yes</v>
      </c>
      <c r="G21" s="4">
        <v>1.8662233133999999</v>
      </c>
      <c r="H21" s="27" t="str">
        <f>IF($B21="N/A","N/A",IF(G21&gt;=2,"No",IF(G21&lt;0,"No","Yes")))</f>
        <v>Yes</v>
      </c>
      <c r="I21" s="8">
        <v>-63.2</v>
      </c>
      <c r="J21" s="8">
        <v>24.42</v>
      </c>
      <c r="K21" s="5" t="s">
        <v>213</v>
      </c>
      <c r="L21" s="105" t="str">
        <f t="shared" si="3"/>
        <v>N/A</v>
      </c>
    </row>
    <row r="22" spans="1:12" ht="25.5" x14ac:dyDescent="0.2">
      <c r="A22" s="128" t="s">
        <v>134</v>
      </c>
      <c r="B22" s="30" t="s">
        <v>213</v>
      </c>
      <c r="C22" s="29">
        <v>61353296</v>
      </c>
      <c r="D22" s="27" t="str">
        <f t="shared" ref="D22:D27" si="4">IF($B22="N/A","N/A",IF(C22&gt;10,"No",IF(C22&lt;-10,"No","Yes")))</f>
        <v>N/A</v>
      </c>
      <c r="E22" s="29">
        <v>34137009</v>
      </c>
      <c r="F22" s="27" t="str">
        <f t="shared" ref="F22:F27" si="5">IF($B22="N/A","N/A",IF(E22&gt;10,"No",IF(E22&lt;-10,"No","Yes")))</f>
        <v>N/A</v>
      </c>
      <c r="G22" s="29">
        <v>29461019</v>
      </c>
      <c r="H22" s="27" t="str">
        <f t="shared" ref="H22:H27" si="6">IF($B22="N/A","N/A",IF(G22&gt;10,"No",IF(G22&lt;-10,"No","Yes")))</f>
        <v>N/A</v>
      </c>
      <c r="I22" s="8">
        <v>-44.4</v>
      </c>
      <c r="J22" s="8">
        <v>-13.7</v>
      </c>
      <c r="K22" s="5" t="s">
        <v>213</v>
      </c>
      <c r="L22" s="105" t="str">
        <f t="shared" si="3"/>
        <v>N/A</v>
      </c>
    </row>
    <row r="23" spans="1:12" ht="25.5" x14ac:dyDescent="0.2">
      <c r="A23" s="128" t="s">
        <v>1680</v>
      </c>
      <c r="B23" s="30" t="s">
        <v>213</v>
      </c>
      <c r="C23" s="29">
        <v>620.65183657</v>
      </c>
      <c r="D23" s="27" t="str">
        <f t="shared" si="4"/>
        <v>N/A</v>
      </c>
      <c r="E23" s="29">
        <v>835.76959236000005</v>
      </c>
      <c r="F23" s="27" t="str">
        <f t="shared" si="5"/>
        <v>N/A</v>
      </c>
      <c r="G23" s="29">
        <v>531.29824529999996</v>
      </c>
      <c r="H23" s="27" t="str">
        <f t="shared" si="6"/>
        <v>N/A</v>
      </c>
      <c r="I23" s="8">
        <v>34.659999999999997</v>
      </c>
      <c r="J23" s="8">
        <v>-36.4</v>
      </c>
      <c r="K23" s="5" t="s">
        <v>213</v>
      </c>
      <c r="L23" s="105" t="str">
        <f t="shared" si="3"/>
        <v>N/A</v>
      </c>
    </row>
    <row r="24" spans="1:12" ht="12.75" customHeight="1" x14ac:dyDescent="0.2">
      <c r="A24" s="138" t="s">
        <v>135</v>
      </c>
      <c r="B24" s="22" t="s">
        <v>213</v>
      </c>
      <c r="C24" s="1">
        <v>19317</v>
      </c>
      <c r="D24" s="27" t="str">
        <f t="shared" si="4"/>
        <v>N/A</v>
      </c>
      <c r="E24" s="1">
        <v>17580</v>
      </c>
      <c r="F24" s="27" t="str">
        <f t="shared" si="5"/>
        <v>N/A</v>
      </c>
      <c r="G24" s="1">
        <v>13109</v>
      </c>
      <c r="H24" s="27" t="str">
        <f t="shared" si="6"/>
        <v>N/A</v>
      </c>
      <c r="I24" s="8">
        <v>-8.99</v>
      </c>
      <c r="J24" s="8">
        <v>-25.4</v>
      </c>
      <c r="K24" s="23" t="s">
        <v>213</v>
      </c>
      <c r="L24" s="105" t="str">
        <f t="shared" si="3"/>
        <v>N/A</v>
      </c>
    </row>
    <row r="25" spans="1:12" ht="12.75" customHeight="1" x14ac:dyDescent="0.2">
      <c r="A25" s="138" t="s">
        <v>136</v>
      </c>
      <c r="B25" s="22" t="s">
        <v>213</v>
      </c>
      <c r="C25" s="9">
        <v>0.79725556220000005</v>
      </c>
      <c r="D25" s="27" t="str">
        <f t="shared" si="4"/>
        <v>N/A</v>
      </c>
      <c r="E25" s="9">
        <v>0.64560932410000005</v>
      </c>
      <c r="F25" s="27" t="str">
        <f t="shared" si="5"/>
        <v>N/A</v>
      </c>
      <c r="G25" s="9">
        <v>0.44118810149999999</v>
      </c>
      <c r="H25" s="27" t="str">
        <f t="shared" si="6"/>
        <v>N/A</v>
      </c>
      <c r="I25" s="8">
        <v>-19</v>
      </c>
      <c r="J25" s="8">
        <v>-31.7</v>
      </c>
      <c r="K25" s="5" t="s">
        <v>213</v>
      </c>
      <c r="L25" s="105" t="str">
        <f t="shared" si="3"/>
        <v>N/A</v>
      </c>
    </row>
    <row r="26" spans="1:12" ht="25.5" x14ac:dyDescent="0.2">
      <c r="A26" s="128" t="s">
        <v>137</v>
      </c>
      <c r="B26" s="22" t="s">
        <v>213</v>
      </c>
      <c r="C26" s="10">
        <v>57455466</v>
      </c>
      <c r="D26" s="27" t="str">
        <f t="shared" si="4"/>
        <v>N/A</v>
      </c>
      <c r="E26" s="10">
        <v>30998897</v>
      </c>
      <c r="F26" s="27" t="str">
        <f t="shared" si="5"/>
        <v>N/A</v>
      </c>
      <c r="G26" s="10">
        <v>23176550</v>
      </c>
      <c r="H26" s="27" t="str">
        <f t="shared" si="6"/>
        <v>N/A</v>
      </c>
      <c r="I26" s="8">
        <v>-46</v>
      </c>
      <c r="J26" s="8">
        <v>-25.2</v>
      </c>
      <c r="K26" s="5" t="s">
        <v>213</v>
      </c>
      <c r="L26" s="105" t="str">
        <f t="shared" si="3"/>
        <v>N/A</v>
      </c>
    </row>
    <row r="27" spans="1:12" ht="25.5" x14ac:dyDescent="0.2">
      <c r="A27" s="128" t="s">
        <v>949</v>
      </c>
      <c r="B27" s="22" t="s">
        <v>213</v>
      </c>
      <c r="C27" s="10">
        <v>2974.3472588999998</v>
      </c>
      <c r="D27" s="27" t="str">
        <f t="shared" si="4"/>
        <v>N/A</v>
      </c>
      <c r="E27" s="10">
        <v>1763.3047213</v>
      </c>
      <c r="F27" s="27" t="str">
        <f t="shared" si="5"/>
        <v>N/A</v>
      </c>
      <c r="G27" s="10">
        <v>1767.9876420999999</v>
      </c>
      <c r="H27" s="27" t="str">
        <f t="shared" si="6"/>
        <v>N/A</v>
      </c>
      <c r="I27" s="8">
        <v>-40.700000000000003</v>
      </c>
      <c r="J27" s="8">
        <v>0.2656</v>
      </c>
      <c r="K27" s="5" t="s">
        <v>213</v>
      </c>
      <c r="L27" s="105" t="str">
        <f t="shared" si="3"/>
        <v>N/A</v>
      </c>
    </row>
    <row r="28" spans="1:12" x14ac:dyDescent="0.2">
      <c r="A28" s="138" t="s">
        <v>138</v>
      </c>
      <c r="B28" s="1" t="s">
        <v>213</v>
      </c>
      <c r="C28" s="23">
        <v>39703</v>
      </c>
      <c r="D28" s="27" t="str">
        <f>IF($B28="N/A","N/A",IF(C28&gt;10,"No",IF(C28&lt;-10,"No","Yes")))</f>
        <v>N/A</v>
      </c>
      <c r="E28" s="23">
        <v>35617</v>
      </c>
      <c r="F28" s="27" t="str">
        <f>IF($B28="N/A","N/A",IF(E28&gt;10,"No",IF(E28&lt;-10,"No","Yes")))</f>
        <v>N/A</v>
      </c>
      <c r="G28" s="23">
        <v>41217</v>
      </c>
      <c r="H28" s="27" t="str">
        <f>IF($B28="N/A","N/A",IF(G28&gt;10,"No",IF(G28&lt;-10,"No","Yes")))</f>
        <v>N/A</v>
      </c>
      <c r="I28" s="8">
        <v>-10.3</v>
      </c>
      <c r="J28" s="8">
        <v>15.72</v>
      </c>
      <c r="K28" s="23" t="s">
        <v>213</v>
      </c>
      <c r="L28" s="105" t="str">
        <f>IF(J28="Div by 0", "N/A", IF(K28="N/A","N/A", IF(J28&gt;VALUE(MID(K28,1,2)), "No", IF(J28&lt;-1*VALUE(MID(K28,1,2)), "No", "Yes"))))</f>
        <v>N/A</v>
      </c>
    </row>
    <row r="29" spans="1:12" x14ac:dyDescent="0.2">
      <c r="A29" s="128" t="s">
        <v>139</v>
      </c>
      <c r="B29" s="30" t="s">
        <v>213</v>
      </c>
      <c r="C29" s="4">
        <v>1.6386311324</v>
      </c>
      <c r="D29" s="27" t="str">
        <f>IF($B29="N/A","N/A",IF(C29&gt;10,"No",IF(C29&lt;-10,"No","Yes")))</f>
        <v>N/A</v>
      </c>
      <c r="E29" s="4">
        <v>1.3080015527</v>
      </c>
      <c r="F29" s="27" t="str">
        <f>IF($B29="N/A","N/A",IF(E29&gt;10,"No",IF(E29&lt;-10,"No","Yes")))</f>
        <v>N/A</v>
      </c>
      <c r="G29" s="4">
        <v>1.387172933</v>
      </c>
      <c r="H29" s="27" t="str">
        <f>IF($B29="N/A","N/A",IF(G29&gt;10,"No",IF(G29&lt;-10,"No","Yes")))</f>
        <v>N/A</v>
      </c>
      <c r="I29" s="8">
        <v>-20.2</v>
      </c>
      <c r="J29" s="8">
        <v>6.0529999999999999</v>
      </c>
      <c r="K29" s="5" t="s">
        <v>213</v>
      </c>
      <c r="L29" s="105" t="str">
        <f>IF(J29="Div by 0", "N/A", IF(K29="N/A","N/A", IF(J29&gt;VALUE(MID(K29,1,2)), "No", IF(J29&lt;-1*VALUE(MID(K29,1,2)), "No", "Yes"))))</f>
        <v>N/A</v>
      </c>
    </row>
    <row r="30" spans="1:12" x14ac:dyDescent="0.2">
      <c r="A30" s="138" t="s">
        <v>140</v>
      </c>
      <c r="B30" s="23" t="s">
        <v>213</v>
      </c>
      <c r="C30" s="23">
        <v>75797</v>
      </c>
      <c r="D30" s="27" t="str">
        <f>IF($B30="N/A","N/A",IF(C30&gt;10,"No",IF(C30&lt;-10,"No","Yes")))</f>
        <v>N/A</v>
      </c>
      <c r="E30" s="23">
        <v>90996</v>
      </c>
      <c r="F30" s="27" t="str">
        <f>IF($B30="N/A","N/A",IF(E30&gt;10,"No",IF(E30&lt;-10,"No","Yes")))</f>
        <v>N/A</v>
      </c>
      <c r="G30" s="23">
        <v>87252</v>
      </c>
      <c r="H30" s="27" t="str">
        <f>IF($B30="N/A","N/A",IF(G30&gt;10,"No",IF(G30&lt;-10,"No","Yes")))</f>
        <v>N/A</v>
      </c>
      <c r="I30" s="8">
        <v>20.05</v>
      </c>
      <c r="J30" s="8">
        <v>-4.1100000000000003</v>
      </c>
      <c r="K30" s="23" t="s">
        <v>213</v>
      </c>
      <c r="L30" s="105" t="str">
        <f>IF(J30="Div by 0", "N/A", IF(K30="N/A","N/A", IF(J30&gt;VALUE(MID(K30,1,2)), "No", IF(J30&lt;-1*VALUE(MID(K30,1,2)), "No", "Yes"))))</f>
        <v>N/A</v>
      </c>
    </row>
    <row r="31" spans="1:12" x14ac:dyDescent="0.2">
      <c r="A31" s="128" t="s">
        <v>141</v>
      </c>
      <c r="B31" s="22" t="s">
        <v>213</v>
      </c>
      <c r="C31" s="4">
        <v>3.1283108063</v>
      </c>
      <c r="D31" s="27" t="str">
        <f>IF($B31="N/A","N/A",IF(C31&gt;10,"No",IF(C31&lt;-10,"No","Yes")))</f>
        <v>N/A</v>
      </c>
      <c r="E31" s="4">
        <v>3.3417443717999999</v>
      </c>
      <c r="F31" s="27" t="str">
        <f>IF($B31="N/A","N/A",IF(E31&gt;10,"No",IF(E31&lt;-10,"No","Yes")))</f>
        <v>N/A</v>
      </c>
      <c r="G31" s="4">
        <v>2.9364973858000001</v>
      </c>
      <c r="H31" s="27" t="str">
        <f>IF($B31="N/A","N/A",IF(G31&gt;10,"No",IF(G31&lt;-10,"No","Yes")))</f>
        <v>N/A</v>
      </c>
      <c r="I31" s="8">
        <v>6.8230000000000004</v>
      </c>
      <c r="J31" s="8">
        <v>-12.1</v>
      </c>
      <c r="K31" s="5" t="s">
        <v>213</v>
      </c>
      <c r="L31" s="105" t="str">
        <f>IF(J31="Div by 0", "N/A", IF(K31="N/A","N/A", IF(J31&gt;VALUE(MID(K31,1,2)), "No", IF(J31&lt;-1*VALUE(MID(K31,1,2)), "No", "Yes"))))</f>
        <v>N/A</v>
      </c>
    </row>
    <row r="32" spans="1:12" ht="12.75" customHeight="1" x14ac:dyDescent="0.2">
      <c r="A32" s="138" t="s">
        <v>142</v>
      </c>
      <c r="B32" s="1" t="s">
        <v>213</v>
      </c>
      <c r="C32" s="1">
        <v>40932</v>
      </c>
      <c r="D32" s="27" t="str">
        <f>IF($B32="N/A","N/A",IF(C32&gt;10,"No",IF(C32&lt;-10,"No","Yes")))</f>
        <v>N/A</v>
      </c>
      <c r="E32" s="1">
        <v>38106.75</v>
      </c>
      <c r="F32" s="27" t="str">
        <f>IF($B32="N/A","N/A",IF(E32&gt;10,"No",IF(E32&lt;-10,"No","Yes")))</f>
        <v>N/A</v>
      </c>
      <c r="G32" s="1">
        <v>40547.166666999998</v>
      </c>
      <c r="H32" s="27" t="str">
        <f>IF($B32="N/A","N/A",IF(G32&gt;10,"No",IF(G32&lt;-10,"No","Yes")))</f>
        <v>N/A</v>
      </c>
      <c r="I32" s="8">
        <v>-6.9</v>
      </c>
      <c r="J32" s="8">
        <v>6.4039999999999999</v>
      </c>
      <c r="K32" s="1" t="s">
        <v>213</v>
      </c>
      <c r="L32" s="105" t="str">
        <f>IF(J32="Div by 0", "N/A", IF(K32="N/A","N/A", IF(J32&gt;VALUE(MID(K32,1,2)), "No", IF(J32&lt;-1*VALUE(MID(K32,1,2)), "No", "Yes"))))</f>
        <v>N/A</v>
      </c>
    </row>
    <row r="33" spans="1:12" ht="12.75" customHeight="1" x14ac:dyDescent="0.2">
      <c r="A33" s="138" t="s">
        <v>1721</v>
      </c>
      <c r="B33" s="1" t="s">
        <v>213</v>
      </c>
      <c r="C33" s="1" t="s">
        <v>213</v>
      </c>
      <c r="D33" s="27" t="str">
        <f t="shared" ref="D33:D35" si="7">IF($B33="N/A","N/A",IF(C33&gt;10,"No",IF(C33&lt;-10,"No","Yes")))</f>
        <v>N/A</v>
      </c>
      <c r="E33" s="1">
        <v>0</v>
      </c>
      <c r="F33" s="27" t="str">
        <f t="shared" ref="F33:F35" si="8">IF($B33="N/A","N/A",IF(E33&gt;10,"No",IF(E33&lt;-10,"No","Yes")))</f>
        <v>N/A</v>
      </c>
      <c r="G33" s="1">
        <v>11</v>
      </c>
      <c r="H33" s="27" t="str">
        <f t="shared" ref="H33:H35" si="9">IF($B33="N/A","N/A",IF(G33&gt;10,"No",IF(G33&lt;-10,"No","Yes")))</f>
        <v>N/A</v>
      </c>
      <c r="I33" s="8" t="s">
        <v>213</v>
      </c>
      <c r="J33" s="8" t="s">
        <v>1750</v>
      </c>
      <c r="K33" s="1" t="s">
        <v>213</v>
      </c>
      <c r="L33" s="105" t="str">
        <f t="shared" ref="L33:L35" si="10">IF(J33="Div by 0", "N/A", IF(K33="N/A","N/A", IF(J33&gt;VALUE(MID(K33,1,2)), "No", IF(J33&lt;-1*VALUE(MID(K33,1,2)), "No", "Yes"))))</f>
        <v>N/A</v>
      </c>
    </row>
    <row r="34" spans="1:12" ht="28.5" customHeight="1" x14ac:dyDescent="0.2">
      <c r="A34" s="138" t="s">
        <v>1722</v>
      </c>
      <c r="B34" s="1" t="s">
        <v>213</v>
      </c>
      <c r="C34" s="1" t="s">
        <v>213</v>
      </c>
      <c r="D34" s="27" t="str">
        <f t="shared" si="7"/>
        <v>N/A</v>
      </c>
      <c r="E34" s="1">
        <v>0</v>
      </c>
      <c r="F34" s="27" t="str">
        <f t="shared" si="8"/>
        <v>N/A</v>
      </c>
      <c r="G34" s="1">
        <v>6.8257599999999995E-5</v>
      </c>
      <c r="H34" s="27" t="str">
        <f t="shared" si="9"/>
        <v>N/A</v>
      </c>
      <c r="I34" s="8" t="s">
        <v>213</v>
      </c>
      <c r="J34" s="8" t="s">
        <v>1750</v>
      </c>
      <c r="K34" s="1" t="s">
        <v>213</v>
      </c>
      <c r="L34" s="105" t="str">
        <f t="shared" si="10"/>
        <v>N/A</v>
      </c>
    </row>
    <row r="35" spans="1:12" ht="30.75" customHeight="1" x14ac:dyDescent="0.2">
      <c r="A35" s="144" t="s">
        <v>1723</v>
      </c>
      <c r="B35" s="121" t="s">
        <v>213</v>
      </c>
      <c r="C35" s="121" t="s">
        <v>213</v>
      </c>
      <c r="D35" s="145" t="str">
        <f t="shared" si="7"/>
        <v>N/A</v>
      </c>
      <c r="E35" s="121">
        <v>0</v>
      </c>
      <c r="F35" s="145" t="str">
        <f t="shared" si="8"/>
        <v>N/A</v>
      </c>
      <c r="G35" s="121">
        <v>880</v>
      </c>
      <c r="H35" s="145" t="str">
        <f t="shared" si="9"/>
        <v>N/A</v>
      </c>
      <c r="I35" s="146" t="s">
        <v>213</v>
      </c>
      <c r="J35" s="146" t="s">
        <v>1750</v>
      </c>
      <c r="K35" s="121" t="s">
        <v>213</v>
      </c>
      <c r="L35" s="116" t="str">
        <f t="shared" si="10"/>
        <v>N/A</v>
      </c>
    </row>
    <row r="36" spans="1:12" s="13" customFormat="1" ht="12" customHeight="1" x14ac:dyDescent="0.2">
      <c r="A36" s="209" t="s">
        <v>1620</v>
      </c>
      <c r="B36" s="209"/>
      <c r="C36" s="209"/>
      <c r="D36" s="209"/>
      <c r="E36" s="209"/>
      <c r="F36" s="209"/>
      <c r="G36" s="209"/>
      <c r="H36" s="209"/>
      <c r="I36" s="209"/>
      <c r="J36" s="209"/>
      <c r="K36" s="209"/>
      <c r="L36" s="209"/>
    </row>
    <row r="37" spans="1:12" s="13" customFormat="1" ht="12.75" customHeight="1" x14ac:dyDescent="0.2">
      <c r="A37" s="208" t="s">
        <v>1618</v>
      </c>
      <c r="B37" s="208"/>
      <c r="C37" s="208"/>
      <c r="D37" s="208"/>
      <c r="E37" s="208"/>
      <c r="F37" s="208"/>
      <c r="G37" s="208"/>
      <c r="H37" s="208"/>
      <c r="I37" s="208"/>
      <c r="J37" s="208"/>
      <c r="K37" s="208"/>
      <c r="L37" s="208"/>
    </row>
    <row r="38" spans="1:12" s="13" customFormat="1" x14ac:dyDescent="0.2">
      <c r="A38" s="198" t="s">
        <v>1706</v>
      </c>
      <c r="B38" s="198"/>
      <c r="C38" s="198"/>
      <c r="D38" s="198"/>
      <c r="E38" s="198"/>
      <c r="F38" s="198"/>
      <c r="G38" s="198"/>
      <c r="H38" s="198"/>
      <c r="I38" s="198"/>
      <c r="J38" s="198"/>
      <c r="K38" s="198"/>
      <c r="L38" s="199"/>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327"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 style="13" customWidth="1"/>
    <col min="12" max="12" width="15.5703125" style="26" customWidth="1"/>
    <col min="13" max="16384" width="9.140625" style="26"/>
  </cols>
  <sheetData>
    <row r="1" spans="1:14" s="12" customFormat="1" ht="18.75" customHeight="1" x14ac:dyDescent="0.2">
      <c r="A1" s="186" t="s">
        <v>1737</v>
      </c>
      <c r="B1" s="187"/>
      <c r="C1" s="187"/>
      <c r="D1" s="187"/>
      <c r="E1" s="187"/>
      <c r="F1" s="187"/>
      <c r="G1" s="187"/>
      <c r="H1" s="187"/>
      <c r="I1" s="187"/>
      <c r="J1" s="187"/>
      <c r="K1" s="187"/>
      <c r="L1" s="188"/>
    </row>
    <row r="2" spans="1:14" ht="24.75" customHeight="1" x14ac:dyDescent="0.2">
      <c r="A2" s="215" t="s">
        <v>1578</v>
      </c>
      <c r="B2" s="216"/>
      <c r="C2" s="216"/>
      <c r="D2" s="216"/>
      <c r="E2" s="216"/>
      <c r="F2" s="216"/>
      <c r="G2" s="216"/>
      <c r="H2" s="216"/>
      <c r="I2" s="216"/>
      <c r="J2" s="216"/>
      <c r="K2" s="216"/>
      <c r="L2" s="217"/>
    </row>
    <row r="3" spans="1:14" s="13" customFormat="1" x14ac:dyDescent="0.2">
      <c r="A3" s="192" t="s">
        <v>1749</v>
      </c>
      <c r="B3" s="213"/>
      <c r="C3" s="213"/>
      <c r="D3" s="213"/>
      <c r="E3" s="213"/>
      <c r="F3" s="213"/>
      <c r="G3" s="213"/>
      <c r="H3" s="213"/>
      <c r="I3" s="213"/>
      <c r="J3" s="213"/>
      <c r="K3" s="213"/>
      <c r="L3" s="214"/>
    </row>
    <row r="4" spans="1:14" s="13" customFormat="1" x14ac:dyDescent="0.2">
      <c r="A4" s="210" t="s">
        <v>647</v>
      </c>
      <c r="B4" s="211"/>
      <c r="C4" s="211"/>
      <c r="D4" s="211"/>
      <c r="E4" s="211"/>
      <c r="F4" s="211"/>
      <c r="G4" s="211"/>
      <c r="H4" s="211"/>
      <c r="I4" s="211"/>
      <c r="J4" s="211"/>
      <c r="K4" s="211"/>
      <c r="L4" s="212"/>
    </row>
    <row r="5" spans="1:14"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4" x14ac:dyDescent="0.2">
      <c r="A6" s="147" t="s">
        <v>0</v>
      </c>
      <c r="B6" s="23" t="s">
        <v>213</v>
      </c>
      <c r="C6" s="23">
        <v>2284381</v>
      </c>
      <c r="D6" s="27" t="str">
        <f>IF($B6="N/A","N/A",IF(C6&gt;10,"No",IF(C6&lt;-10,"No","Yes")))</f>
        <v>N/A</v>
      </c>
      <c r="E6" s="23">
        <v>2646547</v>
      </c>
      <c r="F6" s="27" t="str">
        <f>IF($B6="N/A","N/A",IF(E6&gt;10,"No",IF(E6&lt;-10,"No","Yes")))</f>
        <v>N/A</v>
      </c>
      <c r="G6" s="23">
        <v>2874627</v>
      </c>
      <c r="H6" s="27" t="str">
        <f>IF($B6="N/A","N/A",IF(G6&gt;10,"No",IF(G6&lt;-10,"No","Yes")))</f>
        <v>N/A</v>
      </c>
      <c r="I6" s="8">
        <v>15.85</v>
      </c>
      <c r="J6" s="8">
        <v>8.6180000000000003</v>
      </c>
      <c r="K6" s="31" t="s">
        <v>734</v>
      </c>
      <c r="L6" s="105" t="str">
        <f>IF(J6="Div by 0", "N/A", IF(K6="N/A","N/A", IF(J6&gt;VALUE(MID(K6,1,2)), "No", IF(J6&lt;-1*VALUE(MID(K6,1,2)), "No", "Yes"))))</f>
        <v>Yes</v>
      </c>
    </row>
    <row r="7" spans="1:14" x14ac:dyDescent="0.2">
      <c r="A7" s="138" t="s">
        <v>59</v>
      </c>
      <c r="B7" s="23" t="s">
        <v>213</v>
      </c>
      <c r="C7" s="23">
        <v>1883300.69</v>
      </c>
      <c r="D7" s="27" t="str">
        <f>IF($B7="N/A","N/A",IF(C7&gt;10,"No",IF(C7&lt;-10,"No","Yes")))</f>
        <v>N/A</v>
      </c>
      <c r="E7" s="23">
        <v>2106189.1</v>
      </c>
      <c r="F7" s="27" t="str">
        <f>IF($B7="N/A","N/A",IF(E7&gt;10,"No",IF(E7&lt;-10,"No","Yes")))</f>
        <v>N/A</v>
      </c>
      <c r="G7" s="23">
        <v>2332475.2000000002</v>
      </c>
      <c r="H7" s="27" t="str">
        <f>IF($B7="N/A","N/A",IF(G7&gt;10,"No",IF(G7&lt;-10,"No","Yes")))</f>
        <v>N/A</v>
      </c>
      <c r="I7" s="8">
        <v>11.83</v>
      </c>
      <c r="J7" s="8">
        <v>10.74</v>
      </c>
      <c r="K7" s="31" t="s">
        <v>735</v>
      </c>
      <c r="L7" s="105" t="str">
        <f>IF(J7="Div by 0", "N/A", IF(K7="N/A","N/A", IF(J7&gt;VALUE(MID(K7,1,2)), "No", IF(J7&lt;-1*VALUE(MID(K7,1,2)), "No", "Yes"))))</f>
        <v>No</v>
      </c>
    </row>
    <row r="8" spans="1:14" x14ac:dyDescent="0.2">
      <c r="A8" s="148" t="s">
        <v>143</v>
      </c>
      <c r="B8" s="23" t="s">
        <v>213</v>
      </c>
      <c r="C8" s="23">
        <v>19916</v>
      </c>
      <c r="D8" s="27" t="str">
        <f>IF($B8="N/A","N/A",IF(C8&gt;10,"No",IF(C8&lt;-10,"No","Yes")))</f>
        <v>N/A</v>
      </c>
      <c r="E8" s="23">
        <v>24804</v>
      </c>
      <c r="F8" s="27" t="str">
        <f>IF($B8="N/A","N/A",IF(E8&gt;10,"No",IF(E8&lt;-10,"No","Yes")))</f>
        <v>N/A</v>
      </c>
      <c r="G8" s="23">
        <v>30104</v>
      </c>
      <c r="H8" s="27" t="str">
        <f>IF($B8="N/A","N/A",IF(G8&gt;10,"No",IF(G8&lt;-10,"No","Yes")))</f>
        <v>N/A</v>
      </c>
      <c r="I8" s="8">
        <v>24.54</v>
      </c>
      <c r="J8" s="8">
        <v>21.37</v>
      </c>
      <c r="K8" s="23" t="s">
        <v>213</v>
      </c>
      <c r="L8" s="105" t="str">
        <f>IF(J8="Div by 0", "N/A", IF(K8="N/A","N/A", IF(J8&gt;VALUE(MID(K8,1,2)), "No", IF(J8&lt;-1*VALUE(MID(K8,1,2)), "No", "Yes"))))</f>
        <v>N/A</v>
      </c>
    </row>
    <row r="9" spans="1:14" x14ac:dyDescent="0.2">
      <c r="A9" s="138" t="s">
        <v>676</v>
      </c>
      <c r="B9" s="23" t="s">
        <v>213</v>
      </c>
      <c r="C9" s="23">
        <v>18513</v>
      </c>
      <c r="D9" s="27" t="str">
        <f t="shared" ref="D9:D11" si="0">IF($B9="N/A","N/A",IF(C9&gt;10,"No",IF(C9&lt;-10,"No","Yes")))</f>
        <v>N/A</v>
      </c>
      <c r="E9" s="23">
        <v>22463</v>
      </c>
      <c r="F9" s="27" t="str">
        <f t="shared" ref="F9:F11" si="1">IF($B9="N/A","N/A",IF(E9&gt;10,"No",IF(E9&lt;-10,"No","Yes")))</f>
        <v>N/A</v>
      </c>
      <c r="G9" s="23">
        <v>22444</v>
      </c>
      <c r="H9" s="27" t="str">
        <f t="shared" ref="H9:H11" si="2">IF($B9="N/A","N/A",IF(G9&gt;10,"No",IF(G9&lt;-10,"No","Yes")))</f>
        <v>N/A</v>
      </c>
      <c r="I9" s="8">
        <v>21.34</v>
      </c>
      <c r="J9" s="8">
        <v>-8.5000000000000006E-2</v>
      </c>
      <c r="K9" s="23" t="s">
        <v>213</v>
      </c>
      <c r="L9" s="105" t="str">
        <f t="shared" ref="L9:L11" si="3">IF(J9="Div by 0", "N/A", IF(K9="N/A","N/A", IF(J9&gt;VALUE(MID(K9,1,2)), "No", IF(J9&lt;-1*VALUE(MID(K9,1,2)), "No", "Yes"))))</f>
        <v>N/A</v>
      </c>
    </row>
    <row r="10" spans="1:14" x14ac:dyDescent="0.2">
      <c r="A10" s="138" t="s">
        <v>423</v>
      </c>
      <c r="B10" s="23" t="s">
        <v>213</v>
      </c>
      <c r="C10" s="23">
        <v>1403</v>
      </c>
      <c r="D10" s="27" t="str">
        <f t="shared" si="0"/>
        <v>N/A</v>
      </c>
      <c r="E10" s="23">
        <v>2341</v>
      </c>
      <c r="F10" s="27" t="str">
        <f t="shared" si="1"/>
        <v>N/A</v>
      </c>
      <c r="G10" s="23">
        <v>7660</v>
      </c>
      <c r="H10" s="27" t="str">
        <f t="shared" si="2"/>
        <v>N/A</v>
      </c>
      <c r="I10" s="8">
        <v>66.86</v>
      </c>
      <c r="J10" s="8">
        <v>227.2</v>
      </c>
      <c r="K10" s="23" t="s">
        <v>213</v>
      </c>
      <c r="L10" s="105" t="str">
        <f t="shared" si="3"/>
        <v>N/A</v>
      </c>
    </row>
    <row r="11" spans="1:14" x14ac:dyDescent="0.2">
      <c r="A11" s="138" t="s">
        <v>169</v>
      </c>
      <c r="B11" s="23" t="s">
        <v>213</v>
      </c>
      <c r="C11" s="4">
        <v>0.87183355139999996</v>
      </c>
      <c r="D11" s="27" t="str">
        <f t="shared" si="0"/>
        <v>N/A</v>
      </c>
      <c r="E11" s="4">
        <v>0.93722121690000004</v>
      </c>
      <c r="F11" s="27" t="str">
        <f t="shared" si="1"/>
        <v>N/A</v>
      </c>
      <c r="G11" s="4">
        <v>1.0472315190999999</v>
      </c>
      <c r="H11" s="27" t="str">
        <f t="shared" si="2"/>
        <v>N/A</v>
      </c>
      <c r="I11" s="8">
        <v>7.5</v>
      </c>
      <c r="J11" s="8">
        <v>11.74</v>
      </c>
      <c r="K11" s="23" t="s">
        <v>213</v>
      </c>
      <c r="L11" s="105" t="str">
        <f t="shared" si="3"/>
        <v>N/A</v>
      </c>
    </row>
    <row r="12" spans="1:14" x14ac:dyDescent="0.2">
      <c r="A12" s="138" t="s">
        <v>144</v>
      </c>
      <c r="B12" s="23" t="s">
        <v>213</v>
      </c>
      <c r="C12" s="23">
        <v>9405.9166667000009</v>
      </c>
      <c r="D12" s="27" t="str">
        <f>IF($B12="N/A","N/A",IF(C12&gt;10,"No",IF(C12&lt;-10,"No","Yes")))</f>
        <v>N/A</v>
      </c>
      <c r="E12" s="23">
        <v>12898.083333</v>
      </c>
      <c r="F12" s="27" t="str">
        <f>IF($B12="N/A","N/A",IF(E12&gt;10,"No",IF(E12&lt;-10,"No","Yes")))</f>
        <v>N/A</v>
      </c>
      <c r="G12" s="23">
        <v>14961.333333</v>
      </c>
      <c r="H12" s="27" t="str">
        <f>IF($B12="N/A","N/A",IF(G12&gt;10,"No",IF(G12&lt;-10,"No","Yes")))</f>
        <v>N/A</v>
      </c>
      <c r="I12" s="8">
        <v>37.130000000000003</v>
      </c>
      <c r="J12" s="8">
        <v>16</v>
      </c>
      <c r="K12" s="23" t="s">
        <v>213</v>
      </c>
      <c r="L12" s="105" t="str">
        <f>IF(J12="Div by 0", "N/A", IF(K12="N/A","N/A", IF(J12&gt;VALUE(MID(K12,1,2)), "No", IF(J12&lt;-1*VALUE(MID(K12,1,2)), "No", "Yes"))))</f>
        <v>N/A</v>
      </c>
    </row>
    <row r="13" spans="1:14" x14ac:dyDescent="0.2">
      <c r="A13" s="104" t="s">
        <v>364</v>
      </c>
      <c r="B13" s="43" t="s">
        <v>213</v>
      </c>
      <c r="C13" s="4">
        <v>97.469555209999996</v>
      </c>
      <c r="D13" s="40" t="str">
        <f>IF($B13="N/A","N/A",IF(C13&gt;=95,"Yes","No"))</f>
        <v>N/A</v>
      </c>
      <c r="E13" s="4">
        <v>97.642626410999995</v>
      </c>
      <c r="F13" s="40" t="str">
        <f>IF($B13="N/A","N/A",IF(E13&gt;=95,"Yes","No"))</f>
        <v>N/A</v>
      </c>
      <c r="G13" s="4">
        <v>97.576868234000003</v>
      </c>
      <c r="H13" s="27" t="str">
        <f>IF($B13="N/A","N/A",IF(G13&gt;=95,"Yes","No"))</f>
        <v>N/A</v>
      </c>
      <c r="I13" s="8">
        <v>0.17760000000000001</v>
      </c>
      <c r="J13" s="8">
        <v>-6.7000000000000004E-2</v>
      </c>
      <c r="K13" s="28" t="s">
        <v>735</v>
      </c>
      <c r="L13" s="105" t="str">
        <f t="shared" ref="L13:L70" si="4">IF(J13="Div by 0", "N/A", IF(K13="N/A","N/A", IF(J13&gt;VALUE(MID(K13,1,2)), "No", IF(J13&lt;-1*VALUE(MID(K13,1,2)), "No", "Yes"))))</f>
        <v>Yes</v>
      </c>
    </row>
    <row r="14" spans="1:14" x14ac:dyDescent="0.2">
      <c r="A14" s="149" t="s">
        <v>365</v>
      </c>
      <c r="B14" s="43" t="s">
        <v>213</v>
      </c>
      <c r="C14" s="44">
        <v>2.5299632592000001</v>
      </c>
      <c r="D14" s="45" t="str">
        <f>IF($B14="N/A","N/A",IF(C14&gt;10,"No",IF(C14&lt;-10,"No","Yes")))</f>
        <v>N/A</v>
      </c>
      <c r="E14" s="44">
        <v>2.3552954095</v>
      </c>
      <c r="F14" s="40" t="str">
        <f>IF($B14="N/A","N/A",IF(E14&gt;95,"Yes","No"))</f>
        <v>N/A</v>
      </c>
      <c r="G14" s="44">
        <v>2.4207314548999999</v>
      </c>
      <c r="H14" s="27" t="str">
        <f>IF($B14="N/A","N/A",IF(G14&gt;95,"Yes","No"))</f>
        <v>N/A</v>
      </c>
      <c r="I14" s="46">
        <v>-6.9</v>
      </c>
      <c r="J14" s="46">
        <v>2.778</v>
      </c>
      <c r="K14" s="47" t="s">
        <v>213</v>
      </c>
      <c r="L14" s="105" t="str">
        <f t="shared" si="4"/>
        <v>N/A</v>
      </c>
      <c r="M14" s="34"/>
      <c r="N14" s="34"/>
    </row>
    <row r="15" spans="1:14" s="34" customFormat="1" x14ac:dyDescent="0.2">
      <c r="A15" s="149" t="s">
        <v>366</v>
      </c>
      <c r="B15" s="43" t="s">
        <v>213</v>
      </c>
      <c r="C15" s="44">
        <v>4.8153090000000001E-4</v>
      </c>
      <c r="D15" s="45" t="str">
        <f t="shared" ref="D15:D21" si="5">IF($B15="N/A","N/A",IF(C15&gt;10,"No",IF(C15&lt;-10,"No","Yes")))</f>
        <v>N/A</v>
      </c>
      <c r="E15" s="44">
        <v>2.0781796000000001E-3</v>
      </c>
      <c r="F15" s="45" t="str">
        <f t="shared" ref="F15:F21" si="6">IF($B15="N/A","N/A",IF(E15&gt;10,"No",IF(E15&lt;-10,"No","Yes")))</f>
        <v>N/A</v>
      </c>
      <c r="G15" s="44">
        <v>2.4003114000000002E-3</v>
      </c>
      <c r="H15" s="48" t="str">
        <f t="shared" ref="H15:H21" si="7">IF($B15="N/A","N/A",IF(G15&gt;10,"No",IF(G15&lt;-10,"No","Yes")))</f>
        <v>N/A</v>
      </c>
      <c r="I15" s="46">
        <v>331.6</v>
      </c>
      <c r="J15" s="46">
        <v>15.5</v>
      </c>
      <c r="K15" s="47" t="s">
        <v>213</v>
      </c>
      <c r="L15" s="105" t="str">
        <f t="shared" si="4"/>
        <v>N/A</v>
      </c>
    </row>
    <row r="16" spans="1:14" s="34" customFormat="1" x14ac:dyDescent="0.2">
      <c r="A16" s="149" t="s">
        <v>367</v>
      </c>
      <c r="B16" s="43" t="s">
        <v>213</v>
      </c>
      <c r="C16" s="49">
        <v>57805</v>
      </c>
      <c r="D16" s="50" t="str">
        <f t="shared" si="5"/>
        <v>N/A</v>
      </c>
      <c r="E16" s="49">
        <v>62389</v>
      </c>
      <c r="F16" s="50" t="str">
        <f t="shared" si="6"/>
        <v>N/A</v>
      </c>
      <c r="G16" s="49">
        <v>69656</v>
      </c>
      <c r="H16" s="48" t="str">
        <f t="shared" si="7"/>
        <v>N/A</v>
      </c>
      <c r="I16" s="46">
        <v>7.93</v>
      </c>
      <c r="J16" s="46">
        <v>11.65</v>
      </c>
      <c r="K16" s="47" t="s">
        <v>213</v>
      </c>
      <c r="L16" s="105" t="str">
        <f t="shared" si="4"/>
        <v>N/A</v>
      </c>
    </row>
    <row r="17" spans="1:14" s="34" customFormat="1" x14ac:dyDescent="0.2">
      <c r="A17" s="150" t="s">
        <v>368</v>
      </c>
      <c r="B17" s="43" t="s">
        <v>213</v>
      </c>
      <c r="C17" s="44">
        <v>2.5304447900999998</v>
      </c>
      <c r="D17" s="48" t="str">
        <f t="shared" si="5"/>
        <v>N/A</v>
      </c>
      <c r="E17" s="44">
        <v>2.3573735890999998</v>
      </c>
      <c r="F17" s="48" t="str">
        <f t="shared" si="6"/>
        <v>N/A</v>
      </c>
      <c r="G17" s="44">
        <v>2.4231317663</v>
      </c>
      <c r="H17" s="48" t="str">
        <f t="shared" si="7"/>
        <v>N/A</v>
      </c>
      <c r="I17" s="46">
        <v>-6.84</v>
      </c>
      <c r="J17" s="46">
        <v>2.7890000000000001</v>
      </c>
      <c r="K17" s="47" t="s">
        <v>213</v>
      </c>
      <c r="L17" s="105" t="str">
        <f t="shared" si="4"/>
        <v>N/A</v>
      </c>
      <c r="M17" s="26"/>
      <c r="N17" s="26"/>
    </row>
    <row r="18" spans="1:14" x14ac:dyDescent="0.2">
      <c r="A18" s="149" t="s">
        <v>677</v>
      </c>
      <c r="B18" s="43" t="s">
        <v>213</v>
      </c>
      <c r="C18" s="44">
        <v>84.250497362000004</v>
      </c>
      <c r="D18" s="48" t="str">
        <f t="shared" si="5"/>
        <v>N/A</v>
      </c>
      <c r="E18" s="44">
        <v>71.684110981000003</v>
      </c>
      <c r="F18" s="48" t="str">
        <f t="shared" si="6"/>
        <v>N/A</v>
      </c>
      <c r="G18" s="44">
        <v>65.308085448</v>
      </c>
      <c r="H18" s="48" t="str">
        <f t="shared" si="7"/>
        <v>N/A</v>
      </c>
      <c r="I18" s="8">
        <v>-14.9</v>
      </c>
      <c r="J18" s="8">
        <v>-8.89</v>
      </c>
      <c r="K18" s="47" t="s">
        <v>213</v>
      </c>
      <c r="L18" s="105" t="str">
        <f t="shared" si="4"/>
        <v>N/A</v>
      </c>
    </row>
    <row r="19" spans="1:14" x14ac:dyDescent="0.2">
      <c r="A19" s="149" t="s">
        <v>678</v>
      </c>
      <c r="B19" s="43" t="s">
        <v>213</v>
      </c>
      <c r="C19" s="44">
        <v>32.299974051</v>
      </c>
      <c r="D19" s="48" t="str">
        <f t="shared" si="5"/>
        <v>N/A</v>
      </c>
      <c r="E19" s="44">
        <v>21.250540960999999</v>
      </c>
      <c r="F19" s="48" t="str">
        <f t="shared" si="6"/>
        <v>N/A</v>
      </c>
      <c r="G19" s="44">
        <v>18.581313885</v>
      </c>
      <c r="H19" s="48" t="str">
        <f t="shared" si="7"/>
        <v>N/A</v>
      </c>
      <c r="I19" s="8">
        <v>-34.200000000000003</v>
      </c>
      <c r="J19" s="8">
        <v>-12.6</v>
      </c>
      <c r="K19" s="47" t="s">
        <v>213</v>
      </c>
      <c r="L19" s="105" t="str">
        <f t="shared" si="4"/>
        <v>N/A</v>
      </c>
    </row>
    <row r="20" spans="1:14" ht="25.5" x14ac:dyDescent="0.2">
      <c r="A20" s="149" t="s">
        <v>679</v>
      </c>
      <c r="B20" s="43" t="s">
        <v>213</v>
      </c>
      <c r="C20" s="44">
        <v>21.928898883999999</v>
      </c>
      <c r="D20" s="48" t="str">
        <f t="shared" si="5"/>
        <v>N/A</v>
      </c>
      <c r="E20" s="44">
        <v>22.787670903999999</v>
      </c>
      <c r="F20" s="48" t="str">
        <f t="shared" si="6"/>
        <v>N/A</v>
      </c>
      <c r="G20" s="44">
        <v>19.943723440999999</v>
      </c>
      <c r="H20" s="48" t="str">
        <f t="shared" si="7"/>
        <v>N/A</v>
      </c>
      <c r="I20" s="8">
        <v>3.9159999999999999</v>
      </c>
      <c r="J20" s="8">
        <v>-12.5</v>
      </c>
      <c r="K20" s="47" t="s">
        <v>213</v>
      </c>
      <c r="L20" s="105" t="str">
        <f t="shared" si="4"/>
        <v>N/A</v>
      </c>
    </row>
    <row r="21" spans="1:14" ht="25.5" x14ac:dyDescent="0.2">
      <c r="A21" s="149" t="s">
        <v>680</v>
      </c>
      <c r="B21" s="43" t="s">
        <v>213</v>
      </c>
      <c r="C21" s="44">
        <v>8.1307845300000001E-2</v>
      </c>
      <c r="D21" s="48" t="str">
        <f t="shared" si="5"/>
        <v>N/A</v>
      </c>
      <c r="E21" s="44">
        <v>0.96651653339999999</v>
      </c>
      <c r="F21" s="48" t="str">
        <f t="shared" si="6"/>
        <v>N/A</v>
      </c>
      <c r="G21" s="44">
        <v>0.1177213736</v>
      </c>
      <c r="H21" s="48" t="str">
        <f t="shared" si="7"/>
        <v>N/A</v>
      </c>
      <c r="I21" s="8">
        <v>1089</v>
      </c>
      <c r="J21" s="8">
        <v>-87.8</v>
      </c>
      <c r="K21" s="47" t="s">
        <v>213</v>
      </c>
      <c r="L21" s="105" t="str">
        <f t="shared" si="4"/>
        <v>N/A</v>
      </c>
    </row>
    <row r="22" spans="1:14" x14ac:dyDescent="0.2">
      <c r="A22" s="128" t="s">
        <v>1687</v>
      </c>
      <c r="B22" s="30" t="s">
        <v>217</v>
      </c>
      <c r="C22" s="1">
        <v>342</v>
      </c>
      <c r="D22" s="27" t="str">
        <f>IF($B22="N/A","N/A",IF(C22&gt;0,"No",IF(C22&lt;0,"No","Yes")))</f>
        <v>No</v>
      </c>
      <c r="E22" s="1">
        <v>1361</v>
      </c>
      <c r="F22" s="27" t="str">
        <f>IF($B22="N/A","N/A",IF(E22&gt;0,"No",IF(E22&lt;0,"No","Yes")))</f>
        <v>No</v>
      </c>
      <c r="G22" s="1">
        <v>1507</v>
      </c>
      <c r="H22" s="27" t="str">
        <f>IF($B22="N/A","N/A",IF(G22&gt;0,"No",IF(G22&lt;0,"No","Yes")))</f>
        <v>No</v>
      </c>
      <c r="I22" s="8">
        <v>298</v>
      </c>
      <c r="J22" s="8">
        <v>10.73</v>
      </c>
      <c r="K22" s="28" t="s">
        <v>213</v>
      </c>
      <c r="L22" s="105" t="str">
        <f t="shared" si="4"/>
        <v>N/A</v>
      </c>
    </row>
    <row r="23" spans="1:14" x14ac:dyDescent="0.2">
      <c r="A23" s="151" t="s">
        <v>145</v>
      </c>
      <c r="B23" s="30" t="s">
        <v>279</v>
      </c>
      <c r="C23" s="4">
        <v>2.9986241300000001E-2</v>
      </c>
      <c r="D23" s="27" t="str">
        <f>IF($B23="N/A","N/A",IF(C23&gt;=10,"No",IF(C23&lt;0,"No","Yes")))</f>
        <v>Yes</v>
      </c>
      <c r="E23" s="4">
        <v>0.1039089803</v>
      </c>
      <c r="F23" s="27" t="str">
        <f>IF($B23="N/A","N/A",IF(E23&gt;=10,"No",IF(E23&lt;0,"No","Yes")))</f>
        <v>Yes</v>
      </c>
      <c r="G23" s="4">
        <v>0.1053354053</v>
      </c>
      <c r="H23" s="27" t="str">
        <f>IF($B23="N/A","N/A",IF(G23&gt;=10,"No",IF(G23&lt;0,"No","Yes")))</f>
        <v>Yes</v>
      </c>
      <c r="I23" s="8">
        <v>246.5</v>
      </c>
      <c r="J23" s="8">
        <v>1.373</v>
      </c>
      <c r="K23" s="28" t="s">
        <v>213</v>
      </c>
      <c r="L23" s="105" t="str">
        <f t="shared" si="4"/>
        <v>N/A</v>
      </c>
    </row>
    <row r="24" spans="1:14" x14ac:dyDescent="0.2">
      <c r="A24" s="128" t="s">
        <v>424</v>
      </c>
      <c r="B24" s="22" t="s">
        <v>213</v>
      </c>
      <c r="C24" s="9">
        <v>95.912408759000002</v>
      </c>
      <c r="D24" s="48" t="str">
        <f t="shared" ref="D24:D27" si="8">IF($B24="N/A","N/A",IF(C24&gt;10,"No",IF(C24&lt;-10,"No","Yes")))</f>
        <v>N/A</v>
      </c>
      <c r="E24" s="9">
        <v>61.781818182000002</v>
      </c>
      <c r="F24" s="27" t="str">
        <f t="shared" ref="F24:F27" si="9">IF($B24="N/A","N/A",IF(E24&gt;10,"No",IF(E24&lt;-10,"No","Yes")))</f>
        <v>N/A</v>
      </c>
      <c r="G24" s="9">
        <v>60.468956407</v>
      </c>
      <c r="H24" s="27" t="str">
        <f t="shared" ref="H24:H27" si="10">IF($B24="N/A","N/A",IF(G24&gt;10,"No",IF(G24&lt;-10,"No","Yes")))</f>
        <v>N/A</v>
      </c>
      <c r="I24" s="8">
        <v>-35.6</v>
      </c>
      <c r="J24" s="8">
        <v>-2.12</v>
      </c>
      <c r="K24" s="28" t="s">
        <v>213</v>
      </c>
      <c r="L24" s="105" t="str">
        <f t="shared" si="4"/>
        <v>N/A</v>
      </c>
    </row>
    <row r="25" spans="1:14" x14ac:dyDescent="0.2">
      <c r="A25" s="128" t="s">
        <v>425</v>
      </c>
      <c r="B25" s="22" t="s">
        <v>213</v>
      </c>
      <c r="C25" s="9">
        <v>3.0656934307000001</v>
      </c>
      <c r="D25" s="48" t="str">
        <f t="shared" si="8"/>
        <v>N/A</v>
      </c>
      <c r="E25" s="9">
        <v>2.0363636364</v>
      </c>
      <c r="F25" s="27" t="str">
        <f t="shared" si="9"/>
        <v>N/A</v>
      </c>
      <c r="G25" s="9">
        <v>1.3210039629999999</v>
      </c>
      <c r="H25" s="27" t="str">
        <f t="shared" si="10"/>
        <v>N/A</v>
      </c>
      <c r="I25" s="8">
        <v>-33.6</v>
      </c>
      <c r="J25" s="8">
        <v>-35.1</v>
      </c>
      <c r="K25" s="28" t="s">
        <v>213</v>
      </c>
      <c r="L25" s="105" t="str">
        <f t="shared" si="4"/>
        <v>N/A</v>
      </c>
    </row>
    <row r="26" spans="1:14" x14ac:dyDescent="0.2">
      <c r="A26" s="128" t="s">
        <v>421</v>
      </c>
      <c r="B26" s="22" t="s">
        <v>213</v>
      </c>
      <c r="C26" s="9">
        <v>0.87591240879999999</v>
      </c>
      <c r="D26" s="48" t="str">
        <f t="shared" si="8"/>
        <v>N/A</v>
      </c>
      <c r="E26" s="9">
        <v>2.0727272726999999</v>
      </c>
      <c r="F26" s="27" t="str">
        <f t="shared" si="9"/>
        <v>N/A</v>
      </c>
      <c r="G26" s="9">
        <v>1.5521796564999999</v>
      </c>
      <c r="H26" s="27" t="str">
        <f t="shared" si="10"/>
        <v>N/A</v>
      </c>
      <c r="I26" s="8">
        <v>136.6</v>
      </c>
      <c r="J26" s="8">
        <v>-25.1</v>
      </c>
      <c r="K26" s="28" t="s">
        <v>213</v>
      </c>
      <c r="L26" s="105" t="str">
        <f t="shared" si="4"/>
        <v>N/A</v>
      </c>
    </row>
    <row r="27" spans="1:14" x14ac:dyDescent="0.2">
      <c r="A27" s="128" t="s">
        <v>422</v>
      </c>
      <c r="B27" s="22" t="s">
        <v>213</v>
      </c>
      <c r="C27" s="9">
        <v>0.72992700730000004</v>
      </c>
      <c r="D27" s="48" t="str">
        <f t="shared" si="8"/>
        <v>N/A</v>
      </c>
      <c r="E27" s="9">
        <v>3.0909090908999999</v>
      </c>
      <c r="F27" s="27" t="str">
        <f t="shared" si="9"/>
        <v>N/A</v>
      </c>
      <c r="G27" s="9">
        <v>1.0237780713</v>
      </c>
      <c r="H27" s="27" t="str">
        <f t="shared" si="10"/>
        <v>N/A</v>
      </c>
      <c r="I27" s="8">
        <v>323.5</v>
      </c>
      <c r="J27" s="8">
        <v>-66.900000000000006</v>
      </c>
      <c r="K27" s="28" t="s">
        <v>213</v>
      </c>
      <c r="L27" s="105" t="str">
        <f t="shared" si="4"/>
        <v>N/A</v>
      </c>
    </row>
    <row r="28" spans="1:14" x14ac:dyDescent="0.2">
      <c r="A28" s="128" t="s">
        <v>950</v>
      </c>
      <c r="B28" s="22" t="s">
        <v>213</v>
      </c>
      <c r="C28" s="44">
        <v>15.608867347</v>
      </c>
      <c r="D28" s="48" t="str">
        <f>IF($B28="N/A","N/A",IF(C28&gt;10,"No",IF(C28&lt;-10,"No","Yes")))</f>
        <v>N/A</v>
      </c>
      <c r="E28" s="44">
        <v>14.48090663</v>
      </c>
      <c r="F28" s="48" t="str">
        <f>IF($B28="N/A","N/A",IF(E28&gt;10,"No",IF(E28&lt;-10,"No","Yes")))</f>
        <v>N/A</v>
      </c>
      <c r="G28" s="44">
        <v>15.956017945999999</v>
      </c>
      <c r="H28" s="48" t="str">
        <f>IF($B28="N/A","N/A",IF(G28&gt;10,"No",IF(G28&lt;-10,"No","Yes")))</f>
        <v>N/A</v>
      </c>
      <c r="I28" s="8">
        <v>-7.23</v>
      </c>
      <c r="J28" s="8">
        <v>10.19</v>
      </c>
      <c r="K28" s="47" t="s">
        <v>735</v>
      </c>
      <c r="L28" s="105" t="str">
        <f t="shared" si="4"/>
        <v>No</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1750</v>
      </c>
      <c r="J29" s="8" t="s">
        <v>1750</v>
      </c>
      <c r="K29" s="47" t="s">
        <v>735</v>
      </c>
      <c r="L29" s="105" t="str">
        <f t="shared" si="4"/>
        <v>N/A</v>
      </c>
      <c r="M29" s="26"/>
      <c r="N29" s="26"/>
    </row>
    <row r="30" spans="1:14" x14ac:dyDescent="0.2">
      <c r="A30" s="128" t="s">
        <v>20</v>
      </c>
      <c r="B30" s="30" t="s">
        <v>280</v>
      </c>
      <c r="C30" s="9">
        <v>99.853220632000003</v>
      </c>
      <c r="D30" s="27" t="str">
        <f>IF($B30="N/A","N/A",IF(C30&gt;=98,"Yes","No"))</f>
        <v>Yes</v>
      </c>
      <c r="E30" s="9">
        <v>99.861102032000005</v>
      </c>
      <c r="F30" s="27" t="str">
        <f>IF($B30="N/A","N/A",IF(E30&gt;=98,"Yes","No"))</f>
        <v>Yes</v>
      </c>
      <c r="G30" s="9">
        <v>99.646354118000005</v>
      </c>
      <c r="H30" s="27" t="str">
        <f>IF($B30="N/A","N/A",IF(G30&gt;=98,"Yes","No"))</f>
        <v>Yes</v>
      </c>
      <c r="I30" s="8">
        <v>7.9000000000000008E-3</v>
      </c>
      <c r="J30" s="8">
        <v>-0.215</v>
      </c>
      <c r="K30" s="28" t="s">
        <v>735</v>
      </c>
      <c r="L30" s="105" t="str">
        <f t="shared" si="4"/>
        <v>Yes</v>
      </c>
    </row>
    <row r="31" spans="1:14" x14ac:dyDescent="0.2">
      <c r="A31" s="128" t="s">
        <v>18</v>
      </c>
      <c r="B31" s="30" t="s">
        <v>277</v>
      </c>
      <c r="C31" s="9">
        <v>99.999606020000002</v>
      </c>
      <c r="D31" s="27" t="str">
        <f>IF($B31="N/A","N/A",IF(C31&gt;=95,"Yes","No"))</f>
        <v>Yes</v>
      </c>
      <c r="E31" s="9">
        <v>99.999282082999997</v>
      </c>
      <c r="F31" s="27" t="str">
        <f>IF($B31="N/A","N/A",IF(E31&gt;=95,"Yes","No"))</f>
        <v>Yes</v>
      </c>
      <c r="G31" s="9">
        <v>99.999617341999993</v>
      </c>
      <c r="H31" s="27" t="str">
        <f>IF($B31="N/A","N/A",IF(G31&gt;=95,"Yes","No"))</f>
        <v>Yes</v>
      </c>
      <c r="I31" s="8">
        <v>0</v>
      </c>
      <c r="J31" s="8">
        <v>2.9999999999999997E-4</v>
      </c>
      <c r="K31" s="28" t="s">
        <v>735</v>
      </c>
      <c r="L31" s="105" t="str">
        <f t="shared" si="4"/>
        <v>Yes</v>
      </c>
    </row>
    <row r="32" spans="1:14" x14ac:dyDescent="0.2">
      <c r="A32" s="128" t="s">
        <v>23</v>
      </c>
      <c r="B32" s="22" t="s">
        <v>213</v>
      </c>
      <c r="C32" s="9">
        <v>57.042192174</v>
      </c>
      <c r="D32" s="27" t="str">
        <f t="shared" ref="D32:D37" si="11">IF($B32="N/A","N/A",IF(C32&gt;10,"No",IF(C32&lt;-10,"No","Yes")))</f>
        <v>N/A</v>
      </c>
      <c r="E32" s="9">
        <v>55.812838388999999</v>
      </c>
      <c r="F32" s="27" t="str">
        <f t="shared" ref="F32:F37" si="12">IF($B32="N/A","N/A",IF(E32&gt;10,"No",IF(E32&lt;-10,"No","Yes")))</f>
        <v>N/A</v>
      </c>
      <c r="G32" s="9">
        <v>55.296948090999997</v>
      </c>
      <c r="H32" s="27" t="str">
        <f t="shared" ref="H32:H37" si="13">IF($B32="N/A","N/A",IF(G32&gt;10,"No",IF(G32&lt;-10,"No","Yes")))</f>
        <v>N/A</v>
      </c>
      <c r="I32" s="8">
        <v>-2.16</v>
      </c>
      <c r="J32" s="8">
        <v>-0.92400000000000004</v>
      </c>
      <c r="K32" s="28" t="s">
        <v>735</v>
      </c>
      <c r="L32" s="105" t="str">
        <f t="shared" si="4"/>
        <v>Yes</v>
      </c>
    </row>
    <row r="33" spans="1:12" x14ac:dyDescent="0.2">
      <c r="A33" s="128" t="s">
        <v>24</v>
      </c>
      <c r="B33" s="22" t="s">
        <v>213</v>
      </c>
      <c r="C33" s="9">
        <v>28.97498272</v>
      </c>
      <c r="D33" s="27" t="str">
        <f t="shared" si="11"/>
        <v>N/A</v>
      </c>
      <c r="E33" s="9">
        <v>26.632476204</v>
      </c>
      <c r="F33" s="27" t="str">
        <f t="shared" si="12"/>
        <v>N/A</v>
      </c>
      <c r="G33" s="9">
        <v>25.749845109999999</v>
      </c>
      <c r="H33" s="27" t="str">
        <f t="shared" si="13"/>
        <v>N/A</v>
      </c>
      <c r="I33" s="8">
        <v>-8.08</v>
      </c>
      <c r="J33" s="8">
        <v>-3.31</v>
      </c>
      <c r="K33" s="28" t="s">
        <v>735</v>
      </c>
      <c r="L33" s="105" t="str">
        <f t="shared" si="4"/>
        <v>Yes</v>
      </c>
    </row>
    <row r="34" spans="1:12" x14ac:dyDescent="0.2">
      <c r="A34" s="128" t="s">
        <v>25</v>
      </c>
      <c r="B34" s="22" t="s">
        <v>213</v>
      </c>
      <c r="C34" s="9">
        <v>0.63689025600000004</v>
      </c>
      <c r="D34" s="27" t="str">
        <f t="shared" si="11"/>
        <v>N/A</v>
      </c>
      <c r="E34" s="9">
        <v>0.83678846439999999</v>
      </c>
      <c r="F34" s="27" t="str">
        <f t="shared" si="12"/>
        <v>N/A</v>
      </c>
      <c r="G34" s="9">
        <v>0.94349632139999995</v>
      </c>
      <c r="H34" s="27" t="str">
        <f t="shared" si="13"/>
        <v>N/A</v>
      </c>
      <c r="I34" s="8">
        <v>31.39</v>
      </c>
      <c r="J34" s="8">
        <v>12.75</v>
      </c>
      <c r="K34" s="28" t="s">
        <v>735</v>
      </c>
      <c r="L34" s="105" t="str">
        <f t="shared" si="4"/>
        <v>No</v>
      </c>
    </row>
    <row r="35" spans="1:12" x14ac:dyDescent="0.2">
      <c r="A35" s="128" t="s">
        <v>26</v>
      </c>
      <c r="B35" s="30" t="s">
        <v>213</v>
      </c>
      <c r="C35" s="9">
        <v>1.6606249132999999</v>
      </c>
      <c r="D35" s="7" t="str">
        <f t="shared" si="11"/>
        <v>N/A</v>
      </c>
      <c r="E35" s="9">
        <v>1.4258957049000001</v>
      </c>
      <c r="F35" s="7" t="str">
        <f t="shared" si="12"/>
        <v>N/A</v>
      </c>
      <c r="G35" s="9">
        <v>1.2531017068000001</v>
      </c>
      <c r="H35" s="7" t="str">
        <f t="shared" si="13"/>
        <v>N/A</v>
      </c>
      <c r="I35" s="8">
        <v>-14.1</v>
      </c>
      <c r="J35" s="8">
        <v>-12.1</v>
      </c>
      <c r="K35" s="30" t="s">
        <v>213</v>
      </c>
      <c r="L35" s="105" t="str">
        <f t="shared" si="4"/>
        <v>N/A</v>
      </c>
    </row>
    <row r="36" spans="1:12" x14ac:dyDescent="0.2">
      <c r="A36" s="128" t="s">
        <v>60</v>
      </c>
      <c r="B36" s="30" t="s">
        <v>213</v>
      </c>
      <c r="C36" s="9">
        <v>0.13981905820000001</v>
      </c>
      <c r="D36" s="7" t="str">
        <f t="shared" si="11"/>
        <v>N/A</v>
      </c>
      <c r="E36" s="9">
        <v>5.3957099600000002E-2</v>
      </c>
      <c r="F36" s="7" t="str">
        <f t="shared" si="12"/>
        <v>N/A</v>
      </c>
      <c r="G36" s="9">
        <v>4.76583571E-2</v>
      </c>
      <c r="H36" s="7" t="str">
        <f t="shared" si="13"/>
        <v>N/A</v>
      </c>
      <c r="I36" s="8">
        <v>-61.4</v>
      </c>
      <c r="J36" s="8">
        <v>-11.7</v>
      </c>
      <c r="K36" s="30" t="s">
        <v>213</v>
      </c>
      <c r="L36" s="105" t="str">
        <f t="shared" si="4"/>
        <v>N/A</v>
      </c>
    </row>
    <row r="37" spans="1:12" x14ac:dyDescent="0.2">
      <c r="A37" s="128" t="s">
        <v>61</v>
      </c>
      <c r="B37" s="30" t="s">
        <v>213</v>
      </c>
      <c r="C37" s="9">
        <v>0</v>
      </c>
      <c r="D37" s="7" t="str">
        <f t="shared" si="11"/>
        <v>N/A</v>
      </c>
      <c r="E37" s="9">
        <v>0</v>
      </c>
      <c r="F37" s="7" t="str">
        <f t="shared" si="12"/>
        <v>N/A</v>
      </c>
      <c r="G37" s="9">
        <v>0</v>
      </c>
      <c r="H37" s="7" t="str">
        <f t="shared" si="13"/>
        <v>N/A</v>
      </c>
      <c r="I37" s="8" t="s">
        <v>1750</v>
      </c>
      <c r="J37" s="8" t="s">
        <v>1750</v>
      </c>
      <c r="K37" s="30" t="s">
        <v>213</v>
      </c>
      <c r="L37" s="105" t="str">
        <f t="shared" si="4"/>
        <v>N/A</v>
      </c>
    </row>
    <row r="38" spans="1:12" x14ac:dyDescent="0.2">
      <c r="A38" s="128" t="s">
        <v>62</v>
      </c>
      <c r="B38" s="30" t="s">
        <v>278</v>
      </c>
      <c r="C38" s="9">
        <v>11.545490879000001</v>
      </c>
      <c r="D38" s="7" t="str">
        <f>IF($B38="N/A","N/A",IF(C38&gt;=5,"No",IF(C38&lt;0,"No","Yes")))</f>
        <v>No</v>
      </c>
      <c r="E38" s="9">
        <v>15.238044137999999</v>
      </c>
      <c r="F38" s="7" t="str">
        <f>IF($B38="N/A","N/A",IF(E38&gt;=5,"No",IF(E38&lt;0,"No","Yes")))</f>
        <v>No</v>
      </c>
      <c r="G38" s="9">
        <v>16.708950413</v>
      </c>
      <c r="H38" s="7" t="str">
        <f>IF($B38="N/A","N/A",IF(G38&gt;=5,"No",IF(G38&lt;0,"No","Yes")))</f>
        <v>No</v>
      </c>
      <c r="I38" s="8">
        <v>31.98</v>
      </c>
      <c r="J38" s="8">
        <v>9.6530000000000005</v>
      </c>
      <c r="K38" s="28" t="s">
        <v>735</v>
      </c>
      <c r="L38" s="105" t="str">
        <f t="shared" si="4"/>
        <v>Yes</v>
      </c>
    </row>
    <row r="39" spans="1:12" x14ac:dyDescent="0.2">
      <c r="A39" s="128" t="s">
        <v>63</v>
      </c>
      <c r="B39" s="30" t="s">
        <v>213</v>
      </c>
      <c r="C39" s="9">
        <v>5.6163573413999996</v>
      </c>
      <c r="D39" s="7" t="str">
        <f>IF($B39="N/A","N/A",IF(C39&gt;10,"No",IF(C39&lt;-10,"No","Yes")))</f>
        <v>N/A</v>
      </c>
      <c r="E39" s="9">
        <v>5.6161481356999996</v>
      </c>
      <c r="F39" s="7" t="str">
        <f>IF($B39="N/A","N/A",IF(E39&gt;10,"No",IF(E39&lt;-10,"No","Yes")))</f>
        <v>N/A</v>
      </c>
      <c r="G39" s="9">
        <v>5.7538943312999997</v>
      </c>
      <c r="H39" s="7" t="str">
        <f>IF($B39="N/A","N/A",IF(G39&gt;10,"No",IF(G39&lt;-10,"No","Yes")))</f>
        <v>N/A</v>
      </c>
      <c r="I39" s="8">
        <v>-4.0000000000000001E-3</v>
      </c>
      <c r="J39" s="8">
        <v>2.4529999999999998</v>
      </c>
      <c r="K39" s="30" t="s">
        <v>735</v>
      </c>
      <c r="L39" s="105" t="str">
        <f t="shared" si="4"/>
        <v>Yes</v>
      </c>
    </row>
    <row r="40" spans="1:12" x14ac:dyDescent="0.2">
      <c r="A40" s="128" t="s">
        <v>64</v>
      </c>
      <c r="B40" s="30"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8" t="s">
        <v>735</v>
      </c>
      <c r="L40" s="105" t="str">
        <f t="shared" si="4"/>
        <v>Yes</v>
      </c>
    </row>
    <row r="41" spans="1:12" x14ac:dyDescent="0.2">
      <c r="A41" s="104" t="s">
        <v>19</v>
      </c>
      <c r="B41" s="22" t="s">
        <v>281</v>
      </c>
      <c r="C41" s="4">
        <v>3.0005940340000001</v>
      </c>
      <c r="D41" s="27" t="str">
        <f>IF($B41="N/A","N/A",IF(C41&gt;8,"No",IF(C41&lt;2,"No","Yes")))</f>
        <v>Yes</v>
      </c>
      <c r="E41" s="4">
        <v>2.5219276286999999</v>
      </c>
      <c r="F41" s="27" t="str">
        <f>IF($B41="N/A","N/A",IF(E41&gt;8,"No",IF(E41&lt;2,"No","Yes")))</f>
        <v>Yes</v>
      </c>
      <c r="G41" s="4">
        <v>2.2235580477000001</v>
      </c>
      <c r="H41" s="27" t="str">
        <f>IF($B41="N/A","N/A",IF(G41&gt;8,"No",IF(G41&lt;2,"No","Yes")))</f>
        <v>Yes</v>
      </c>
      <c r="I41" s="8">
        <v>-16</v>
      </c>
      <c r="J41" s="8">
        <v>-11.8</v>
      </c>
      <c r="K41" s="28" t="s">
        <v>735</v>
      </c>
      <c r="L41" s="105" t="str">
        <f t="shared" si="4"/>
        <v>No</v>
      </c>
    </row>
    <row r="42" spans="1:12" x14ac:dyDescent="0.2">
      <c r="A42" s="104" t="s">
        <v>170</v>
      </c>
      <c r="B42" s="22" t="s">
        <v>213</v>
      </c>
      <c r="C42" s="4">
        <v>14.524328472000001</v>
      </c>
      <c r="D42" s="7" t="str">
        <f t="shared" ref="D42:D49" si="14">IF($B42="N/A","N/A",IF(C42&gt;10,"No",IF(C42&lt;-10,"No","Yes")))</f>
        <v>N/A</v>
      </c>
      <c r="E42" s="4">
        <v>12.411493163999999</v>
      </c>
      <c r="F42" s="7" t="str">
        <f t="shared" ref="F42:F49" si="15">IF($B42="N/A","N/A",IF(E42&gt;10,"No",IF(E42&lt;-10,"No","Yes")))</f>
        <v>N/A</v>
      </c>
      <c r="G42" s="4">
        <v>11.213663546999999</v>
      </c>
      <c r="H42" s="7" t="str">
        <f t="shared" ref="H42:H49" si="16">IF($B42="N/A","N/A",IF(G42&gt;10,"No",IF(G42&lt;-10,"No","Yes")))</f>
        <v>N/A</v>
      </c>
      <c r="I42" s="8">
        <v>-14.5</v>
      </c>
      <c r="J42" s="8">
        <v>-9.65</v>
      </c>
      <c r="K42" s="28" t="s">
        <v>735</v>
      </c>
      <c r="L42" s="105" t="str">
        <f>IF(J42="Div by 0", "N/A", IF(OR(J42="N/A",K42="N/A"),"N/A", IF(J42&gt;VALUE(MID(K42,1,2)), "No", IF(J42&lt;-1*VALUE(MID(K42,1,2)), "No", "Yes"))))</f>
        <v>Yes</v>
      </c>
    </row>
    <row r="43" spans="1:12" x14ac:dyDescent="0.2">
      <c r="A43" s="104" t="s">
        <v>171</v>
      </c>
      <c r="B43" s="22" t="s">
        <v>213</v>
      </c>
      <c r="C43" s="4">
        <v>31.886843745</v>
      </c>
      <c r="D43" s="7" t="str">
        <f t="shared" si="14"/>
        <v>N/A</v>
      </c>
      <c r="E43" s="4">
        <v>27.872355941999999</v>
      </c>
      <c r="F43" s="7" t="str">
        <f t="shared" si="15"/>
        <v>N/A</v>
      </c>
      <c r="G43" s="4">
        <v>25.265330076000001</v>
      </c>
      <c r="H43" s="7" t="str">
        <f t="shared" si="16"/>
        <v>N/A</v>
      </c>
      <c r="I43" s="8">
        <v>-12.6</v>
      </c>
      <c r="J43" s="8">
        <v>-9.35</v>
      </c>
      <c r="K43" s="28" t="s">
        <v>735</v>
      </c>
      <c r="L43" s="105" t="str">
        <f>IF(J43="Div by 0", "N/A", IF(OR(J43="N/A",K43="N/A"),"N/A", IF(J43&gt;VALUE(MID(K43,1,2)), "No", IF(J43&lt;-1*VALUE(MID(K43,1,2)), "No", "Yes"))))</f>
        <v>Yes</v>
      </c>
    </row>
    <row r="44" spans="1:12" x14ac:dyDescent="0.2">
      <c r="A44" s="104" t="s">
        <v>172</v>
      </c>
      <c r="B44" s="22" t="s">
        <v>213</v>
      </c>
      <c r="C44" s="4">
        <v>4.0723066774000003</v>
      </c>
      <c r="D44" s="7" t="str">
        <f t="shared" si="14"/>
        <v>N/A</v>
      </c>
      <c r="E44" s="4">
        <v>3.5963086996000002</v>
      </c>
      <c r="F44" s="7" t="str">
        <f t="shared" si="15"/>
        <v>N/A</v>
      </c>
      <c r="G44" s="4">
        <v>3.4404811475999999</v>
      </c>
      <c r="H44" s="7" t="str">
        <f t="shared" si="16"/>
        <v>N/A</v>
      </c>
      <c r="I44" s="8">
        <v>-11.7</v>
      </c>
      <c r="J44" s="8">
        <v>-4.33</v>
      </c>
      <c r="K44" s="28" t="s">
        <v>735</v>
      </c>
      <c r="L44" s="105" t="str">
        <f t="shared" ref="L44:L53" si="17">IF(J44="Div by 0", "N/A", IF(OR(J44="N/A",K44="N/A"),"N/A", IF(J44&gt;VALUE(MID(K44,1,2)), "No", IF(J44&lt;-1*VALUE(MID(K44,1,2)), "No", "Yes"))))</f>
        <v>Yes</v>
      </c>
    </row>
    <row r="45" spans="1:12" x14ac:dyDescent="0.2">
      <c r="A45" s="104" t="s">
        <v>173</v>
      </c>
      <c r="B45" s="22" t="s">
        <v>213</v>
      </c>
      <c r="C45" s="4">
        <v>26.567809835999999</v>
      </c>
      <c r="D45" s="7" t="str">
        <f t="shared" si="14"/>
        <v>N/A</v>
      </c>
      <c r="E45" s="4">
        <v>30.488897420000001</v>
      </c>
      <c r="F45" s="7" t="str">
        <f t="shared" si="15"/>
        <v>N/A</v>
      </c>
      <c r="G45" s="4">
        <v>33.241043099000002</v>
      </c>
      <c r="H45" s="7" t="str">
        <f t="shared" si="16"/>
        <v>N/A</v>
      </c>
      <c r="I45" s="8">
        <v>14.76</v>
      </c>
      <c r="J45" s="8">
        <v>9.0269999999999992</v>
      </c>
      <c r="K45" s="28" t="s">
        <v>735</v>
      </c>
      <c r="L45" s="105" t="str">
        <f t="shared" si="17"/>
        <v>Yes</v>
      </c>
    </row>
    <row r="46" spans="1:12" x14ac:dyDescent="0.2">
      <c r="A46" s="104" t="s">
        <v>174</v>
      </c>
      <c r="B46" s="22" t="s">
        <v>213</v>
      </c>
      <c r="C46" s="4">
        <v>13.109503187</v>
      </c>
      <c r="D46" s="7" t="str">
        <f t="shared" si="14"/>
        <v>N/A</v>
      </c>
      <c r="E46" s="4">
        <v>17.056262367999999</v>
      </c>
      <c r="F46" s="7" t="str">
        <f t="shared" si="15"/>
        <v>N/A</v>
      </c>
      <c r="G46" s="4">
        <v>18.654037550000002</v>
      </c>
      <c r="H46" s="7" t="str">
        <f t="shared" si="16"/>
        <v>N/A</v>
      </c>
      <c r="I46" s="8">
        <v>30.11</v>
      </c>
      <c r="J46" s="8">
        <v>9.3680000000000003</v>
      </c>
      <c r="K46" s="28" t="s">
        <v>735</v>
      </c>
      <c r="L46" s="105" t="str">
        <f t="shared" si="17"/>
        <v>Yes</v>
      </c>
    </row>
    <row r="47" spans="1:12" x14ac:dyDescent="0.2">
      <c r="A47" s="104" t="s">
        <v>175</v>
      </c>
      <c r="B47" s="22" t="s">
        <v>213</v>
      </c>
      <c r="C47" s="4">
        <v>3.4095888558</v>
      </c>
      <c r="D47" s="7" t="str">
        <f t="shared" si="14"/>
        <v>N/A</v>
      </c>
      <c r="E47" s="4">
        <v>3.1230883109000001</v>
      </c>
      <c r="F47" s="7" t="str">
        <f t="shared" si="15"/>
        <v>N/A</v>
      </c>
      <c r="G47" s="4">
        <v>3.1880657908000001</v>
      </c>
      <c r="H47" s="7" t="str">
        <f t="shared" si="16"/>
        <v>N/A</v>
      </c>
      <c r="I47" s="8">
        <v>-8.4</v>
      </c>
      <c r="J47" s="8">
        <v>2.081</v>
      </c>
      <c r="K47" s="28" t="s">
        <v>735</v>
      </c>
      <c r="L47" s="105" t="str">
        <f t="shared" si="17"/>
        <v>Yes</v>
      </c>
    </row>
    <row r="48" spans="1:12" x14ac:dyDescent="0.2">
      <c r="A48" s="104" t="s">
        <v>176</v>
      </c>
      <c r="B48" s="22" t="s">
        <v>213</v>
      </c>
      <c r="C48" s="4">
        <v>1.9823313186</v>
      </c>
      <c r="D48" s="7" t="str">
        <f t="shared" si="14"/>
        <v>N/A</v>
      </c>
      <c r="E48" s="4">
        <v>1.7182388977</v>
      </c>
      <c r="F48" s="7" t="str">
        <f t="shared" si="15"/>
        <v>N/A</v>
      </c>
      <c r="G48" s="4">
        <v>1.6396214187</v>
      </c>
      <c r="H48" s="7" t="str">
        <f t="shared" si="16"/>
        <v>N/A</v>
      </c>
      <c r="I48" s="8">
        <v>-13.3</v>
      </c>
      <c r="J48" s="8">
        <v>-4.58</v>
      </c>
      <c r="K48" s="28" t="s">
        <v>735</v>
      </c>
      <c r="L48" s="105" t="str">
        <f t="shared" si="17"/>
        <v>Yes</v>
      </c>
    </row>
    <row r="49" spans="1:12" x14ac:dyDescent="0.2">
      <c r="A49" s="104" t="s">
        <v>952</v>
      </c>
      <c r="B49" s="22" t="s">
        <v>213</v>
      </c>
      <c r="C49" s="4">
        <v>1.4466938746</v>
      </c>
      <c r="D49" s="7" t="str">
        <f t="shared" si="14"/>
        <v>N/A</v>
      </c>
      <c r="E49" s="4">
        <v>1.2114275696000001</v>
      </c>
      <c r="F49" s="7" t="str">
        <f t="shared" si="15"/>
        <v>N/A</v>
      </c>
      <c r="G49" s="4">
        <v>1.1341993238999999</v>
      </c>
      <c r="H49" s="7" t="str">
        <f t="shared" si="16"/>
        <v>N/A</v>
      </c>
      <c r="I49" s="8">
        <v>-16.3</v>
      </c>
      <c r="J49" s="8">
        <v>-6.37</v>
      </c>
      <c r="K49" s="28" t="s">
        <v>735</v>
      </c>
      <c r="L49" s="105" t="str">
        <f t="shared" si="17"/>
        <v>Yes</v>
      </c>
    </row>
    <row r="50" spans="1:12" x14ac:dyDescent="0.2">
      <c r="A50" s="128" t="s">
        <v>208</v>
      </c>
      <c r="B50" s="22" t="s">
        <v>213</v>
      </c>
      <c r="C50" s="23">
        <v>1125241</v>
      </c>
      <c r="D50" s="5" t="str">
        <f t="shared" ref="D50:D53" si="18">IF($B50="N/A","N/A",IF(C50&lt;0,"No","Yes"))</f>
        <v>N/A</v>
      </c>
      <c r="E50" s="23">
        <v>1129520</v>
      </c>
      <c r="F50" s="5" t="str">
        <f t="shared" ref="F50:F53" si="19">IF($B50="N/A","N/A",IF(E50&lt;0,"No","Yes"))</f>
        <v>N/A</v>
      </c>
      <c r="G50" s="23">
        <v>1109344</v>
      </c>
      <c r="H50" s="5" t="str">
        <f t="shared" ref="H50:H53" si="20">IF($B50="N/A","N/A",IF(G50&lt;0,"No","Yes"))</f>
        <v>N/A</v>
      </c>
      <c r="I50" s="8">
        <v>0.38030000000000003</v>
      </c>
      <c r="J50" s="8">
        <v>-1.79</v>
      </c>
      <c r="K50" s="28" t="s">
        <v>735</v>
      </c>
      <c r="L50" s="105" t="str">
        <f t="shared" si="17"/>
        <v>Yes</v>
      </c>
    </row>
    <row r="51" spans="1:12" x14ac:dyDescent="0.2">
      <c r="A51" s="128" t="s">
        <v>209</v>
      </c>
      <c r="B51" s="22" t="s">
        <v>213</v>
      </c>
      <c r="C51" s="23">
        <v>92195</v>
      </c>
      <c r="D51" s="5" t="str">
        <f t="shared" si="18"/>
        <v>N/A</v>
      </c>
      <c r="E51" s="23">
        <v>94285</v>
      </c>
      <c r="F51" s="5" t="str">
        <f t="shared" si="19"/>
        <v>N/A</v>
      </c>
      <c r="G51" s="23">
        <v>97893</v>
      </c>
      <c r="H51" s="5" t="str">
        <f t="shared" si="20"/>
        <v>N/A</v>
      </c>
      <c r="I51" s="8">
        <v>2.2669999999999999</v>
      </c>
      <c r="J51" s="8">
        <v>3.827</v>
      </c>
      <c r="K51" s="28" t="s">
        <v>735</v>
      </c>
      <c r="L51" s="105" t="str">
        <f t="shared" si="17"/>
        <v>Yes</v>
      </c>
    </row>
    <row r="52" spans="1:12" x14ac:dyDescent="0.2">
      <c r="A52" s="128" t="s">
        <v>210</v>
      </c>
      <c r="B52" s="22" t="s">
        <v>213</v>
      </c>
      <c r="C52" s="23">
        <v>895646</v>
      </c>
      <c r="D52" s="5" t="str">
        <f t="shared" si="18"/>
        <v>N/A</v>
      </c>
      <c r="E52" s="23">
        <v>1246607</v>
      </c>
      <c r="F52" s="5" t="str">
        <f t="shared" si="19"/>
        <v>N/A</v>
      </c>
      <c r="G52" s="23">
        <v>1478934</v>
      </c>
      <c r="H52" s="5" t="str">
        <f t="shared" si="20"/>
        <v>N/A</v>
      </c>
      <c r="I52" s="8">
        <v>39.19</v>
      </c>
      <c r="J52" s="8">
        <v>18.64</v>
      </c>
      <c r="K52" s="28" t="s">
        <v>735</v>
      </c>
      <c r="L52" s="105" t="str">
        <f t="shared" si="17"/>
        <v>No</v>
      </c>
    </row>
    <row r="53" spans="1:12" x14ac:dyDescent="0.2">
      <c r="A53" s="128" t="s">
        <v>953</v>
      </c>
      <c r="B53" s="22" t="s">
        <v>213</v>
      </c>
      <c r="C53" s="23">
        <v>121739</v>
      </c>
      <c r="D53" s="5" t="str">
        <f t="shared" si="18"/>
        <v>N/A</v>
      </c>
      <c r="E53" s="23">
        <v>126291</v>
      </c>
      <c r="F53" s="5" t="str">
        <f t="shared" si="19"/>
        <v>N/A</v>
      </c>
      <c r="G53" s="23">
        <v>137884</v>
      </c>
      <c r="H53" s="5" t="str">
        <f t="shared" si="20"/>
        <v>N/A</v>
      </c>
      <c r="I53" s="8">
        <v>3.7389999999999999</v>
      </c>
      <c r="J53" s="8">
        <v>9.18</v>
      </c>
      <c r="K53" s="28" t="s">
        <v>735</v>
      </c>
      <c r="L53" s="105" t="str">
        <f t="shared" si="17"/>
        <v>Yes</v>
      </c>
    </row>
    <row r="54" spans="1:12" x14ac:dyDescent="0.2">
      <c r="A54" s="128" t="s">
        <v>954</v>
      </c>
      <c r="B54" s="22" t="s">
        <v>213</v>
      </c>
      <c r="C54" s="4">
        <v>100</v>
      </c>
      <c r="D54" s="27" t="str">
        <f>IF($B54="N/A","N/A",IF(C54&gt;10,"No",IF(C54&lt;-10,"No","Yes")))</f>
        <v>N/A</v>
      </c>
      <c r="E54" s="4">
        <v>100</v>
      </c>
      <c r="F54" s="27" t="str">
        <f>IF($B54="N/A","N/A",IF(E54&gt;10,"No",IF(E54&lt;-10,"No","Yes")))</f>
        <v>N/A</v>
      </c>
      <c r="G54" s="4">
        <v>100</v>
      </c>
      <c r="H54" s="27" t="str">
        <f>IF($B54="N/A","N/A",IF(G54&gt;10,"No",IF(G54&lt;-10,"No","Yes")))</f>
        <v>N/A</v>
      </c>
      <c r="I54" s="8">
        <v>0</v>
      </c>
      <c r="J54" s="8">
        <v>0</v>
      </c>
      <c r="K54" s="22" t="s">
        <v>213</v>
      </c>
      <c r="L54" s="105" t="str">
        <f t="shared" si="4"/>
        <v>N/A</v>
      </c>
    </row>
    <row r="55" spans="1:12" x14ac:dyDescent="0.2">
      <c r="A55" s="128" t="s">
        <v>955</v>
      </c>
      <c r="B55" s="22" t="s">
        <v>213</v>
      </c>
      <c r="C55" s="4">
        <v>100</v>
      </c>
      <c r="D55" s="27" t="str">
        <f>IF($B55="N/A","N/A",IF(C55&gt;10,"No",IF(C55&lt;-10,"No","Yes")))</f>
        <v>N/A</v>
      </c>
      <c r="E55" s="4">
        <v>100</v>
      </c>
      <c r="F55" s="27" t="str">
        <f>IF($B55="N/A","N/A",IF(E55&gt;10,"No",IF(E55&lt;-10,"No","Yes")))</f>
        <v>N/A</v>
      </c>
      <c r="G55" s="4">
        <v>100</v>
      </c>
      <c r="H55" s="27" t="str">
        <f>IF($B55="N/A","N/A",IF(G55&gt;10,"No",IF(G55&lt;-10,"No","Yes")))</f>
        <v>N/A</v>
      </c>
      <c r="I55" s="8">
        <v>0</v>
      </c>
      <c r="J55" s="8">
        <v>0</v>
      </c>
      <c r="K55" s="22" t="s">
        <v>213</v>
      </c>
      <c r="L55" s="105" t="str">
        <f t="shared" si="4"/>
        <v>N/A</v>
      </c>
    </row>
    <row r="56" spans="1:12" x14ac:dyDescent="0.2">
      <c r="A56" s="128" t="s">
        <v>177</v>
      </c>
      <c r="B56" s="22" t="s">
        <v>213</v>
      </c>
      <c r="C56" s="4">
        <v>57.005464500000002</v>
      </c>
      <c r="D56" s="27" t="str">
        <f t="shared" ref="D56:D57" si="21">IF($B56="N/A","N/A",IF(C56&gt;10,"No",IF(C56&lt;-10,"No","Yes")))</f>
        <v>N/A</v>
      </c>
      <c r="E56" s="4">
        <v>55.280484344000001</v>
      </c>
      <c r="F56" s="27" t="str">
        <f t="shared" ref="F56:F57" si="22">IF($B56="N/A","N/A",IF(E56&gt;10,"No",IF(E56&lt;-10,"No","Yes")))</f>
        <v>N/A</v>
      </c>
      <c r="G56" s="4">
        <v>54.306976175000003</v>
      </c>
      <c r="H56" s="27" t="str">
        <f t="shared" ref="H56:H57" si="23">IF($B56="N/A","N/A",IF(G56&gt;10,"No",IF(G56&lt;-10,"No","Yes")))</f>
        <v>N/A</v>
      </c>
      <c r="I56" s="8">
        <v>-3.03</v>
      </c>
      <c r="J56" s="8">
        <v>-1.76</v>
      </c>
      <c r="K56" s="28" t="s">
        <v>735</v>
      </c>
      <c r="L56" s="105" t="str">
        <f>IF(J56="Div by 0", "N/A", IF(OR(J56="N/A",K56="N/A"),"N/A", IF(J56&gt;VALUE(MID(K56,1,2)), "No", IF(J56&lt;-1*VALUE(MID(K56,1,2)), "No", "Yes"))))</f>
        <v>Yes</v>
      </c>
    </row>
    <row r="57" spans="1:12" x14ac:dyDescent="0.2">
      <c r="A57" s="151" t="s">
        <v>178</v>
      </c>
      <c r="B57" s="22" t="s">
        <v>213</v>
      </c>
      <c r="C57" s="4">
        <v>42.994535499999998</v>
      </c>
      <c r="D57" s="27" t="str">
        <f t="shared" si="21"/>
        <v>N/A</v>
      </c>
      <c r="E57" s="4">
        <v>44.719515655999999</v>
      </c>
      <c r="F57" s="27" t="str">
        <f t="shared" si="22"/>
        <v>N/A</v>
      </c>
      <c r="G57" s="4">
        <v>45.693023824999997</v>
      </c>
      <c r="H57" s="27" t="str">
        <f t="shared" si="23"/>
        <v>N/A</v>
      </c>
      <c r="I57" s="8">
        <v>4.0119999999999996</v>
      </c>
      <c r="J57" s="8">
        <v>2.177</v>
      </c>
      <c r="K57" s="28" t="s">
        <v>735</v>
      </c>
      <c r="L57" s="105" t="str">
        <f>IF(J57="Div by 0", "N/A", IF(OR(J57="N/A",K57="N/A"),"N/A", IF(J57&gt;VALUE(MID(K57,1,2)), "No", IF(J57&lt;-1*VALUE(MID(K57,1,2)), "No", "Yes"))))</f>
        <v>Yes</v>
      </c>
    </row>
    <row r="58" spans="1:12" x14ac:dyDescent="0.2">
      <c r="A58" s="152" t="s">
        <v>681</v>
      </c>
      <c r="B58" s="22" t="s">
        <v>282</v>
      </c>
      <c r="C58" s="4">
        <v>60.699244127999997</v>
      </c>
      <c r="D58" s="27" t="str">
        <f>IF($B58="N/A","N/A",IF(C58&gt;70,"No",IF(C58&lt;40,"No","Yes")))</f>
        <v>Yes</v>
      </c>
      <c r="E58" s="4">
        <v>52.283447072999998</v>
      </c>
      <c r="F58" s="27" t="str">
        <f>IF($B58="N/A","N/A",IF(E58&gt;70,"No",IF(E58&lt;40,"No","Yes")))</f>
        <v>Yes</v>
      </c>
      <c r="G58" s="4">
        <v>56.128986474000001</v>
      </c>
      <c r="H58" s="27" t="str">
        <f>IF($B58="N/A","N/A",IF(G58&gt;70,"No",IF(G58&lt;40,"No","Yes")))</f>
        <v>Yes</v>
      </c>
      <c r="I58" s="8">
        <v>-13.9</v>
      </c>
      <c r="J58" s="8">
        <v>7.3550000000000004</v>
      </c>
      <c r="K58" s="28" t="s">
        <v>735</v>
      </c>
      <c r="L58" s="105" t="str">
        <f t="shared" si="4"/>
        <v>Yes</v>
      </c>
    </row>
    <row r="59" spans="1:12" x14ac:dyDescent="0.2">
      <c r="A59" s="128" t="s">
        <v>682</v>
      </c>
      <c r="B59" s="22" t="s">
        <v>213</v>
      </c>
      <c r="C59" s="4">
        <v>70.887094179000002</v>
      </c>
      <c r="D59" s="27" t="str">
        <f>IF($B59="N/A","N/A",IF(C59&gt;10,"No",IF(C59&lt;-10,"No","Yes")))</f>
        <v>N/A</v>
      </c>
      <c r="E59" s="4">
        <v>70.851998159999994</v>
      </c>
      <c r="F59" s="27" t="str">
        <f>IF($B59="N/A","N/A",IF(E59&gt;10,"No",IF(E59&lt;-10,"No","Yes")))</f>
        <v>N/A</v>
      </c>
      <c r="G59" s="4">
        <v>70.046498921999998</v>
      </c>
      <c r="H59" s="27" t="str">
        <f>IF($B59="N/A","N/A",IF(G59&gt;10,"No",IF(G59&lt;-10,"No","Yes")))</f>
        <v>N/A</v>
      </c>
      <c r="I59" s="8">
        <v>-0.05</v>
      </c>
      <c r="J59" s="8">
        <v>-1.1399999999999999</v>
      </c>
      <c r="K59" s="22" t="s">
        <v>213</v>
      </c>
      <c r="L59" s="105" t="str">
        <f t="shared" si="4"/>
        <v>N/A</v>
      </c>
    </row>
    <row r="60" spans="1:12" x14ac:dyDescent="0.2">
      <c r="A60" s="128" t="s">
        <v>683</v>
      </c>
      <c r="B60" s="22" t="s">
        <v>213</v>
      </c>
      <c r="C60" s="4">
        <v>80.140619811999997</v>
      </c>
      <c r="D60" s="27" t="str">
        <f t="shared" ref="D60:D66" si="24">IF($B60="N/A","N/A",IF(C60&gt;10,"No",IF(C60&lt;-10,"No","Yes")))</f>
        <v>N/A</v>
      </c>
      <c r="E60" s="4">
        <v>83.063816724000006</v>
      </c>
      <c r="F60" s="27" t="str">
        <f t="shared" ref="F60:F66" si="25">IF($B60="N/A","N/A",IF(E60&gt;10,"No",IF(E60&lt;-10,"No","Yes")))</f>
        <v>N/A</v>
      </c>
      <c r="G60" s="4">
        <v>84.209518122999995</v>
      </c>
      <c r="H60" s="27" t="str">
        <f t="shared" ref="H60:H66" si="26">IF($B60="N/A","N/A",IF(G60&gt;10,"No",IF(G60&lt;-10,"No","Yes")))</f>
        <v>N/A</v>
      </c>
      <c r="I60" s="8">
        <v>3.6480000000000001</v>
      </c>
      <c r="J60" s="8">
        <v>1.379</v>
      </c>
      <c r="K60" s="22" t="s">
        <v>213</v>
      </c>
      <c r="L60" s="105" t="str">
        <f t="shared" si="4"/>
        <v>N/A</v>
      </c>
    </row>
    <row r="61" spans="1:12" x14ac:dyDescent="0.2">
      <c r="A61" s="128" t="s">
        <v>1724</v>
      </c>
      <c r="B61" s="22" t="s">
        <v>213</v>
      </c>
      <c r="C61" s="4">
        <v>63.543970019</v>
      </c>
      <c r="D61" s="27" t="str">
        <f t="shared" si="24"/>
        <v>N/A</v>
      </c>
      <c r="E61" s="4">
        <v>57.266420142000001</v>
      </c>
      <c r="F61" s="27" t="str">
        <f t="shared" si="25"/>
        <v>N/A</v>
      </c>
      <c r="G61" s="4">
        <v>56.648598323999998</v>
      </c>
      <c r="H61" s="27" t="str">
        <f t="shared" si="26"/>
        <v>N/A</v>
      </c>
      <c r="I61" s="8">
        <v>-9.8800000000000008</v>
      </c>
      <c r="J61" s="8">
        <v>-1.08</v>
      </c>
      <c r="K61" s="22" t="s">
        <v>213</v>
      </c>
      <c r="L61" s="105" t="str">
        <f t="shared" si="4"/>
        <v>N/A</v>
      </c>
    </row>
    <row r="62" spans="1:12" x14ac:dyDescent="0.2">
      <c r="A62" s="128" t="s">
        <v>684</v>
      </c>
      <c r="B62" s="22" t="s">
        <v>213</v>
      </c>
      <c r="C62" s="4">
        <v>39.020229100999998</v>
      </c>
      <c r="D62" s="27" t="str">
        <f t="shared" si="24"/>
        <v>N/A</v>
      </c>
      <c r="E62" s="4">
        <v>31.112585370000001</v>
      </c>
      <c r="F62" s="27" t="str">
        <f t="shared" si="25"/>
        <v>N/A</v>
      </c>
      <c r="G62" s="4">
        <v>44.402076602000001</v>
      </c>
      <c r="H62" s="27" t="str">
        <f t="shared" si="26"/>
        <v>N/A</v>
      </c>
      <c r="I62" s="8">
        <v>-20.3</v>
      </c>
      <c r="J62" s="8">
        <v>42.71</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1750</v>
      </c>
      <c r="J63" s="8" t="s">
        <v>1750</v>
      </c>
      <c r="K63" s="22" t="s">
        <v>213</v>
      </c>
      <c r="L63" s="105" t="str">
        <f>IF(J63="Div by 0", "N/A", IF(K63="N/A","N/A", IF(J63&gt;VALUE(MID(K63,1,2)), "No", IF(J63&lt;-1*VALUE(MID(K63,1,2)), "No", "Yes"))))</f>
        <v>N/A</v>
      </c>
    </row>
    <row r="64" spans="1:12" x14ac:dyDescent="0.2">
      <c r="A64" s="104" t="s">
        <v>146</v>
      </c>
      <c r="B64" s="22" t="s">
        <v>213</v>
      </c>
      <c r="C64" s="4">
        <v>0.44116983990000003</v>
      </c>
      <c r="D64" s="27" t="str">
        <f t="shared" si="24"/>
        <v>N/A</v>
      </c>
      <c r="E64" s="4">
        <v>0.4672503455</v>
      </c>
      <c r="F64" s="27" t="str">
        <f t="shared" si="25"/>
        <v>N/A</v>
      </c>
      <c r="G64" s="4">
        <v>0.51523206320000003</v>
      </c>
      <c r="H64" s="27" t="str">
        <f t="shared" si="26"/>
        <v>N/A</v>
      </c>
      <c r="I64" s="8">
        <v>5.9119999999999999</v>
      </c>
      <c r="J64" s="8">
        <v>10.27</v>
      </c>
      <c r="K64" s="22" t="s">
        <v>213</v>
      </c>
      <c r="L64" s="105" t="str">
        <f t="shared" si="4"/>
        <v>N/A</v>
      </c>
    </row>
    <row r="65" spans="1:12" x14ac:dyDescent="0.2">
      <c r="A65" s="104" t="s">
        <v>147</v>
      </c>
      <c r="B65" s="22" t="s">
        <v>213</v>
      </c>
      <c r="C65" s="4">
        <v>1.086902754</v>
      </c>
      <c r="D65" s="27" t="str">
        <f t="shared" si="24"/>
        <v>N/A</v>
      </c>
      <c r="E65" s="4">
        <v>0.98600175999999995</v>
      </c>
      <c r="F65" s="27" t="str">
        <f t="shared" si="25"/>
        <v>N/A</v>
      </c>
      <c r="G65" s="4">
        <v>0.98471906090000005</v>
      </c>
      <c r="H65" s="27" t="str">
        <f t="shared" si="26"/>
        <v>N/A</v>
      </c>
      <c r="I65" s="8">
        <v>-9.2799999999999994</v>
      </c>
      <c r="J65" s="8">
        <v>-0.13</v>
      </c>
      <c r="K65" s="22" t="s">
        <v>213</v>
      </c>
      <c r="L65" s="105" t="str">
        <f t="shared" si="4"/>
        <v>N/A</v>
      </c>
    </row>
    <row r="66" spans="1:12" x14ac:dyDescent="0.2">
      <c r="A66" s="104" t="s">
        <v>148</v>
      </c>
      <c r="B66" s="22" t="s">
        <v>213</v>
      </c>
      <c r="C66" s="4">
        <v>1.137901252</v>
      </c>
      <c r="D66" s="27" t="str">
        <f t="shared" si="24"/>
        <v>N/A</v>
      </c>
      <c r="E66" s="4">
        <v>1.0159275462999999</v>
      </c>
      <c r="F66" s="27" t="str">
        <f t="shared" si="25"/>
        <v>N/A</v>
      </c>
      <c r="G66" s="4">
        <v>1.0155404509999999</v>
      </c>
      <c r="H66" s="27" t="str">
        <f t="shared" si="26"/>
        <v>N/A</v>
      </c>
      <c r="I66" s="8">
        <v>-10.7</v>
      </c>
      <c r="J66" s="8">
        <v>-3.7999999999999999E-2</v>
      </c>
      <c r="K66" s="22" t="s">
        <v>213</v>
      </c>
      <c r="L66" s="105" t="str">
        <f t="shared" si="4"/>
        <v>N/A</v>
      </c>
    </row>
    <row r="67" spans="1:12" x14ac:dyDescent="0.2">
      <c r="A67" s="128" t="s">
        <v>956</v>
      </c>
      <c r="B67" s="30" t="s">
        <v>213</v>
      </c>
      <c r="C67" s="1">
        <v>17759</v>
      </c>
      <c r="D67" s="7" t="str">
        <f>IF($B67="N/A","N/A",IF(C67&gt;10,"No",IF(C67&lt;-10,"No","Yes")))</f>
        <v>N/A</v>
      </c>
      <c r="E67" s="1">
        <v>16350</v>
      </c>
      <c r="F67" s="7" t="str">
        <f>IF($B67="N/A","N/A",IF(E67&gt;10,"No",IF(E67&lt;-10,"No","Yes")))</f>
        <v>N/A</v>
      </c>
      <c r="G67" s="1">
        <v>18380</v>
      </c>
      <c r="H67" s="7" t="str">
        <f>IF($B67="N/A","N/A",IF(G67&gt;10,"No",IF(G67&lt;-10,"No","Yes")))</f>
        <v>N/A</v>
      </c>
      <c r="I67" s="8">
        <v>-7.93</v>
      </c>
      <c r="J67" s="8">
        <v>12.42</v>
      </c>
      <c r="K67" s="22" t="s">
        <v>213</v>
      </c>
      <c r="L67" s="105" t="str">
        <f t="shared" si="4"/>
        <v>N/A</v>
      </c>
    </row>
    <row r="68" spans="1:12" x14ac:dyDescent="0.2">
      <c r="A68" s="104" t="s">
        <v>201</v>
      </c>
      <c r="B68" s="30" t="s">
        <v>217</v>
      </c>
      <c r="C68" s="1">
        <v>0</v>
      </c>
      <c r="D68" s="27" t="str">
        <f t="shared" ref="D68:D69" si="27">IF($B68="N/A","N/A",IF(C68&gt;0,"No",IF(C68&lt;0,"No","Yes")))</f>
        <v>Yes</v>
      </c>
      <c r="E68" s="1">
        <v>0</v>
      </c>
      <c r="F68" s="27" t="str">
        <f t="shared" ref="F68:F69" si="28">IF($B68="N/A","N/A",IF(E68&gt;0,"No",IF(E68&lt;0,"No","Yes")))</f>
        <v>Yes</v>
      </c>
      <c r="G68" s="1">
        <v>0</v>
      </c>
      <c r="H68" s="27" t="str">
        <f t="shared" ref="H68:H69" si="29">IF($B68="N/A","N/A",IF(G68&gt;0,"No",IF(G68&lt;0,"No","Yes")))</f>
        <v>Yes</v>
      </c>
      <c r="I68" s="8" t="s">
        <v>1750</v>
      </c>
      <c r="J68" s="8" t="s">
        <v>1750</v>
      </c>
      <c r="K68" s="22" t="s">
        <v>213</v>
      </c>
      <c r="L68" s="105" t="str">
        <f t="shared" si="4"/>
        <v>N/A</v>
      </c>
    </row>
    <row r="69" spans="1:12" x14ac:dyDescent="0.2">
      <c r="A69" s="104" t="s">
        <v>202</v>
      </c>
      <c r="B69" s="30" t="s">
        <v>217</v>
      </c>
      <c r="C69" s="1">
        <v>1879</v>
      </c>
      <c r="D69" s="27" t="str">
        <f t="shared" si="27"/>
        <v>No</v>
      </c>
      <c r="E69" s="1">
        <v>1597</v>
      </c>
      <c r="F69" s="27" t="str">
        <f t="shared" si="28"/>
        <v>No</v>
      </c>
      <c r="G69" s="1">
        <v>3690</v>
      </c>
      <c r="H69" s="27" t="str">
        <f t="shared" si="29"/>
        <v>No</v>
      </c>
      <c r="I69" s="8">
        <v>-15</v>
      </c>
      <c r="J69" s="8">
        <v>131.1</v>
      </c>
      <c r="K69" s="22" t="s">
        <v>213</v>
      </c>
      <c r="L69" s="105" t="str">
        <f t="shared" si="4"/>
        <v>N/A</v>
      </c>
    </row>
    <row r="70" spans="1:12" x14ac:dyDescent="0.2">
      <c r="A70" s="104" t="s">
        <v>203</v>
      </c>
      <c r="B70" s="43" t="s">
        <v>213</v>
      </c>
      <c r="C70" s="9">
        <v>10.697179351000001</v>
      </c>
      <c r="D70" s="7" t="str">
        <f>IF($B70="N/A","N/A",IF(C70&gt;10,"No",IF(C70&lt;-10,"No","Yes")))</f>
        <v>N/A</v>
      </c>
      <c r="E70" s="9">
        <v>26.236693801000001</v>
      </c>
      <c r="F70" s="7" t="str">
        <f>IF($B70="N/A","N/A",IF(E70&gt;10,"No",IF(E70&lt;-10,"No","Yes")))</f>
        <v>N/A</v>
      </c>
      <c r="G70" s="9">
        <v>8.6991869918999996</v>
      </c>
      <c r="H70" s="7" t="str">
        <f>IF($B70="N/A","N/A",IF(G70&gt;10,"No",IF(G70&lt;-10,"No","Yes")))</f>
        <v>N/A</v>
      </c>
      <c r="I70" s="8">
        <v>145.30000000000001</v>
      </c>
      <c r="J70" s="8">
        <v>-66.8</v>
      </c>
      <c r="K70" s="43" t="s">
        <v>213</v>
      </c>
      <c r="L70" s="105" t="str">
        <f t="shared" si="4"/>
        <v>N/A</v>
      </c>
    </row>
    <row r="71" spans="1:12" x14ac:dyDescent="0.2">
      <c r="A71" s="128" t="s">
        <v>65</v>
      </c>
      <c r="B71" s="30" t="s">
        <v>213</v>
      </c>
      <c r="C71" s="1">
        <v>324060</v>
      </c>
      <c r="D71" s="7" t="str">
        <f>IF($B71="N/A","N/A",IF(C71&gt;10,"No",IF(C71&lt;-10,"No","Yes")))</f>
        <v>N/A</v>
      </c>
      <c r="E71" s="1">
        <v>339889</v>
      </c>
      <c r="F71" s="7" t="str">
        <f>IF($B71="N/A","N/A",IF(E71&gt;10,"No",IF(E71&lt;-10,"No","Yes")))</f>
        <v>N/A</v>
      </c>
      <c r="G71" s="1">
        <v>358767</v>
      </c>
      <c r="H71" s="7" t="str">
        <f>IF($B71="N/A","N/A",IF(G71&gt;10,"No",IF(G71&lt;-10,"No","Yes")))</f>
        <v>N/A</v>
      </c>
      <c r="I71" s="8">
        <v>4.8849999999999998</v>
      </c>
      <c r="J71" s="8">
        <v>5.5540000000000003</v>
      </c>
      <c r="K71" s="30" t="s">
        <v>735</v>
      </c>
      <c r="L71" s="105" t="str">
        <f t="shared" ref="L71:L103" si="30">IF(J71="Div by 0", "N/A", IF(K71="N/A","N/A", IF(J71&gt;VALUE(MID(K71,1,2)), "No", IF(J71&lt;-1*VALUE(MID(K71,1,2)), "No", "Yes"))))</f>
        <v>Yes</v>
      </c>
    </row>
    <row r="72" spans="1:12" x14ac:dyDescent="0.2">
      <c r="A72" s="137" t="s">
        <v>66</v>
      </c>
      <c r="B72" s="30" t="s">
        <v>213</v>
      </c>
      <c r="C72" s="1">
        <v>286343.46000000002</v>
      </c>
      <c r="D72" s="7" t="str">
        <f>IF($B72="N/A","N/A",IF(C72&gt;10,"No",IF(C72&lt;-10,"No","Yes")))</f>
        <v>N/A</v>
      </c>
      <c r="E72" s="1">
        <v>299549.03000000003</v>
      </c>
      <c r="F72" s="7" t="str">
        <f>IF($B72="N/A","N/A",IF(E72&gt;10,"No",IF(E72&lt;-10,"No","Yes")))</f>
        <v>N/A</v>
      </c>
      <c r="G72" s="1">
        <v>315592.57</v>
      </c>
      <c r="H72" s="7" t="str">
        <f>IF($B72="N/A","N/A",IF(G72&gt;10,"No",IF(G72&lt;-10,"No","Yes")))</f>
        <v>N/A</v>
      </c>
      <c r="I72" s="8">
        <v>4.6120000000000001</v>
      </c>
      <c r="J72" s="8">
        <v>5.3559999999999999</v>
      </c>
      <c r="K72" s="30" t="s">
        <v>736</v>
      </c>
      <c r="L72" s="105" t="str">
        <f t="shared" si="30"/>
        <v>Yes</v>
      </c>
    </row>
    <row r="73" spans="1:12" x14ac:dyDescent="0.2">
      <c r="A73" s="104" t="s">
        <v>67</v>
      </c>
      <c r="B73" s="22" t="s">
        <v>283</v>
      </c>
      <c r="C73" s="4">
        <v>95.094098067000004</v>
      </c>
      <c r="D73" s="27" t="str">
        <f>IF($B73="N/A","N/A",IF(C73&gt;=90,"Yes","No"))</f>
        <v>Yes</v>
      </c>
      <c r="E73" s="4">
        <v>95.213778723999994</v>
      </c>
      <c r="F73" s="27" t="str">
        <f>IF($B73="N/A","N/A",IF(E73&gt;=90,"Yes","No"))</f>
        <v>Yes</v>
      </c>
      <c r="G73" s="4">
        <v>94.271277029999993</v>
      </c>
      <c r="H73" s="27" t="str">
        <f>IF($B73="N/A","N/A",IF(G73&gt;=90,"Yes","No"))</f>
        <v>Yes</v>
      </c>
      <c r="I73" s="8">
        <v>0.12590000000000001</v>
      </c>
      <c r="J73" s="8">
        <v>-0.99</v>
      </c>
      <c r="K73" s="28" t="s">
        <v>735</v>
      </c>
      <c r="L73" s="105" t="str">
        <f t="shared" si="30"/>
        <v>Yes</v>
      </c>
    </row>
    <row r="74" spans="1:12" x14ac:dyDescent="0.2">
      <c r="A74" s="128" t="s">
        <v>957</v>
      </c>
      <c r="B74" s="22" t="s">
        <v>283</v>
      </c>
      <c r="C74" s="4">
        <v>95.288136683999994</v>
      </c>
      <c r="D74" s="27" t="str">
        <f>IF($B74="N/A","N/A",IF(C74&gt;=90,"Yes","No"))</f>
        <v>Yes</v>
      </c>
      <c r="E74" s="4">
        <v>95.442947058000001</v>
      </c>
      <c r="F74" s="27" t="str">
        <f>IF($B74="N/A","N/A",IF(E74&gt;=90,"Yes","No"))</f>
        <v>Yes</v>
      </c>
      <c r="G74" s="4">
        <v>94.923125345000003</v>
      </c>
      <c r="H74" s="27" t="str">
        <f>IF($B74="N/A","N/A",IF(G74&gt;=90,"Yes","No"))</f>
        <v>Yes</v>
      </c>
      <c r="I74" s="8">
        <v>0.16250000000000001</v>
      </c>
      <c r="J74" s="8">
        <v>-0.54500000000000004</v>
      </c>
      <c r="K74" s="28" t="s">
        <v>735</v>
      </c>
      <c r="L74" s="105" t="str">
        <f t="shared" si="30"/>
        <v>Yes</v>
      </c>
    </row>
    <row r="75" spans="1:12" x14ac:dyDescent="0.2">
      <c r="A75" s="151" t="s">
        <v>958</v>
      </c>
      <c r="B75" s="30" t="s">
        <v>284</v>
      </c>
      <c r="C75" s="9">
        <v>42.769662822000001</v>
      </c>
      <c r="D75" s="27" t="str">
        <f>IF($B75="N/A","N/A",IF(C75&gt;55,"No",IF(C75&lt;30,"No","Yes")))</f>
        <v>Yes</v>
      </c>
      <c r="E75" s="9">
        <v>43.909589777000001</v>
      </c>
      <c r="F75" s="27" t="str">
        <f>IF($B75="N/A","N/A",IF(E75&gt;55,"No",IF(E75&lt;30,"No","Yes")))</f>
        <v>Yes</v>
      </c>
      <c r="G75" s="9">
        <v>44.237878449</v>
      </c>
      <c r="H75" s="27" t="str">
        <f>IF($B75="N/A","N/A",IF(G75&gt;55,"No",IF(G75&lt;30,"No","Yes")))</f>
        <v>Yes</v>
      </c>
      <c r="I75" s="8">
        <v>2.665</v>
      </c>
      <c r="J75" s="8">
        <v>0.74760000000000004</v>
      </c>
      <c r="K75" s="30" t="s">
        <v>735</v>
      </c>
      <c r="L75" s="105" t="str">
        <f t="shared" si="30"/>
        <v>Yes</v>
      </c>
    </row>
    <row r="76" spans="1:12" ht="12.95" customHeight="1" x14ac:dyDescent="0.2">
      <c r="A76" s="128" t="s">
        <v>1707</v>
      </c>
      <c r="B76" s="30" t="s">
        <v>278</v>
      </c>
      <c r="C76" s="9">
        <v>3.1793495032000001</v>
      </c>
      <c r="D76" s="27" t="str">
        <f>IF($B76="N/A","N/A",IF(C76&gt;=5,"No",IF(C76&lt;0,"No","Yes")))</f>
        <v>Yes</v>
      </c>
      <c r="E76" s="9">
        <v>5.3673405141000003</v>
      </c>
      <c r="F76" s="27" t="str">
        <f>IF($B76="N/A","N/A",IF(E76&gt;=5,"No",IF(E76&lt;0,"No","Yes")))</f>
        <v>No</v>
      </c>
      <c r="G76" s="9">
        <v>4.8778176364999997</v>
      </c>
      <c r="H76" s="27" t="str">
        <f>IF($B76="N/A","N/A",IF(G76&gt;=5,"No",IF(G76&lt;0,"No","Yes")))</f>
        <v>Yes</v>
      </c>
      <c r="I76" s="8">
        <v>68.819999999999993</v>
      </c>
      <c r="J76" s="8">
        <v>-9.1199999999999992</v>
      </c>
      <c r="K76" s="30" t="s">
        <v>213</v>
      </c>
      <c r="L76" s="105" t="str">
        <f t="shared" si="30"/>
        <v>N/A</v>
      </c>
    </row>
    <row r="77" spans="1:12" ht="12.95" customHeight="1" x14ac:dyDescent="0.2">
      <c r="A77" s="128" t="s">
        <v>1708</v>
      </c>
      <c r="B77" s="30" t="s">
        <v>213</v>
      </c>
      <c r="C77" s="9">
        <v>2.1381842869000001</v>
      </c>
      <c r="D77" s="30" t="s">
        <v>213</v>
      </c>
      <c r="E77" s="9">
        <v>2.6370373856999998</v>
      </c>
      <c r="F77" s="30" t="s">
        <v>213</v>
      </c>
      <c r="G77" s="9">
        <v>2.6825209675999999</v>
      </c>
      <c r="H77" s="30" t="s">
        <v>213</v>
      </c>
      <c r="I77" s="8">
        <v>23.33</v>
      </c>
      <c r="J77" s="8">
        <v>1.7250000000000001</v>
      </c>
      <c r="K77" s="30" t="s">
        <v>213</v>
      </c>
      <c r="L77" s="105" t="str">
        <f t="shared" si="30"/>
        <v>N/A</v>
      </c>
    </row>
    <row r="78" spans="1:12" ht="12.95" customHeight="1" x14ac:dyDescent="0.2">
      <c r="A78" s="128" t="s">
        <v>1709</v>
      </c>
      <c r="B78" s="30" t="s">
        <v>213</v>
      </c>
      <c r="C78" s="9">
        <v>60.501141764000003</v>
      </c>
      <c r="D78" s="30" t="s">
        <v>213</v>
      </c>
      <c r="E78" s="9">
        <v>59.71243553</v>
      </c>
      <c r="F78" s="30" t="s">
        <v>213</v>
      </c>
      <c r="G78" s="9">
        <v>59.083750735000002</v>
      </c>
      <c r="H78" s="30" t="s">
        <v>213</v>
      </c>
      <c r="I78" s="8">
        <v>-1.3</v>
      </c>
      <c r="J78" s="8">
        <v>-1.05</v>
      </c>
      <c r="K78" s="30" t="s">
        <v>213</v>
      </c>
      <c r="L78" s="105" t="str">
        <f t="shared" si="30"/>
        <v>N/A</v>
      </c>
    </row>
    <row r="79" spans="1:12" ht="12.95" customHeight="1" x14ac:dyDescent="0.2">
      <c r="A79" s="128" t="s">
        <v>1710</v>
      </c>
      <c r="B79" s="30" t="s">
        <v>213</v>
      </c>
      <c r="C79" s="9">
        <v>8.1938529901999999</v>
      </c>
      <c r="D79" s="30" t="s">
        <v>213</v>
      </c>
      <c r="E79" s="9">
        <v>7.9005204640000004</v>
      </c>
      <c r="F79" s="30" t="s">
        <v>213</v>
      </c>
      <c r="G79" s="9">
        <v>7.7378911660999998</v>
      </c>
      <c r="H79" s="30" t="s">
        <v>213</v>
      </c>
      <c r="I79" s="8">
        <v>-3.58</v>
      </c>
      <c r="J79" s="8">
        <v>-2.06</v>
      </c>
      <c r="K79" s="30" t="s">
        <v>213</v>
      </c>
      <c r="L79" s="105" t="str">
        <f t="shared" si="30"/>
        <v>N/A</v>
      </c>
    </row>
    <row r="80" spans="1:12" ht="12.95" customHeight="1" x14ac:dyDescent="0.2">
      <c r="A80" s="128" t="s">
        <v>1711</v>
      </c>
      <c r="B80" s="30" t="s">
        <v>213</v>
      </c>
      <c r="C80" s="9">
        <v>3.2281059063000002</v>
      </c>
      <c r="D80" s="30" t="s">
        <v>213</v>
      </c>
      <c r="E80" s="9">
        <v>3.0142193481000001</v>
      </c>
      <c r="F80" s="30" t="s">
        <v>213</v>
      </c>
      <c r="G80" s="9">
        <v>3.2249342888000001</v>
      </c>
      <c r="H80" s="30" t="s">
        <v>213</v>
      </c>
      <c r="I80" s="8">
        <v>-6.63</v>
      </c>
      <c r="J80" s="8">
        <v>6.9909999999999997</v>
      </c>
      <c r="K80" s="30" t="s">
        <v>213</v>
      </c>
      <c r="L80" s="105" t="str">
        <f t="shared" si="30"/>
        <v>N/A</v>
      </c>
    </row>
    <row r="81" spans="1:12" ht="12.95" customHeight="1" x14ac:dyDescent="0.2">
      <c r="A81" s="128" t="s">
        <v>1712</v>
      </c>
      <c r="B81" s="30" t="s">
        <v>213</v>
      </c>
      <c r="C81" s="9">
        <v>1.8515090000000001E-3</v>
      </c>
      <c r="D81" s="30" t="s">
        <v>213</v>
      </c>
      <c r="E81" s="9">
        <v>1.7652822E-3</v>
      </c>
      <c r="F81" s="30" t="s">
        <v>213</v>
      </c>
      <c r="G81" s="9">
        <v>4.459719E-3</v>
      </c>
      <c r="H81" s="30" t="s">
        <v>213</v>
      </c>
      <c r="I81" s="8">
        <v>-4.66</v>
      </c>
      <c r="J81" s="8">
        <v>152.6</v>
      </c>
      <c r="K81" s="30" t="s">
        <v>213</v>
      </c>
      <c r="L81" s="105" t="str">
        <f t="shared" si="30"/>
        <v>N/A</v>
      </c>
    </row>
    <row r="82" spans="1:12" ht="12.95" customHeight="1" x14ac:dyDescent="0.2">
      <c r="A82" s="128" t="s">
        <v>1713</v>
      </c>
      <c r="B82" s="30" t="s">
        <v>213</v>
      </c>
      <c r="C82" s="9">
        <v>4.7701043017</v>
      </c>
      <c r="D82" s="30" t="s">
        <v>213</v>
      </c>
      <c r="E82" s="9">
        <v>4.5232414111999999</v>
      </c>
      <c r="F82" s="30" t="s">
        <v>213</v>
      </c>
      <c r="G82" s="9">
        <v>5.0327928710999998</v>
      </c>
      <c r="H82" s="30" t="s">
        <v>213</v>
      </c>
      <c r="I82" s="8">
        <v>-5.18</v>
      </c>
      <c r="J82" s="8">
        <v>11.27</v>
      </c>
      <c r="K82" s="30" t="s">
        <v>213</v>
      </c>
      <c r="L82" s="105" t="str">
        <f t="shared" si="30"/>
        <v>N/A</v>
      </c>
    </row>
    <row r="83" spans="1:12" ht="12.95" customHeight="1" x14ac:dyDescent="0.2">
      <c r="A83" s="128" t="s">
        <v>1714</v>
      </c>
      <c r="B83" s="30" t="s">
        <v>213</v>
      </c>
      <c r="C83" s="9">
        <v>0</v>
      </c>
      <c r="D83" s="30" t="s">
        <v>213</v>
      </c>
      <c r="E83" s="9">
        <v>0</v>
      </c>
      <c r="F83" s="30" t="s">
        <v>213</v>
      </c>
      <c r="G83" s="9">
        <v>0</v>
      </c>
      <c r="H83" s="30" t="s">
        <v>213</v>
      </c>
      <c r="I83" s="8" t="s">
        <v>1750</v>
      </c>
      <c r="J83" s="8" t="s">
        <v>1750</v>
      </c>
      <c r="K83" s="30" t="s">
        <v>213</v>
      </c>
      <c r="L83" s="105" t="str">
        <f t="shared" si="30"/>
        <v>N/A</v>
      </c>
    </row>
    <row r="84" spans="1:12" ht="12.95" customHeight="1" x14ac:dyDescent="0.2">
      <c r="A84" s="128" t="s">
        <v>1715</v>
      </c>
      <c r="B84" s="30" t="s">
        <v>213</v>
      </c>
      <c r="C84" s="9">
        <v>17.987409739</v>
      </c>
      <c r="D84" s="30" t="s">
        <v>213</v>
      </c>
      <c r="E84" s="9">
        <v>16.843440063999999</v>
      </c>
      <c r="F84" s="30" t="s">
        <v>213</v>
      </c>
      <c r="G84" s="9">
        <v>17.355832616000001</v>
      </c>
      <c r="H84" s="30" t="s">
        <v>213</v>
      </c>
      <c r="I84" s="8">
        <v>-6.36</v>
      </c>
      <c r="J84" s="8">
        <v>3.0419999999999998</v>
      </c>
      <c r="K84" s="30" t="s">
        <v>213</v>
      </c>
      <c r="L84" s="105" t="str">
        <f t="shared" si="30"/>
        <v>N/A</v>
      </c>
    </row>
    <row r="85" spans="1:12" ht="12.95" customHeight="1" x14ac:dyDescent="0.2">
      <c r="A85" s="128" t="s">
        <v>1716</v>
      </c>
      <c r="B85" s="30" t="s">
        <v>213</v>
      </c>
      <c r="C85" s="9">
        <v>0</v>
      </c>
      <c r="D85" s="30" t="s">
        <v>213</v>
      </c>
      <c r="E85" s="9">
        <v>0</v>
      </c>
      <c r="F85" s="30" t="s">
        <v>213</v>
      </c>
      <c r="G85" s="9">
        <v>0</v>
      </c>
      <c r="H85" s="30" t="s">
        <v>213</v>
      </c>
      <c r="I85" s="8" t="s">
        <v>1750</v>
      </c>
      <c r="J85" s="8" t="s">
        <v>1750</v>
      </c>
      <c r="K85" s="30" t="s">
        <v>213</v>
      </c>
      <c r="L85" s="105" t="str">
        <f t="shared" si="30"/>
        <v>N/A</v>
      </c>
    </row>
    <row r="86" spans="1:12" ht="12.95" customHeight="1" x14ac:dyDescent="0.2">
      <c r="A86" s="128" t="s">
        <v>1717</v>
      </c>
      <c r="B86" s="30" t="s">
        <v>213</v>
      </c>
      <c r="C86" s="9">
        <v>0</v>
      </c>
      <c r="D86" s="30" t="s">
        <v>213</v>
      </c>
      <c r="E86" s="9">
        <v>0</v>
      </c>
      <c r="F86" s="30" t="s">
        <v>213</v>
      </c>
      <c r="G86" s="9">
        <v>0</v>
      </c>
      <c r="H86" s="30" t="s">
        <v>213</v>
      </c>
      <c r="I86" s="8" t="s">
        <v>1750</v>
      </c>
      <c r="J86" s="8" t="s">
        <v>1750</v>
      </c>
      <c r="K86" s="30" t="s">
        <v>213</v>
      </c>
      <c r="L86" s="105" t="str">
        <f t="shared" si="30"/>
        <v>N/A</v>
      </c>
    </row>
    <row r="87" spans="1:12" x14ac:dyDescent="0.2">
      <c r="A87" s="128" t="s">
        <v>959</v>
      </c>
      <c r="B87" s="30" t="s">
        <v>213</v>
      </c>
      <c r="C87" s="9">
        <v>84.896006912000004</v>
      </c>
      <c r="D87" s="30" t="s">
        <v>213</v>
      </c>
      <c r="E87" s="9">
        <v>84.937435457000007</v>
      </c>
      <c r="F87" s="30" t="s">
        <v>213</v>
      </c>
      <c r="G87" s="9">
        <v>84.542335276000003</v>
      </c>
      <c r="H87" s="30" t="s">
        <v>213</v>
      </c>
      <c r="I87" s="8">
        <v>4.8800000000000003E-2</v>
      </c>
      <c r="J87" s="8">
        <v>-0.46500000000000002</v>
      </c>
      <c r="K87" s="30" t="s">
        <v>213</v>
      </c>
      <c r="L87" s="105" t="str">
        <f t="shared" si="30"/>
        <v>N/A</v>
      </c>
    </row>
    <row r="88" spans="1:12" x14ac:dyDescent="0.2">
      <c r="A88" s="128" t="s">
        <v>960</v>
      </c>
      <c r="B88" s="30" t="s">
        <v>213</v>
      </c>
      <c r="C88" s="9">
        <v>15.103993087999999</v>
      </c>
      <c r="D88" s="30" t="s">
        <v>213</v>
      </c>
      <c r="E88" s="9">
        <v>15.062564543000001</v>
      </c>
      <c r="F88" s="30" t="s">
        <v>213</v>
      </c>
      <c r="G88" s="9">
        <v>15.457664724000001</v>
      </c>
      <c r="H88" s="30" t="s">
        <v>213</v>
      </c>
      <c r="I88" s="8">
        <v>-0.27400000000000002</v>
      </c>
      <c r="J88" s="8">
        <v>2.6230000000000002</v>
      </c>
      <c r="K88" s="30" t="s">
        <v>213</v>
      </c>
      <c r="L88" s="105" t="str">
        <f t="shared" si="30"/>
        <v>N/A</v>
      </c>
    </row>
    <row r="89" spans="1:12" x14ac:dyDescent="0.2">
      <c r="A89" s="151" t="s">
        <v>68</v>
      </c>
      <c r="B89" s="30" t="s">
        <v>213</v>
      </c>
      <c r="C89" s="1">
        <v>1189</v>
      </c>
      <c r="D89" s="7" t="str">
        <f>IF($B89="N/A","N/A",IF(C89&gt;10,"No",IF(C89&lt;-10,"No","Yes")))</f>
        <v>N/A</v>
      </c>
      <c r="E89" s="1">
        <v>1210</v>
      </c>
      <c r="F89" s="7" t="str">
        <f>IF($B89="N/A","N/A",IF(E89&gt;10,"No",IF(E89&lt;-10,"No","Yes")))</f>
        <v>N/A</v>
      </c>
      <c r="G89" s="1">
        <v>4968</v>
      </c>
      <c r="H89" s="7" t="str">
        <f>IF($B89="N/A","N/A",IF(G89&gt;10,"No",IF(G89&lt;-10,"No","Yes")))</f>
        <v>N/A</v>
      </c>
      <c r="I89" s="8">
        <v>1.766</v>
      </c>
      <c r="J89" s="8">
        <v>310.60000000000002</v>
      </c>
      <c r="K89" s="30" t="s">
        <v>735</v>
      </c>
      <c r="L89" s="105" t="str">
        <f t="shared" si="30"/>
        <v>No</v>
      </c>
    </row>
    <row r="90" spans="1:12" x14ac:dyDescent="0.2">
      <c r="A90" s="128" t="s">
        <v>109</v>
      </c>
      <c r="B90" s="30" t="s">
        <v>213</v>
      </c>
      <c r="C90" s="9">
        <v>0.67283431459999998</v>
      </c>
      <c r="D90" s="27" t="str">
        <f>IF($B90="N/A","N/A",IF(C90&gt;10,"No",IF(C90&lt;-10,"No","Yes")))</f>
        <v>N/A</v>
      </c>
      <c r="E90" s="9">
        <v>0.7438016529</v>
      </c>
      <c r="F90" s="27" t="str">
        <f>IF($B90="N/A","N/A",IF(E90&gt;10,"No",IF(E90&lt;-10,"No","Yes")))</f>
        <v>N/A</v>
      </c>
      <c r="G90" s="9">
        <v>3.3413848631</v>
      </c>
      <c r="H90" s="27" t="str">
        <f>IF($B90="N/A","N/A",IF(G90&gt;10,"No",IF(G90&lt;-10,"No","Yes")))</f>
        <v>N/A</v>
      </c>
      <c r="I90" s="8">
        <v>10.55</v>
      </c>
      <c r="J90" s="8">
        <v>349.2</v>
      </c>
      <c r="K90" s="30" t="s">
        <v>735</v>
      </c>
      <c r="L90" s="105" t="str">
        <f t="shared" si="30"/>
        <v>No</v>
      </c>
    </row>
    <row r="91" spans="1:12" x14ac:dyDescent="0.2">
      <c r="A91" s="128" t="s">
        <v>110</v>
      </c>
      <c r="B91" s="30" t="s">
        <v>213</v>
      </c>
      <c r="C91" s="9">
        <v>1.5979814970999999</v>
      </c>
      <c r="D91" s="27" t="str">
        <f>IF($B91="N/A","N/A",IF(C91&gt;10,"No",IF(C91&lt;-10,"No","Yes")))</f>
        <v>N/A</v>
      </c>
      <c r="E91" s="9">
        <v>2.0661157024999999</v>
      </c>
      <c r="F91" s="27" t="str">
        <f>IF($B91="N/A","N/A",IF(E91&gt;10,"No",IF(E91&lt;-10,"No","Yes")))</f>
        <v>N/A</v>
      </c>
      <c r="G91" s="9">
        <v>3.3413848631</v>
      </c>
      <c r="H91" s="27" t="str">
        <f>IF($B91="N/A","N/A",IF(G91&gt;10,"No",IF(G91&lt;-10,"No","Yes")))</f>
        <v>N/A</v>
      </c>
      <c r="I91" s="8">
        <v>29.3</v>
      </c>
      <c r="J91" s="8">
        <v>61.72</v>
      </c>
      <c r="K91" s="30" t="s">
        <v>735</v>
      </c>
      <c r="L91" s="105" t="str">
        <f t="shared" si="30"/>
        <v>No</v>
      </c>
    </row>
    <row r="92" spans="1:12" x14ac:dyDescent="0.2">
      <c r="A92" s="137" t="s">
        <v>7</v>
      </c>
      <c r="B92" s="30" t="s">
        <v>213</v>
      </c>
      <c r="C92" s="9">
        <v>0.63043880760000004</v>
      </c>
      <c r="D92" s="7" t="str">
        <f>IF($B92="N/A","N/A",IF(C92&gt;10,"No",IF(C92&lt;-10,"No","Yes")))</f>
        <v>N/A</v>
      </c>
      <c r="E92" s="9">
        <v>0.63638423129999999</v>
      </c>
      <c r="F92" s="7" t="str">
        <f>IF($B92="N/A","N/A",IF(E92&gt;10,"No",IF(E92&lt;-10,"No","Yes")))</f>
        <v>N/A</v>
      </c>
      <c r="G92" s="9">
        <v>0.66282573369999997</v>
      </c>
      <c r="H92" s="7" t="str">
        <f>IF($B92="N/A","N/A",IF(G92&gt;10,"No",IF(G92&lt;-10,"No","Yes")))</f>
        <v>N/A</v>
      </c>
      <c r="I92" s="8">
        <v>0.94310000000000005</v>
      </c>
      <c r="J92" s="8">
        <v>4.1550000000000002</v>
      </c>
      <c r="K92" s="30" t="s">
        <v>736</v>
      </c>
      <c r="L92" s="105" t="str">
        <f t="shared" si="30"/>
        <v>Yes</v>
      </c>
    </row>
    <row r="93" spans="1:12" x14ac:dyDescent="0.2">
      <c r="A93" s="137" t="s">
        <v>180</v>
      </c>
      <c r="B93" s="30" t="s">
        <v>213</v>
      </c>
      <c r="C93" s="9">
        <v>60.139788928000002</v>
      </c>
      <c r="D93" s="7" t="str">
        <f t="shared" ref="D93:D94" si="31">IF($B93="N/A","N/A",IF(C93&gt;10,"No",IF(C93&lt;-10,"No","Yes")))</f>
        <v>N/A</v>
      </c>
      <c r="E93" s="9">
        <v>59.557973337999996</v>
      </c>
      <c r="F93" s="7" t="str">
        <f t="shared" ref="F93:F94" si="32">IF($B93="N/A","N/A",IF(E93&gt;10,"No",IF(E93&lt;-10,"No","Yes")))</f>
        <v>N/A</v>
      </c>
      <c r="G93" s="9">
        <v>59.084586932000001</v>
      </c>
      <c r="H93" s="7" t="str">
        <f t="shared" ref="H93:H94" si="33">IF($B93="N/A","N/A",IF(G93&gt;10,"No",IF(G93&lt;-10,"No","Yes")))</f>
        <v>N/A</v>
      </c>
      <c r="I93" s="8">
        <v>-0.96699999999999997</v>
      </c>
      <c r="J93" s="8">
        <v>-0.79500000000000004</v>
      </c>
      <c r="K93" s="30" t="s">
        <v>735</v>
      </c>
      <c r="L93" s="105" t="str">
        <f>IF(J93="Div by 0", "N/A", IF(OR(J93="N/A",K93="N/A"),"N/A", IF(J93&gt;VALUE(MID(K93,1,2)), "No", IF(J93&lt;-1*VALUE(MID(K93,1,2)), "No", "Yes"))))</f>
        <v>Yes</v>
      </c>
    </row>
    <row r="94" spans="1:12" x14ac:dyDescent="0.2">
      <c r="A94" s="137" t="s">
        <v>181</v>
      </c>
      <c r="B94" s="30" t="s">
        <v>213</v>
      </c>
      <c r="C94" s="9">
        <v>39.860211071999998</v>
      </c>
      <c r="D94" s="7" t="str">
        <f t="shared" si="31"/>
        <v>N/A</v>
      </c>
      <c r="E94" s="9">
        <v>40.442026662000004</v>
      </c>
      <c r="F94" s="7" t="str">
        <f t="shared" si="32"/>
        <v>N/A</v>
      </c>
      <c r="G94" s="9">
        <v>40.915413067999999</v>
      </c>
      <c r="H94" s="7" t="str">
        <f t="shared" si="33"/>
        <v>N/A</v>
      </c>
      <c r="I94" s="8">
        <v>1.46</v>
      </c>
      <c r="J94" s="8">
        <v>1.171</v>
      </c>
      <c r="K94" s="30" t="s">
        <v>735</v>
      </c>
      <c r="L94" s="105" t="str">
        <f>IF(J94="Div by 0", "N/A", IF(OR(J94="N/A",K94="N/A"),"N/A", IF(J94&gt;VALUE(MID(K94,1,2)), "No", IF(J94&lt;-1*VALUE(MID(K94,1,2)), "No", "Yes"))))</f>
        <v>Yes</v>
      </c>
    </row>
    <row r="95" spans="1:12" x14ac:dyDescent="0.2">
      <c r="A95" s="128" t="s">
        <v>8</v>
      </c>
      <c r="B95" s="30" t="s">
        <v>285</v>
      </c>
      <c r="C95" s="9">
        <v>6.1241745355999999</v>
      </c>
      <c r="D95" s="27" t="str">
        <f>IF($B95="N/A","N/A",IF(C95&gt;10,"No",IF(C95&lt;5,"No","Yes")))</f>
        <v>Yes</v>
      </c>
      <c r="E95" s="9">
        <v>5.7739438463999999</v>
      </c>
      <c r="F95" s="27" t="str">
        <f>IF($B95="N/A","N/A",IF(E95&gt;10,"No",IF(E95&lt;5,"No","Yes")))</f>
        <v>Yes</v>
      </c>
      <c r="G95" s="9">
        <v>5.7190321295000004</v>
      </c>
      <c r="H95" s="27" t="str">
        <f t="shared" ref="H95:H98" si="34">IF($B95="N/A","N/A",IF(G95&gt;10,"No",IF(G95&lt;5,"No","Yes")))</f>
        <v>Yes</v>
      </c>
      <c r="I95" s="8">
        <v>-5.72</v>
      </c>
      <c r="J95" s="8">
        <v>-0.95099999999999996</v>
      </c>
      <c r="K95" s="30" t="s">
        <v>736</v>
      </c>
      <c r="L95" s="105" t="str">
        <f t="shared" si="30"/>
        <v>Yes</v>
      </c>
    </row>
    <row r="96" spans="1:12" x14ac:dyDescent="0.2">
      <c r="A96" s="128" t="s">
        <v>149</v>
      </c>
      <c r="B96" s="30" t="s">
        <v>285</v>
      </c>
      <c r="C96" s="9">
        <v>2.4569524162</v>
      </c>
      <c r="D96" s="27" t="str">
        <f>IF($B96="N/A","N/A",IF(C96&gt;10,"No",IF(C96&lt;5,"No","Yes")))</f>
        <v>No</v>
      </c>
      <c r="E96" s="9">
        <v>2.8441638299999998</v>
      </c>
      <c r="F96" s="27" t="str">
        <f t="shared" ref="F96:F98" si="35">IF($B96="N/A","N/A",IF(E96&gt;10,"No",IF(E96&lt;5,"No","Yes")))</f>
        <v>No</v>
      </c>
      <c r="G96" s="9">
        <v>3.1215245549000001</v>
      </c>
      <c r="H96" s="27" t="str">
        <f t="shared" si="34"/>
        <v>No</v>
      </c>
      <c r="I96" s="8">
        <v>15.76</v>
      </c>
      <c r="J96" s="8">
        <v>9.7520000000000007</v>
      </c>
      <c r="K96" s="30" t="s">
        <v>736</v>
      </c>
      <c r="L96" s="105" t="str">
        <f t="shared" si="30"/>
        <v>Yes</v>
      </c>
    </row>
    <row r="97" spans="1:12" x14ac:dyDescent="0.2">
      <c r="A97" s="128" t="s">
        <v>150</v>
      </c>
      <c r="B97" s="30" t="s">
        <v>285</v>
      </c>
      <c r="C97" s="9">
        <v>5.827624514</v>
      </c>
      <c r="D97" s="27" t="str">
        <f>IF($B97="N/A","N/A",IF(C97&gt;10,"No",IF(C97&lt;5,"No","Yes")))</f>
        <v>Yes</v>
      </c>
      <c r="E97" s="9">
        <v>5.5965329857999997</v>
      </c>
      <c r="F97" s="27" t="str">
        <f t="shared" si="35"/>
        <v>Yes</v>
      </c>
      <c r="G97" s="9">
        <v>5.5392497079999998</v>
      </c>
      <c r="H97" s="27" t="str">
        <f t="shared" si="34"/>
        <v>Yes</v>
      </c>
      <c r="I97" s="8">
        <v>-3.97</v>
      </c>
      <c r="J97" s="8">
        <v>-1.02</v>
      </c>
      <c r="K97" s="30" t="s">
        <v>736</v>
      </c>
      <c r="L97" s="105" t="str">
        <f t="shared" si="30"/>
        <v>Yes</v>
      </c>
    </row>
    <row r="98" spans="1:12" x14ac:dyDescent="0.2">
      <c r="A98" s="128" t="s">
        <v>151</v>
      </c>
      <c r="B98" s="30" t="s">
        <v>285</v>
      </c>
      <c r="C98" s="9">
        <v>6.1300376473</v>
      </c>
      <c r="D98" s="27" t="str">
        <f>IF($B98="N/A","N/A",IF(C98&gt;10,"No",IF(C98&lt;5,"No","Yes")))</f>
        <v>Yes</v>
      </c>
      <c r="E98" s="9">
        <v>5.7810049752000001</v>
      </c>
      <c r="F98" s="27" t="str">
        <f t="shared" si="35"/>
        <v>Yes</v>
      </c>
      <c r="G98" s="9">
        <v>5.7240493133000001</v>
      </c>
      <c r="H98" s="27" t="str">
        <f t="shared" si="34"/>
        <v>Yes</v>
      </c>
      <c r="I98" s="8">
        <v>-5.69</v>
      </c>
      <c r="J98" s="8">
        <v>-0.98499999999999999</v>
      </c>
      <c r="K98" s="30" t="s">
        <v>736</v>
      </c>
      <c r="L98" s="105" t="str">
        <f t="shared" si="30"/>
        <v>Yes</v>
      </c>
    </row>
    <row r="99" spans="1:12" x14ac:dyDescent="0.2">
      <c r="A99" s="128" t="s">
        <v>961</v>
      </c>
      <c r="B99" s="30" t="s">
        <v>213</v>
      </c>
      <c r="C99" s="1">
        <v>11952</v>
      </c>
      <c r="D99" s="7" t="str">
        <f t="shared" ref="D99:D110" si="36">IF($B99="N/A","N/A",IF(C99&gt;10,"No",IF(C99&lt;-10,"No","Yes")))</f>
        <v>N/A</v>
      </c>
      <c r="E99" s="1">
        <v>10033</v>
      </c>
      <c r="F99" s="7" t="str">
        <f t="shared" ref="F99:F110" si="37">IF($B99="N/A","N/A",IF(E99&gt;10,"No",IF(E99&lt;-10,"No","Yes")))</f>
        <v>N/A</v>
      </c>
      <c r="G99" s="1">
        <v>9412</v>
      </c>
      <c r="H99" s="7" t="str">
        <f t="shared" ref="H99:H110" si="38">IF($B99="N/A","N/A",IF(G99&gt;10,"No",IF(G99&lt;-10,"No","Yes")))</f>
        <v>N/A</v>
      </c>
      <c r="I99" s="8">
        <v>-16.100000000000001</v>
      </c>
      <c r="J99" s="8">
        <v>-6.19</v>
      </c>
      <c r="K99" s="28" t="s">
        <v>735</v>
      </c>
      <c r="L99" s="105" t="str">
        <f t="shared" si="30"/>
        <v>Yes</v>
      </c>
    </row>
    <row r="100" spans="1:12" x14ac:dyDescent="0.2">
      <c r="A100" s="128" t="s">
        <v>962</v>
      </c>
      <c r="B100" s="30" t="s">
        <v>213</v>
      </c>
      <c r="C100" s="1">
        <v>1137</v>
      </c>
      <c r="D100" s="7" t="str">
        <f t="shared" si="36"/>
        <v>N/A</v>
      </c>
      <c r="E100" s="1">
        <v>769</v>
      </c>
      <c r="F100" s="7" t="str">
        <f t="shared" si="37"/>
        <v>N/A</v>
      </c>
      <c r="G100" s="1">
        <v>786</v>
      </c>
      <c r="H100" s="7" t="str">
        <f t="shared" si="38"/>
        <v>N/A</v>
      </c>
      <c r="I100" s="8">
        <v>-32.4</v>
      </c>
      <c r="J100" s="8">
        <v>2.2109999999999999</v>
      </c>
      <c r="K100" s="28" t="s">
        <v>735</v>
      </c>
      <c r="L100" s="105" t="str">
        <f t="shared" si="30"/>
        <v>Yes</v>
      </c>
    </row>
    <row r="101" spans="1:12" x14ac:dyDescent="0.2">
      <c r="A101" s="128" t="s">
        <v>1</v>
      </c>
      <c r="B101" s="30" t="s">
        <v>213</v>
      </c>
      <c r="C101" s="9">
        <v>93.334259087999996</v>
      </c>
      <c r="D101" s="7" t="str">
        <f t="shared" si="36"/>
        <v>N/A</v>
      </c>
      <c r="E101" s="9">
        <v>91.454563106999998</v>
      </c>
      <c r="F101" s="7" t="str">
        <f t="shared" si="37"/>
        <v>N/A</v>
      </c>
      <c r="G101" s="9">
        <v>92.916293862000003</v>
      </c>
      <c r="H101" s="7" t="str">
        <f t="shared" si="38"/>
        <v>N/A</v>
      </c>
      <c r="I101" s="8">
        <v>-2.0099999999999998</v>
      </c>
      <c r="J101" s="8">
        <v>1.5980000000000001</v>
      </c>
      <c r="K101" s="30" t="s">
        <v>736</v>
      </c>
      <c r="L101" s="105" t="str">
        <f t="shared" si="30"/>
        <v>Yes</v>
      </c>
    </row>
    <row r="102" spans="1:12" x14ac:dyDescent="0.2">
      <c r="A102" s="128" t="s">
        <v>69</v>
      </c>
      <c r="B102" s="30" t="s">
        <v>213</v>
      </c>
      <c r="C102" s="9">
        <v>98.337956548999998</v>
      </c>
      <c r="D102" s="7" t="str">
        <f t="shared" si="36"/>
        <v>N/A</v>
      </c>
      <c r="E102" s="9">
        <v>98.117383638999996</v>
      </c>
      <c r="F102" s="7" t="str">
        <f t="shared" si="37"/>
        <v>N/A</v>
      </c>
      <c r="G102" s="9">
        <v>97.367955291000001</v>
      </c>
      <c r="H102" s="7" t="str">
        <f t="shared" si="38"/>
        <v>N/A</v>
      </c>
      <c r="I102" s="8">
        <v>-0.224</v>
      </c>
      <c r="J102" s="8">
        <v>-0.76400000000000001</v>
      </c>
      <c r="K102" s="30" t="s">
        <v>736</v>
      </c>
      <c r="L102" s="105" t="str">
        <f t="shared" si="30"/>
        <v>Yes</v>
      </c>
    </row>
    <row r="103" spans="1:12" x14ac:dyDescent="0.2">
      <c r="A103" s="137" t="s">
        <v>70</v>
      </c>
      <c r="B103" s="30" t="s">
        <v>213</v>
      </c>
      <c r="C103" s="1">
        <v>305695</v>
      </c>
      <c r="D103" s="7" t="str">
        <f t="shared" si="36"/>
        <v>N/A</v>
      </c>
      <c r="E103" s="1">
        <v>320393</v>
      </c>
      <c r="F103" s="7" t="str">
        <f t="shared" si="37"/>
        <v>N/A</v>
      </c>
      <c r="G103" s="1">
        <v>337464</v>
      </c>
      <c r="H103" s="7" t="str">
        <f t="shared" si="38"/>
        <v>N/A</v>
      </c>
      <c r="I103" s="8">
        <v>4.8079999999999998</v>
      </c>
      <c r="J103" s="8">
        <v>5.3280000000000003</v>
      </c>
      <c r="K103" s="30" t="s">
        <v>735</v>
      </c>
      <c r="L103" s="105" t="str">
        <f t="shared" si="30"/>
        <v>Yes</v>
      </c>
    </row>
    <row r="104" spans="1:12" x14ac:dyDescent="0.2">
      <c r="A104" s="128" t="s">
        <v>687</v>
      </c>
      <c r="B104" s="30" t="s">
        <v>213</v>
      </c>
      <c r="C104" s="9">
        <v>1.2401249612</v>
      </c>
      <c r="D104" s="7" t="str">
        <f t="shared" si="36"/>
        <v>N/A</v>
      </c>
      <c r="E104" s="9">
        <v>1.7063418989000001</v>
      </c>
      <c r="F104" s="7" t="str">
        <f t="shared" si="37"/>
        <v>N/A</v>
      </c>
      <c r="G104" s="9">
        <v>2.1074840575999998</v>
      </c>
      <c r="H104" s="7" t="str">
        <f t="shared" si="38"/>
        <v>N/A</v>
      </c>
      <c r="I104" s="8">
        <v>37.590000000000003</v>
      </c>
      <c r="J104" s="8">
        <v>23.51</v>
      </c>
      <c r="K104" s="30" t="s">
        <v>736</v>
      </c>
      <c r="L104" s="105" t="str">
        <f t="shared" ref="L104:L110" si="39">IF(J104="Div by 0", "N/A", IF(K104="N/A","N/A", IF(J104&gt;VALUE(MID(K104,1,2)), "No", IF(J104&lt;-1*VALUE(MID(K104,1,2)), "No", "Yes"))))</f>
        <v>No</v>
      </c>
    </row>
    <row r="105" spans="1:12" x14ac:dyDescent="0.2">
      <c r="A105" s="128" t="s">
        <v>686</v>
      </c>
      <c r="B105" s="30" t="s">
        <v>213</v>
      </c>
      <c r="C105" s="9">
        <v>0.33955413080000002</v>
      </c>
      <c r="D105" s="7" t="str">
        <f t="shared" si="36"/>
        <v>N/A</v>
      </c>
      <c r="E105" s="9">
        <v>0.56711601060000005</v>
      </c>
      <c r="F105" s="7" t="str">
        <f t="shared" si="37"/>
        <v>N/A</v>
      </c>
      <c r="G105" s="9">
        <v>0.61636204159999997</v>
      </c>
      <c r="H105" s="7" t="str">
        <f t="shared" si="38"/>
        <v>N/A</v>
      </c>
      <c r="I105" s="8">
        <v>67.02</v>
      </c>
      <c r="J105" s="8">
        <v>8.6839999999999993</v>
      </c>
      <c r="K105" s="30" t="s">
        <v>736</v>
      </c>
      <c r="L105" s="105" t="str">
        <f t="shared" si="39"/>
        <v>Yes</v>
      </c>
    </row>
    <row r="106" spans="1:12" x14ac:dyDescent="0.2">
      <c r="A106" s="128" t="s">
        <v>685</v>
      </c>
      <c r="B106" s="30" t="s">
        <v>213</v>
      </c>
      <c r="C106" s="9">
        <v>98.420320907999994</v>
      </c>
      <c r="D106" s="7" t="str">
        <f t="shared" si="36"/>
        <v>N/A</v>
      </c>
      <c r="E106" s="9">
        <v>97.726542089999995</v>
      </c>
      <c r="F106" s="7" t="str">
        <f t="shared" si="37"/>
        <v>N/A</v>
      </c>
      <c r="G106" s="9">
        <v>97.276153901000001</v>
      </c>
      <c r="H106" s="7" t="str">
        <f t="shared" si="38"/>
        <v>N/A</v>
      </c>
      <c r="I106" s="8">
        <v>-0.70499999999999996</v>
      </c>
      <c r="J106" s="8">
        <v>-0.46100000000000002</v>
      </c>
      <c r="K106" s="30" t="s">
        <v>736</v>
      </c>
      <c r="L106" s="105" t="str">
        <f t="shared" si="39"/>
        <v>Yes</v>
      </c>
    </row>
    <row r="107" spans="1:12" ht="25.5" x14ac:dyDescent="0.2">
      <c r="A107" s="137" t="s">
        <v>963</v>
      </c>
      <c r="B107" s="30" t="s">
        <v>213</v>
      </c>
      <c r="C107" s="9">
        <v>34.890452385000003</v>
      </c>
      <c r="D107" s="7" t="str">
        <f t="shared" si="36"/>
        <v>N/A</v>
      </c>
      <c r="E107" s="9">
        <v>33.813686232999999</v>
      </c>
      <c r="F107" s="7" t="str">
        <f t="shared" si="37"/>
        <v>N/A</v>
      </c>
      <c r="G107" s="9">
        <v>33.663073806</v>
      </c>
      <c r="H107" s="7" t="str">
        <f t="shared" si="38"/>
        <v>N/A</v>
      </c>
      <c r="I107" s="8">
        <v>-3.09</v>
      </c>
      <c r="J107" s="8">
        <v>-0.44500000000000001</v>
      </c>
      <c r="K107" s="30" t="s">
        <v>736</v>
      </c>
      <c r="L107" s="105" t="str">
        <f t="shared" si="39"/>
        <v>Yes</v>
      </c>
    </row>
    <row r="108" spans="1:12" ht="25.5" x14ac:dyDescent="0.2">
      <c r="A108" s="137" t="s">
        <v>964</v>
      </c>
      <c r="B108" s="30" t="s">
        <v>213</v>
      </c>
      <c r="C108" s="9">
        <v>63.734493612000001</v>
      </c>
      <c r="D108" s="7" t="str">
        <f t="shared" si="36"/>
        <v>N/A</v>
      </c>
      <c r="E108" s="9">
        <v>64.822044844000004</v>
      </c>
      <c r="F108" s="7" t="str">
        <f t="shared" si="37"/>
        <v>N/A</v>
      </c>
      <c r="G108" s="9">
        <v>64.982007820999996</v>
      </c>
      <c r="H108" s="7" t="str">
        <f t="shared" si="38"/>
        <v>N/A</v>
      </c>
      <c r="I108" s="8">
        <v>1.706</v>
      </c>
      <c r="J108" s="8">
        <v>0.24679999999999999</v>
      </c>
      <c r="K108" s="30" t="s">
        <v>736</v>
      </c>
      <c r="L108" s="105" t="str">
        <f t="shared" si="39"/>
        <v>Yes</v>
      </c>
    </row>
    <row r="109" spans="1:12" ht="25.5" x14ac:dyDescent="0.2">
      <c r="A109" s="137" t="s">
        <v>965</v>
      </c>
      <c r="B109" s="30" t="s">
        <v>213</v>
      </c>
      <c r="C109" s="9">
        <v>0.56933901129999998</v>
      </c>
      <c r="D109" s="7" t="str">
        <f t="shared" si="36"/>
        <v>N/A</v>
      </c>
      <c r="E109" s="9">
        <v>0.60725707510000004</v>
      </c>
      <c r="F109" s="7" t="str">
        <f t="shared" si="37"/>
        <v>N/A</v>
      </c>
      <c r="G109" s="9">
        <v>0.64024840630000002</v>
      </c>
      <c r="H109" s="7" t="str">
        <f t="shared" si="38"/>
        <v>N/A</v>
      </c>
      <c r="I109" s="8">
        <v>6.66</v>
      </c>
      <c r="J109" s="8">
        <v>5.4329999999999998</v>
      </c>
      <c r="K109" s="30" t="s">
        <v>736</v>
      </c>
      <c r="L109" s="105" t="str">
        <f t="shared" si="39"/>
        <v>Yes</v>
      </c>
    </row>
    <row r="110" spans="1:12" ht="25.5" x14ac:dyDescent="0.2">
      <c r="A110" s="137" t="s">
        <v>966</v>
      </c>
      <c r="B110" s="30" t="s">
        <v>213</v>
      </c>
      <c r="C110" s="9">
        <v>0.8057149911</v>
      </c>
      <c r="D110" s="7" t="str">
        <f t="shared" si="36"/>
        <v>N/A</v>
      </c>
      <c r="E110" s="9">
        <v>0.75701184799999999</v>
      </c>
      <c r="F110" s="7" t="str">
        <f t="shared" si="37"/>
        <v>N/A</v>
      </c>
      <c r="G110" s="9">
        <v>0.71466996689999995</v>
      </c>
      <c r="H110" s="7" t="str">
        <f t="shared" si="38"/>
        <v>N/A</v>
      </c>
      <c r="I110" s="8">
        <v>-6.04</v>
      </c>
      <c r="J110" s="8">
        <v>-5.59</v>
      </c>
      <c r="K110" s="30" t="s">
        <v>736</v>
      </c>
      <c r="L110" s="105" t="str">
        <f t="shared" si="39"/>
        <v>Yes</v>
      </c>
    </row>
    <row r="111" spans="1:12" x14ac:dyDescent="0.2">
      <c r="A111" s="128" t="s">
        <v>967</v>
      </c>
      <c r="B111" s="30" t="s">
        <v>286</v>
      </c>
      <c r="C111" s="9">
        <v>100</v>
      </c>
      <c r="D111" s="27" t="str">
        <f>IF($B111="N/A","N/A",IF(C111&gt;=99,"Yes","No"))</f>
        <v>Yes</v>
      </c>
      <c r="E111" s="9">
        <v>100</v>
      </c>
      <c r="F111" s="27" t="str">
        <f>IF($B111="N/A","N/A",IF(E111&gt;=99,"Yes","No"))</f>
        <v>Yes</v>
      </c>
      <c r="G111" s="9">
        <v>100</v>
      </c>
      <c r="H111" s="27" t="str">
        <f>IF($B111="N/A","N/A",IF(G111&gt;=99,"Yes","No"))</f>
        <v>Yes</v>
      </c>
      <c r="I111" s="8">
        <v>0</v>
      </c>
      <c r="J111" s="8">
        <v>0</v>
      </c>
      <c r="K111" s="30" t="s">
        <v>735</v>
      </c>
      <c r="L111" s="105" t="str">
        <f t="shared" ref="L111:L145" si="40">IF(J111="Div by 0", "N/A", IF(K111="N/A","N/A", IF(J111&gt;VALUE(MID(K111,1,2)), "No", IF(J111&lt;-1*VALUE(MID(K111,1,2)), "No", "Yes"))))</f>
        <v>Yes</v>
      </c>
    </row>
    <row r="112" spans="1:12" x14ac:dyDescent="0.2">
      <c r="A112" s="128" t="s">
        <v>968</v>
      </c>
      <c r="B112" s="30" t="s">
        <v>213</v>
      </c>
      <c r="C112" s="9">
        <v>0.1317993912</v>
      </c>
      <c r="D112" s="27" t="str">
        <f>IF($B112="N/A","N/A",IF(C112&gt;10,"No",IF(C112&lt;-10,"No","Yes")))</f>
        <v>N/A</v>
      </c>
      <c r="E112" s="9">
        <v>0.10514601480000001</v>
      </c>
      <c r="F112" s="27" t="str">
        <f>IF($B112="N/A","N/A",IF(E112&gt;10,"No",IF(E112&lt;-10,"No","Yes")))</f>
        <v>N/A</v>
      </c>
      <c r="G112" s="9">
        <v>0.1116998781</v>
      </c>
      <c r="H112" s="27" t="str">
        <f>IF($B112="N/A","N/A",IF(G112&gt;10,"No",IF(G112&lt;-10,"No","Yes")))</f>
        <v>N/A</v>
      </c>
      <c r="I112" s="8">
        <v>-20.2</v>
      </c>
      <c r="J112" s="8">
        <v>6.2329999999999997</v>
      </c>
      <c r="K112" s="30" t="s">
        <v>735</v>
      </c>
      <c r="L112" s="105" t="str">
        <f t="shared" si="40"/>
        <v>Yes</v>
      </c>
    </row>
    <row r="113" spans="1:12" x14ac:dyDescent="0.2">
      <c r="A113" s="104" t="s">
        <v>969</v>
      </c>
      <c r="B113" s="30" t="s">
        <v>280</v>
      </c>
      <c r="C113" s="4">
        <v>99.656638326000007</v>
      </c>
      <c r="D113" s="27" t="str">
        <f>IF($B113="N/A","N/A",IF(C113&gt;=98,"Yes","No"))</f>
        <v>Yes</v>
      </c>
      <c r="E113" s="4">
        <v>99.836312050999993</v>
      </c>
      <c r="F113" s="27" t="str">
        <f>IF($B113="N/A","N/A",IF(E113&gt;=98,"Yes","No"))</f>
        <v>Yes</v>
      </c>
      <c r="G113" s="4">
        <v>99.859983299999996</v>
      </c>
      <c r="H113" s="27" t="str">
        <f>IF($B113="N/A","N/A",IF(G113&gt;=98,"Yes","No"))</f>
        <v>Yes</v>
      </c>
      <c r="I113" s="8">
        <v>0.18029999999999999</v>
      </c>
      <c r="J113" s="8">
        <v>2.3699999999999999E-2</v>
      </c>
      <c r="K113" s="28" t="s">
        <v>735</v>
      </c>
      <c r="L113" s="105" t="str">
        <f t="shared" si="40"/>
        <v>Yes</v>
      </c>
    </row>
    <row r="114" spans="1:12" x14ac:dyDescent="0.2">
      <c r="A114" s="104" t="s">
        <v>970</v>
      </c>
      <c r="B114" s="30" t="s">
        <v>287</v>
      </c>
      <c r="C114" s="4">
        <v>98.329020627000006</v>
      </c>
      <c r="D114" s="27" t="str">
        <f>IF($B114="N/A","N/A",IF(C114&gt;=80,"Yes","No"))</f>
        <v>Yes</v>
      </c>
      <c r="E114" s="4">
        <v>95.297560273000002</v>
      </c>
      <c r="F114" s="27" t="str">
        <f>IF($B114="N/A","N/A",IF(E114&gt;=80,"Yes","No"))</f>
        <v>Yes</v>
      </c>
      <c r="G114" s="4">
        <v>95.199384882000004</v>
      </c>
      <c r="H114" s="27" t="str">
        <f>IF($B114="N/A","N/A",IF(G114&gt;=80,"Yes","No"))</f>
        <v>Yes</v>
      </c>
      <c r="I114" s="8">
        <v>-3.08</v>
      </c>
      <c r="J114" s="8">
        <v>-0.10299999999999999</v>
      </c>
      <c r="K114" s="28" t="s">
        <v>735</v>
      </c>
      <c r="L114" s="105" t="str">
        <f t="shared" si="40"/>
        <v>Yes</v>
      </c>
    </row>
    <row r="115" spans="1:12" ht="25.5" x14ac:dyDescent="0.2">
      <c r="A115" s="128" t="s">
        <v>971</v>
      </c>
      <c r="B115" s="30" t="s">
        <v>288</v>
      </c>
      <c r="C115" s="9">
        <v>99.996863098999995</v>
      </c>
      <c r="D115" s="27" t="str">
        <f>IF($B115="N/A","N/A",IF(C115&gt;=100,"Yes","No"))</f>
        <v>No</v>
      </c>
      <c r="E115" s="9">
        <v>98.757504617999999</v>
      </c>
      <c r="F115" s="27" t="str">
        <f t="shared" ref="F115:F116" si="41">IF($B115="N/A","N/A",IF(E115&gt;=100,"Yes","No"))</f>
        <v>No</v>
      </c>
      <c r="G115" s="9">
        <v>99.835649149999995</v>
      </c>
      <c r="H115" s="27" t="str">
        <f t="shared" ref="H115:H116" si="42">IF($B115="N/A","N/A",IF(G115&gt;=100,"Yes","No"))</f>
        <v>No</v>
      </c>
      <c r="I115" s="8">
        <v>-1.24</v>
      </c>
      <c r="J115" s="8">
        <v>1.0920000000000001</v>
      </c>
      <c r="K115" s="28" t="s">
        <v>734</v>
      </c>
      <c r="L115" s="105" t="str">
        <f t="shared" si="40"/>
        <v>Yes</v>
      </c>
    </row>
    <row r="116" spans="1:12" ht="25.5" x14ac:dyDescent="0.2">
      <c r="A116" s="104" t="s">
        <v>972</v>
      </c>
      <c r="B116" s="30" t="s">
        <v>288</v>
      </c>
      <c r="C116" s="9">
        <v>100</v>
      </c>
      <c r="D116" s="27" t="str">
        <f>IF($B116="N/A","N/A",IF(C116&gt;=100,"Yes","No"))</f>
        <v>Yes</v>
      </c>
      <c r="E116" s="9">
        <v>99.981616404999997</v>
      </c>
      <c r="F116" s="27" t="str">
        <f t="shared" si="41"/>
        <v>No</v>
      </c>
      <c r="G116" s="9">
        <v>97.627983123999996</v>
      </c>
      <c r="H116" s="27" t="str">
        <f t="shared" si="42"/>
        <v>No</v>
      </c>
      <c r="I116" s="8">
        <v>-1.7999999999999999E-2</v>
      </c>
      <c r="J116" s="8">
        <v>-2.35</v>
      </c>
      <c r="K116" s="28" t="s">
        <v>734</v>
      </c>
      <c r="L116" s="105" t="str">
        <f t="shared" si="40"/>
        <v>Yes</v>
      </c>
    </row>
    <row r="117" spans="1:12" ht="25.5" x14ac:dyDescent="0.2">
      <c r="A117" s="128" t="s">
        <v>973</v>
      </c>
      <c r="B117" s="30" t="s">
        <v>213</v>
      </c>
      <c r="C117" s="9">
        <v>90.870115506000005</v>
      </c>
      <c r="D117" s="23" t="s">
        <v>737</v>
      </c>
      <c r="E117" s="9">
        <v>92.006651966999996</v>
      </c>
      <c r="F117" s="23" t="s">
        <v>737</v>
      </c>
      <c r="G117" s="9">
        <v>92.060651320999995</v>
      </c>
      <c r="H117" s="27" t="str">
        <f>IF($B117="N/A","N/A",IF(G117&lt;100,"No",IF(G117=100,"No","Yes")))</f>
        <v>N/A</v>
      </c>
      <c r="I117" s="8">
        <v>1.2509999999999999</v>
      </c>
      <c r="J117" s="8">
        <v>5.8700000000000002E-2</v>
      </c>
      <c r="K117" s="28" t="s">
        <v>734</v>
      </c>
      <c r="L117" s="105" t="str">
        <f t="shared" si="40"/>
        <v>Yes</v>
      </c>
    </row>
    <row r="118" spans="1:12" ht="25.5" x14ac:dyDescent="0.2">
      <c r="A118" s="128" t="s">
        <v>974</v>
      </c>
      <c r="B118" s="22" t="s">
        <v>213</v>
      </c>
      <c r="C118" s="9">
        <v>99.993339598999995</v>
      </c>
      <c r="D118" s="27" t="str">
        <f>IF($B118="N/A","N/A",IF(C118&gt;10,"No",IF(C118&lt;-10,"No","Yes")))</f>
        <v>N/A</v>
      </c>
      <c r="E118" s="9">
        <v>99.796805008000007</v>
      </c>
      <c r="F118" s="27" t="str">
        <f>IF($B118="N/A","N/A",IF(E118&gt;10,"No",IF(E118&lt;-10,"No","Yes")))</f>
        <v>N/A</v>
      </c>
      <c r="G118" s="9">
        <v>99.676783197000006</v>
      </c>
      <c r="H118" s="27" t="str">
        <f>IF($B118="N/A","N/A",IF(G118&gt;10,"No",IF(G118&lt;-10,"No","Yes")))</f>
        <v>N/A</v>
      </c>
      <c r="I118" s="8">
        <v>-0.19700000000000001</v>
      </c>
      <c r="J118" s="8">
        <v>-0.12</v>
      </c>
      <c r="K118" s="28" t="s">
        <v>734</v>
      </c>
      <c r="L118" s="105" t="str">
        <f>IF(J118="Div by 0", "N/A", IF(OR(J118="N/A",K118="N/A"),"N/A", IF(J118&gt;VALUE(MID(K118,1,2)), "No", IF(J118&lt;-1*VALUE(MID(K118,1,2)), "No", "Yes"))))</f>
        <v>Yes</v>
      </c>
    </row>
    <row r="119" spans="1:12" x14ac:dyDescent="0.2">
      <c r="A119" s="152" t="s">
        <v>100</v>
      </c>
      <c r="B119" s="22" t="s">
        <v>213</v>
      </c>
      <c r="C119" s="23">
        <v>155395</v>
      </c>
      <c r="D119" s="27" t="str">
        <f t="shared" ref="D119:D145" si="43">IF($B119="N/A","N/A",IF(C119&gt;10,"No",IF(C119&lt;-10,"No","Yes")))</f>
        <v>N/A</v>
      </c>
      <c r="E119" s="23">
        <v>158721</v>
      </c>
      <c r="F119" s="27" t="str">
        <f t="shared" ref="F119:F145" si="44">IF($B119="N/A","N/A",IF(E119&gt;10,"No",IF(E119&lt;-10,"No","Yes")))</f>
        <v>N/A</v>
      </c>
      <c r="G119" s="23">
        <v>168391</v>
      </c>
      <c r="H119" s="27" t="str">
        <f t="shared" ref="H119:H145" si="45">IF($B119="N/A","N/A",IF(G119&gt;10,"No",IF(G119&lt;-10,"No","Yes")))</f>
        <v>N/A</v>
      </c>
      <c r="I119" s="8">
        <v>2.14</v>
      </c>
      <c r="J119" s="8">
        <v>6.0919999999999996</v>
      </c>
      <c r="K119" s="28" t="s">
        <v>735</v>
      </c>
      <c r="L119" s="105" t="str">
        <f t="shared" si="40"/>
        <v>Yes</v>
      </c>
    </row>
    <row r="120" spans="1:12" x14ac:dyDescent="0.2">
      <c r="A120" s="128" t="s">
        <v>975</v>
      </c>
      <c r="B120" s="22" t="s">
        <v>213</v>
      </c>
      <c r="C120" s="23">
        <v>44526</v>
      </c>
      <c r="D120" s="27" t="str">
        <f t="shared" si="43"/>
        <v>N/A</v>
      </c>
      <c r="E120" s="23">
        <v>47359</v>
      </c>
      <c r="F120" s="27" t="str">
        <f t="shared" si="44"/>
        <v>N/A</v>
      </c>
      <c r="G120" s="23">
        <v>49953</v>
      </c>
      <c r="H120" s="27" t="str">
        <f t="shared" si="45"/>
        <v>N/A</v>
      </c>
      <c r="I120" s="8">
        <v>6.3630000000000004</v>
      </c>
      <c r="J120" s="8">
        <v>5.4770000000000003</v>
      </c>
      <c r="K120" s="28" t="s">
        <v>735</v>
      </c>
      <c r="L120" s="105" t="str">
        <f t="shared" si="40"/>
        <v>Yes</v>
      </c>
    </row>
    <row r="121" spans="1:12" x14ac:dyDescent="0.2">
      <c r="A121" s="128" t="s">
        <v>976</v>
      </c>
      <c r="B121" s="22" t="s">
        <v>213</v>
      </c>
      <c r="C121" s="23">
        <v>9346</v>
      </c>
      <c r="D121" s="27" t="str">
        <f t="shared" si="43"/>
        <v>N/A</v>
      </c>
      <c r="E121" s="23">
        <v>9448</v>
      </c>
      <c r="F121" s="27" t="str">
        <f t="shared" si="44"/>
        <v>N/A</v>
      </c>
      <c r="G121" s="23">
        <v>10201</v>
      </c>
      <c r="H121" s="27" t="str">
        <f t="shared" si="45"/>
        <v>N/A</v>
      </c>
      <c r="I121" s="8">
        <v>1.091</v>
      </c>
      <c r="J121" s="8">
        <v>7.97</v>
      </c>
      <c r="K121" s="28" t="s">
        <v>735</v>
      </c>
      <c r="L121" s="105" t="str">
        <f t="shared" si="40"/>
        <v>Yes</v>
      </c>
    </row>
    <row r="122" spans="1:12" x14ac:dyDescent="0.2">
      <c r="A122" s="128" t="s">
        <v>977</v>
      </c>
      <c r="B122" s="22" t="s">
        <v>213</v>
      </c>
      <c r="C122" s="23">
        <v>69562</v>
      </c>
      <c r="D122" s="27" t="str">
        <f t="shared" si="43"/>
        <v>N/A</v>
      </c>
      <c r="E122" s="23">
        <v>70838</v>
      </c>
      <c r="F122" s="27" t="str">
        <f t="shared" si="44"/>
        <v>N/A</v>
      </c>
      <c r="G122" s="23">
        <v>75862</v>
      </c>
      <c r="H122" s="27" t="str">
        <f t="shared" si="45"/>
        <v>N/A</v>
      </c>
      <c r="I122" s="8">
        <v>1.8340000000000001</v>
      </c>
      <c r="J122" s="8">
        <v>7.0919999999999996</v>
      </c>
      <c r="K122" s="28" t="s">
        <v>735</v>
      </c>
      <c r="L122" s="105" t="str">
        <f t="shared" si="40"/>
        <v>Yes</v>
      </c>
    </row>
    <row r="123" spans="1:12" x14ac:dyDescent="0.2">
      <c r="A123" s="128" t="s">
        <v>978</v>
      </c>
      <c r="B123" s="22" t="s">
        <v>213</v>
      </c>
      <c r="C123" s="23">
        <v>31961</v>
      </c>
      <c r="D123" s="27" t="str">
        <f t="shared" si="43"/>
        <v>N/A</v>
      </c>
      <c r="E123" s="23">
        <v>31076</v>
      </c>
      <c r="F123" s="27" t="str">
        <f t="shared" si="44"/>
        <v>N/A</v>
      </c>
      <c r="G123" s="23">
        <v>32375</v>
      </c>
      <c r="H123" s="27" t="str">
        <f t="shared" si="45"/>
        <v>N/A</v>
      </c>
      <c r="I123" s="8">
        <v>-2.77</v>
      </c>
      <c r="J123" s="8">
        <v>4.18</v>
      </c>
      <c r="K123" s="28" t="s">
        <v>735</v>
      </c>
      <c r="L123" s="105" t="str">
        <f t="shared" si="40"/>
        <v>Yes</v>
      </c>
    </row>
    <row r="124" spans="1:12" x14ac:dyDescent="0.2">
      <c r="A124" s="128" t="s">
        <v>979</v>
      </c>
      <c r="B124" s="22" t="s">
        <v>213</v>
      </c>
      <c r="C124" s="23">
        <v>0</v>
      </c>
      <c r="D124" s="27" t="str">
        <f t="shared" si="43"/>
        <v>N/A</v>
      </c>
      <c r="E124" s="23">
        <v>0</v>
      </c>
      <c r="F124" s="27" t="str">
        <f t="shared" si="44"/>
        <v>N/A</v>
      </c>
      <c r="G124" s="23">
        <v>0</v>
      </c>
      <c r="H124" s="27" t="str">
        <f t="shared" si="45"/>
        <v>N/A</v>
      </c>
      <c r="I124" s="8" t="s">
        <v>1750</v>
      </c>
      <c r="J124" s="8" t="s">
        <v>1750</v>
      </c>
      <c r="K124" s="28" t="s">
        <v>735</v>
      </c>
      <c r="L124" s="105" t="str">
        <f t="shared" si="40"/>
        <v>N/A</v>
      </c>
    </row>
    <row r="125" spans="1:12" x14ac:dyDescent="0.2">
      <c r="A125" s="152" t="s">
        <v>101</v>
      </c>
      <c r="B125" s="22" t="s">
        <v>213</v>
      </c>
      <c r="C125" s="23">
        <v>394539</v>
      </c>
      <c r="D125" s="27" t="str">
        <f t="shared" si="43"/>
        <v>N/A</v>
      </c>
      <c r="E125" s="23">
        <v>390885</v>
      </c>
      <c r="F125" s="27" t="str">
        <f t="shared" si="44"/>
        <v>N/A</v>
      </c>
      <c r="G125" s="23">
        <v>401970</v>
      </c>
      <c r="H125" s="27" t="str">
        <f t="shared" si="45"/>
        <v>N/A</v>
      </c>
      <c r="I125" s="8">
        <v>-0.92600000000000005</v>
      </c>
      <c r="J125" s="8">
        <v>2.8359999999999999</v>
      </c>
      <c r="K125" s="28" t="s">
        <v>735</v>
      </c>
      <c r="L125" s="105" t="str">
        <f t="shared" si="40"/>
        <v>Yes</v>
      </c>
    </row>
    <row r="126" spans="1:12" x14ac:dyDescent="0.2">
      <c r="A126" s="128" t="s">
        <v>980</v>
      </c>
      <c r="B126" s="22" t="s">
        <v>213</v>
      </c>
      <c r="C126" s="23">
        <v>243165</v>
      </c>
      <c r="D126" s="27" t="str">
        <f t="shared" si="43"/>
        <v>N/A</v>
      </c>
      <c r="E126" s="23">
        <v>251025</v>
      </c>
      <c r="F126" s="27" t="str">
        <f t="shared" si="44"/>
        <v>N/A</v>
      </c>
      <c r="G126" s="23">
        <v>255221</v>
      </c>
      <c r="H126" s="27" t="str">
        <f t="shared" si="45"/>
        <v>N/A</v>
      </c>
      <c r="I126" s="8">
        <v>3.2320000000000002</v>
      </c>
      <c r="J126" s="8">
        <v>1.6719999999999999</v>
      </c>
      <c r="K126" s="28" t="s">
        <v>735</v>
      </c>
      <c r="L126" s="105" t="str">
        <f t="shared" si="40"/>
        <v>Yes</v>
      </c>
    </row>
    <row r="127" spans="1:12" x14ac:dyDescent="0.2">
      <c r="A127" s="128" t="s">
        <v>981</v>
      </c>
      <c r="B127" s="22" t="s">
        <v>213</v>
      </c>
      <c r="C127" s="23">
        <v>10292</v>
      </c>
      <c r="D127" s="27" t="str">
        <f t="shared" si="43"/>
        <v>N/A</v>
      </c>
      <c r="E127" s="23">
        <v>7654</v>
      </c>
      <c r="F127" s="27" t="str">
        <f t="shared" si="44"/>
        <v>N/A</v>
      </c>
      <c r="G127" s="23">
        <v>7318</v>
      </c>
      <c r="H127" s="27" t="str">
        <f t="shared" si="45"/>
        <v>N/A</v>
      </c>
      <c r="I127" s="8">
        <v>-25.6</v>
      </c>
      <c r="J127" s="8">
        <v>-4.3899999999999997</v>
      </c>
      <c r="K127" s="28" t="s">
        <v>735</v>
      </c>
      <c r="L127" s="105" t="str">
        <f t="shared" si="40"/>
        <v>Yes</v>
      </c>
    </row>
    <row r="128" spans="1:12" x14ac:dyDescent="0.2">
      <c r="A128" s="128" t="s">
        <v>982</v>
      </c>
      <c r="B128" s="22" t="s">
        <v>213</v>
      </c>
      <c r="C128" s="23">
        <v>95119</v>
      </c>
      <c r="D128" s="27" t="str">
        <f t="shared" si="43"/>
        <v>N/A</v>
      </c>
      <c r="E128" s="23">
        <v>94257</v>
      </c>
      <c r="F128" s="27" t="str">
        <f t="shared" si="44"/>
        <v>N/A</v>
      </c>
      <c r="G128" s="23">
        <v>100663</v>
      </c>
      <c r="H128" s="27" t="str">
        <f t="shared" si="45"/>
        <v>N/A</v>
      </c>
      <c r="I128" s="8">
        <v>-0.90600000000000003</v>
      </c>
      <c r="J128" s="8">
        <v>6.7960000000000003</v>
      </c>
      <c r="K128" s="28" t="s">
        <v>735</v>
      </c>
      <c r="L128" s="105" t="str">
        <f t="shared" si="40"/>
        <v>Yes</v>
      </c>
    </row>
    <row r="129" spans="1:12" x14ac:dyDescent="0.2">
      <c r="A129" s="128" t="s">
        <v>983</v>
      </c>
      <c r="B129" s="22" t="s">
        <v>213</v>
      </c>
      <c r="C129" s="23">
        <v>45963</v>
      </c>
      <c r="D129" s="27" t="str">
        <f t="shared" si="43"/>
        <v>N/A</v>
      </c>
      <c r="E129" s="23">
        <v>37949</v>
      </c>
      <c r="F129" s="27" t="str">
        <f t="shared" si="44"/>
        <v>N/A</v>
      </c>
      <c r="G129" s="23">
        <v>38731</v>
      </c>
      <c r="H129" s="27" t="str">
        <f t="shared" si="45"/>
        <v>N/A</v>
      </c>
      <c r="I129" s="8">
        <v>-17.399999999999999</v>
      </c>
      <c r="J129" s="8">
        <v>2.0609999999999999</v>
      </c>
      <c r="K129" s="28" t="s">
        <v>735</v>
      </c>
      <c r="L129" s="105" t="str">
        <f t="shared" si="40"/>
        <v>Yes</v>
      </c>
    </row>
    <row r="130" spans="1:12" x14ac:dyDescent="0.2">
      <c r="A130" s="128" t="s">
        <v>984</v>
      </c>
      <c r="B130" s="22" t="s">
        <v>213</v>
      </c>
      <c r="C130" s="23">
        <v>0</v>
      </c>
      <c r="D130" s="27" t="str">
        <f t="shared" si="43"/>
        <v>N/A</v>
      </c>
      <c r="E130" s="23">
        <v>0</v>
      </c>
      <c r="F130" s="27" t="str">
        <f t="shared" si="44"/>
        <v>N/A</v>
      </c>
      <c r="G130" s="23">
        <v>37</v>
      </c>
      <c r="H130" s="27" t="str">
        <f t="shared" si="45"/>
        <v>N/A</v>
      </c>
      <c r="I130" s="8" t="s">
        <v>1750</v>
      </c>
      <c r="J130" s="8" t="s">
        <v>1750</v>
      </c>
      <c r="K130" s="28" t="s">
        <v>735</v>
      </c>
      <c r="L130" s="105" t="str">
        <f t="shared" si="40"/>
        <v>N/A</v>
      </c>
    </row>
    <row r="131" spans="1:12" x14ac:dyDescent="0.2">
      <c r="A131" s="152" t="s">
        <v>104</v>
      </c>
      <c r="B131" s="22" t="s">
        <v>213</v>
      </c>
      <c r="C131" s="23">
        <v>1155924</v>
      </c>
      <c r="D131" s="27" t="str">
        <f t="shared" si="43"/>
        <v>N/A</v>
      </c>
      <c r="E131" s="23">
        <v>1124701</v>
      </c>
      <c r="F131" s="27" t="str">
        <f t="shared" si="44"/>
        <v>N/A</v>
      </c>
      <c r="G131" s="23">
        <v>1093441</v>
      </c>
      <c r="H131" s="27" t="str">
        <f t="shared" si="45"/>
        <v>N/A</v>
      </c>
      <c r="I131" s="8">
        <v>-2.7</v>
      </c>
      <c r="J131" s="8">
        <v>-2.78</v>
      </c>
      <c r="K131" s="28" t="s">
        <v>735</v>
      </c>
      <c r="L131" s="105" t="str">
        <f t="shared" si="40"/>
        <v>Yes</v>
      </c>
    </row>
    <row r="132" spans="1:12" x14ac:dyDescent="0.2">
      <c r="A132" s="128" t="s">
        <v>985</v>
      </c>
      <c r="B132" s="22" t="s">
        <v>213</v>
      </c>
      <c r="C132" s="23">
        <v>317236</v>
      </c>
      <c r="D132" s="27" t="str">
        <f t="shared" si="43"/>
        <v>N/A</v>
      </c>
      <c r="E132" s="23">
        <v>462644</v>
      </c>
      <c r="F132" s="27" t="str">
        <f t="shared" si="44"/>
        <v>N/A</v>
      </c>
      <c r="G132" s="23">
        <v>383185</v>
      </c>
      <c r="H132" s="27" t="str">
        <f t="shared" si="45"/>
        <v>N/A</v>
      </c>
      <c r="I132" s="8">
        <v>45.84</v>
      </c>
      <c r="J132" s="8">
        <v>-17.2</v>
      </c>
      <c r="K132" s="28" t="s">
        <v>735</v>
      </c>
      <c r="L132" s="105" t="str">
        <f t="shared" si="40"/>
        <v>No</v>
      </c>
    </row>
    <row r="133" spans="1:12" x14ac:dyDescent="0.2">
      <c r="A133" s="128" t="s">
        <v>986</v>
      </c>
      <c r="B133" s="22" t="s">
        <v>213</v>
      </c>
      <c r="C133" s="23">
        <v>0</v>
      </c>
      <c r="D133" s="27" t="str">
        <f t="shared" si="43"/>
        <v>N/A</v>
      </c>
      <c r="E133" s="23">
        <v>0</v>
      </c>
      <c r="F133" s="27" t="str">
        <f t="shared" si="44"/>
        <v>N/A</v>
      </c>
      <c r="G133" s="23">
        <v>0</v>
      </c>
      <c r="H133" s="27" t="str">
        <f t="shared" si="45"/>
        <v>N/A</v>
      </c>
      <c r="I133" s="8" t="s">
        <v>1750</v>
      </c>
      <c r="J133" s="8" t="s">
        <v>1750</v>
      </c>
      <c r="K133" s="28" t="s">
        <v>735</v>
      </c>
      <c r="L133" s="105" t="str">
        <f t="shared" si="40"/>
        <v>N/A</v>
      </c>
    </row>
    <row r="134" spans="1:12" x14ac:dyDescent="0.2">
      <c r="A134" s="128" t="s">
        <v>987</v>
      </c>
      <c r="B134" s="22" t="s">
        <v>213</v>
      </c>
      <c r="C134" s="23">
        <v>42541</v>
      </c>
      <c r="D134" s="27" t="str">
        <f t="shared" si="43"/>
        <v>N/A</v>
      </c>
      <c r="E134" s="23">
        <v>24896</v>
      </c>
      <c r="F134" s="27" t="str">
        <f t="shared" si="44"/>
        <v>N/A</v>
      </c>
      <c r="G134" s="23">
        <v>14460</v>
      </c>
      <c r="H134" s="27" t="str">
        <f t="shared" si="45"/>
        <v>N/A</v>
      </c>
      <c r="I134" s="8">
        <v>-41.5</v>
      </c>
      <c r="J134" s="8">
        <v>-41.9</v>
      </c>
      <c r="K134" s="28" t="s">
        <v>735</v>
      </c>
      <c r="L134" s="105" t="str">
        <f t="shared" si="40"/>
        <v>No</v>
      </c>
    </row>
    <row r="135" spans="1:12" x14ac:dyDescent="0.2">
      <c r="A135" s="128" t="s">
        <v>988</v>
      </c>
      <c r="B135" s="22" t="s">
        <v>213</v>
      </c>
      <c r="C135" s="23">
        <v>637665</v>
      </c>
      <c r="D135" s="27" t="str">
        <f t="shared" si="43"/>
        <v>N/A</v>
      </c>
      <c r="E135" s="23">
        <v>542142</v>
      </c>
      <c r="F135" s="27" t="str">
        <f t="shared" si="44"/>
        <v>N/A</v>
      </c>
      <c r="G135" s="23">
        <v>447197</v>
      </c>
      <c r="H135" s="27" t="str">
        <f t="shared" si="45"/>
        <v>N/A</v>
      </c>
      <c r="I135" s="8">
        <v>-15</v>
      </c>
      <c r="J135" s="8">
        <v>-17.5</v>
      </c>
      <c r="K135" s="28" t="s">
        <v>735</v>
      </c>
      <c r="L135" s="105" t="str">
        <f t="shared" si="40"/>
        <v>No</v>
      </c>
    </row>
    <row r="136" spans="1:12" x14ac:dyDescent="0.2">
      <c r="A136" s="128" t="s">
        <v>989</v>
      </c>
      <c r="B136" s="22" t="s">
        <v>213</v>
      </c>
      <c r="C136" s="23">
        <v>146605</v>
      </c>
      <c r="D136" s="27" t="str">
        <f t="shared" si="43"/>
        <v>N/A</v>
      </c>
      <c r="E136" s="23">
        <v>83858</v>
      </c>
      <c r="F136" s="27" t="str">
        <f t="shared" si="44"/>
        <v>N/A</v>
      </c>
      <c r="G136" s="23">
        <v>236972</v>
      </c>
      <c r="H136" s="27" t="str">
        <f t="shared" si="45"/>
        <v>N/A</v>
      </c>
      <c r="I136" s="8">
        <v>-42.8</v>
      </c>
      <c r="J136" s="8">
        <v>182.6</v>
      </c>
      <c r="K136" s="28" t="s">
        <v>735</v>
      </c>
      <c r="L136" s="105" t="str">
        <f t="shared" si="40"/>
        <v>No</v>
      </c>
    </row>
    <row r="137" spans="1:12" x14ac:dyDescent="0.2">
      <c r="A137" s="128" t="s">
        <v>990</v>
      </c>
      <c r="B137" s="22" t="s">
        <v>213</v>
      </c>
      <c r="C137" s="23">
        <v>11877</v>
      </c>
      <c r="D137" s="27" t="str">
        <f t="shared" si="43"/>
        <v>N/A</v>
      </c>
      <c r="E137" s="23">
        <v>11161</v>
      </c>
      <c r="F137" s="27" t="str">
        <f t="shared" si="44"/>
        <v>N/A</v>
      </c>
      <c r="G137" s="23">
        <v>11611</v>
      </c>
      <c r="H137" s="27" t="str">
        <f t="shared" si="45"/>
        <v>N/A</v>
      </c>
      <c r="I137" s="8">
        <v>-6.03</v>
      </c>
      <c r="J137" s="8">
        <v>4.032</v>
      </c>
      <c r="K137" s="28" t="s">
        <v>735</v>
      </c>
      <c r="L137" s="105" t="str">
        <f t="shared" si="40"/>
        <v>Yes</v>
      </c>
    </row>
    <row r="138" spans="1:12" x14ac:dyDescent="0.2">
      <c r="A138" s="128" t="s">
        <v>991</v>
      </c>
      <c r="B138" s="22" t="s">
        <v>213</v>
      </c>
      <c r="C138" s="23">
        <v>0</v>
      </c>
      <c r="D138" s="27" t="str">
        <f t="shared" si="43"/>
        <v>N/A</v>
      </c>
      <c r="E138" s="23">
        <v>0</v>
      </c>
      <c r="F138" s="27" t="str">
        <f t="shared" si="44"/>
        <v>N/A</v>
      </c>
      <c r="G138" s="23">
        <v>16</v>
      </c>
      <c r="H138" s="27" t="str">
        <f t="shared" si="45"/>
        <v>N/A</v>
      </c>
      <c r="I138" s="8" t="s">
        <v>1750</v>
      </c>
      <c r="J138" s="8" t="s">
        <v>1750</v>
      </c>
      <c r="K138" s="28" t="s">
        <v>735</v>
      </c>
      <c r="L138" s="105" t="str">
        <f t="shared" si="40"/>
        <v>N/A</v>
      </c>
    </row>
    <row r="139" spans="1:12" x14ac:dyDescent="0.2">
      <c r="A139" s="152" t="s">
        <v>105</v>
      </c>
      <c r="B139" s="22" t="s">
        <v>213</v>
      </c>
      <c r="C139" s="23">
        <v>578523</v>
      </c>
      <c r="D139" s="27" t="str">
        <f t="shared" si="43"/>
        <v>N/A</v>
      </c>
      <c r="E139" s="23">
        <v>972240</v>
      </c>
      <c r="F139" s="27" t="str">
        <f t="shared" si="44"/>
        <v>N/A</v>
      </c>
      <c r="G139" s="23">
        <v>1210824</v>
      </c>
      <c r="H139" s="27" t="str">
        <f t="shared" si="45"/>
        <v>N/A</v>
      </c>
      <c r="I139" s="8">
        <v>68.06</v>
      </c>
      <c r="J139" s="8">
        <v>24.54</v>
      </c>
      <c r="K139" s="28" t="s">
        <v>735</v>
      </c>
      <c r="L139" s="105" t="str">
        <f t="shared" si="40"/>
        <v>No</v>
      </c>
    </row>
    <row r="140" spans="1:12" x14ac:dyDescent="0.2">
      <c r="A140" s="128" t="s">
        <v>992</v>
      </c>
      <c r="B140" s="22" t="s">
        <v>213</v>
      </c>
      <c r="C140" s="23">
        <v>185453</v>
      </c>
      <c r="D140" s="27" t="str">
        <f t="shared" si="43"/>
        <v>N/A</v>
      </c>
      <c r="E140" s="23">
        <v>243040</v>
      </c>
      <c r="F140" s="27" t="str">
        <f t="shared" si="44"/>
        <v>N/A</v>
      </c>
      <c r="G140" s="23">
        <v>210057</v>
      </c>
      <c r="H140" s="27" t="str">
        <f t="shared" si="45"/>
        <v>N/A</v>
      </c>
      <c r="I140" s="8">
        <v>31.05</v>
      </c>
      <c r="J140" s="8">
        <v>-13.6</v>
      </c>
      <c r="K140" s="28" t="s">
        <v>735</v>
      </c>
      <c r="L140" s="105" t="str">
        <f t="shared" si="40"/>
        <v>No</v>
      </c>
    </row>
    <row r="141" spans="1:12" x14ac:dyDescent="0.2">
      <c r="A141" s="128" t="s">
        <v>993</v>
      </c>
      <c r="B141" s="22" t="s">
        <v>213</v>
      </c>
      <c r="C141" s="23">
        <v>0</v>
      </c>
      <c r="D141" s="27" t="str">
        <f t="shared" si="43"/>
        <v>N/A</v>
      </c>
      <c r="E141" s="23">
        <v>0</v>
      </c>
      <c r="F141" s="27" t="str">
        <f t="shared" si="44"/>
        <v>N/A</v>
      </c>
      <c r="G141" s="23">
        <v>0</v>
      </c>
      <c r="H141" s="27" t="str">
        <f t="shared" si="45"/>
        <v>N/A</v>
      </c>
      <c r="I141" s="8" t="s">
        <v>1750</v>
      </c>
      <c r="J141" s="8" t="s">
        <v>1750</v>
      </c>
      <c r="K141" s="28" t="s">
        <v>735</v>
      </c>
      <c r="L141" s="105" t="str">
        <f t="shared" si="40"/>
        <v>N/A</v>
      </c>
    </row>
    <row r="142" spans="1:12" x14ac:dyDescent="0.2">
      <c r="A142" s="128" t="s">
        <v>994</v>
      </c>
      <c r="B142" s="22" t="s">
        <v>213</v>
      </c>
      <c r="C142" s="23">
        <v>85268</v>
      </c>
      <c r="D142" s="27" t="str">
        <f t="shared" si="43"/>
        <v>N/A</v>
      </c>
      <c r="E142" s="23">
        <v>20532</v>
      </c>
      <c r="F142" s="27" t="str">
        <f t="shared" si="44"/>
        <v>N/A</v>
      </c>
      <c r="G142" s="23">
        <v>10405</v>
      </c>
      <c r="H142" s="27" t="str">
        <f t="shared" si="45"/>
        <v>N/A</v>
      </c>
      <c r="I142" s="8">
        <v>-75.900000000000006</v>
      </c>
      <c r="J142" s="8">
        <v>-49.3</v>
      </c>
      <c r="K142" s="28" t="s">
        <v>735</v>
      </c>
      <c r="L142" s="105" t="str">
        <f t="shared" si="40"/>
        <v>No</v>
      </c>
    </row>
    <row r="143" spans="1:12" x14ac:dyDescent="0.2">
      <c r="A143" s="128" t="s">
        <v>995</v>
      </c>
      <c r="B143" s="22" t="s">
        <v>213</v>
      </c>
      <c r="C143" s="23">
        <v>46895</v>
      </c>
      <c r="D143" s="27" t="str">
        <f t="shared" si="43"/>
        <v>N/A</v>
      </c>
      <c r="E143" s="23">
        <v>23648</v>
      </c>
      <c r="F143" s="27" t="str">
        <f t="shared" si="44"/>
        <v>N/A</v>
      </c>
      <c r="G143" s="23">
        <v>16407</v>
      </c>
      <c r="H143" s="27" t="str">
        <f t="shared" si="45"/>
        <v>N/A</v>
      </c>
      <c r="I143" s="8">
        <v>-49.6</v>
      </c>
      <c r="J143" s="8">
        <v>-30.6</v>
      </c>
      <c r="K143" s="28" t="s">
        <v>735</v>
      </c>
      <c r="L143" s="105" t="str">
        <f t="shared" si="40"/>
        <v>No</v>
      </c>
    </row>
    <row r="144" spans="1:12" x14ac:dyDescent="0.2">
      <c r="A144" s="128" t="s">
        <v>996</v>
      </c>
      <c r="B144" s="22" t="s">
        <v>213</v>
      </c>
      <c r="C144" s="23">
        <v>101514</v>
      </c>
      <c r="D144" s="27" t="str">
        <f t="shared" si="43"/>
        <v>N/A</v>
      </c>
      <c r="E144" s="23">
        <v>57573</v>
      </c>
      <c r="F144" s="27" t="str">
        <f t="shared" si="44"/>
        <v>N/A</v>
      </c>
      <c r="G144" s="23">
        <v>133124</v>
      </c>
      <c r="H144" s="27" t="str">
        <f t="shared" si="45"/>
        <v>N/A</v>
      </c>
      <c r="I144" s="8">
        <v>-43.3</v>
      </c>
      <c r="J144" s="8">
        <v>131.19999999999999</v>
      </c>
      <c r="K144" s="28" t="s">
        <v>735</v>
      </c>
      <c r="L144" s="105" t="str">
        <f t="shared" si="40"/>
        <v>No</v>
      </c>
    </row>
    <row r="145" spans="1:12" x14ac:dyDescent="0.2">
      <c r="A145" s="128" t="s">
        <v>997</v>
      </c>
      <c r="B145" s="22" t="s">
        <v>213</v>
      </c>
      <c r="C145" s="23">
        <v>159393</v>
      </c>
      <c r="D145" s="27" t="str">
        <f t="shared" si="43"/>
        <v>N/A</v>
      </c>
      <c r="E145" s="23">
        <v>627447</v>
      </c>
      <c r="F145" s="27" t="str">
        <f t="shared" si="44"/>
        <v>N/A</v>
      </c>
      <c r="G145" s="23">
        <v>840831</v>
      </c>
      <c r="H145" s="27" t="str">
        <f t="shared" si="45"/>
        <v>N/A</v>
      </c>
      <c r="I145" s="8">
        <v>293.60000000000002</v>
      </c>
      <c r="J145" s="8">
        <v>34.01</v>
      </c>
      <c r="K145" s="28" t="s">
        <v>735</v>
      </c>
      <c r="L145" s="105" t="str">
        <f t="shared" si="40"/>
        <v>No</v>
      </c>
    </row>
    <row r="146" spans="1:12" ht="25.5" x14ac:dyDescent="0.2">
      <c r="A146" s="138" t="s">
        <v>998</v>
      </c>
      <c r="B146" s="1" t="s">
        <v>213</v>
      </c>
      <c r="C146" s="1">
        <v>41262</v>
      </c>
      <c r="D146" s="7" t="str">
        <f t="shared" ref="D146:D151" si="46">IF($B146="N/A","N/A",IF(C146&gt;10,"No",IF(C146&lt;-10,"No","Yes")))</f>
        <v>N/A</v>
      </c>
      <c r="E146" s="1">
        <v>41086</v>
      </c>
      <c r="F146" s="7" t="str">
        <f t="shared" ref="F146:F151" si="47">IF($B146="N/A","N/A",IF(E146&gt;10,"No",IF(E146&lt;-10,"No","Yes")))</f>
        <v>N/A</v>
      </c>
      <c r="G146" s="1">
        <v>40609</v>
      </c>
      <c r="H146" s="7" t="str">
        <f t="shared" ref="H146:H151" si="48">IF($B146="N/A","N/A",IF(G146&gt;10,"No",IF(G146&lt;-10,"No","Yes")))</f>
        <v>N/A</v>
      </c>
      <c r="I146" s="36">
        <v>-0.42699999999999999</v>
      </c>
      <c r="J146" s="36">
        <v>-1.1599999999999999</v>
      </c>
      <c r="K146" s="28" t="s">
        <v>734</v>
      </c>
      <c r="L146" s="105" t="str">
        <f t="shared" ref="L146:L151" si="49">IF(J146="Div by 0", "N/A", IF(K146="N/A","N/A", IF(J146&gt;VALUE(MID(K146,1,2)), "No", IF(J146&lt;-1*VALUE(MID(K146,1,2)), "No", "Yes"))))</f>
        <v>Yes</v>
      </c>
    </row>
    <row r="147" spans="1:12" x14ac:dyDescent="0.2">
      <c r="A147" s="151" t="s">
        <v>326</v>
      </c>
      <c r="B147" s="30" t="s">
        <v>213</v>
      </c>
      <c r="C147" s="9">
        <v>1.8062661176000001</v>
      </c>
      <c r="D147" s="7" t="str">
        <f t="shared" si="46"/>
        <v>N/A</v>
      </c>
      <c r="E147" s="9">
        <v>1.5524379503000001</v>
      </c>
      <c r="F147" s="7" t="str">
        <f t="shared" si="47"/>
        <v>N/A</v>
      </c>
      <c r="G147" s="9">
        <v>1.4126702351</v>
      </c>
      <c r="H147" s="7" t="str">
        <f t="shared" si="48"/>
        <v>N/A</v>
      </c>
      <c r="I147" s="36">
        <v>-14.1</v>
      </c>
      <c r="J147" s="36">
        <v>-9</v>
      </c>
      <c r="K147" s="28" t="s">
        <v>734</v>
      </c>
      <c r="L147" s="105" t="str">
        <f t="shared" si="49"/>
        <v>Yes</v>
      </c>
    </row>
    <row r="148" spans="1:12" x14ac:dyDescent="0.2">
      <c r="A148" s="128" t="s">
        <v>327</v>
      </c>
      <c r="B148" s="30" t="s">
        <v>213</v>
      </c>
      <c r="C148" s="9">
        <v>21.853985005999998</v>
      </c>
      <c r="D148" s="7" t="str">
        <f t="shared" si="46"/>
        <v>N/A</v>
      </c>
      <c r="E148" s="9">
        <v>20.950598849999999</v>
      </c>
      <c r="F148" s="7" t="str">
        <f t="shared" si="47"/>
        <v>N/A</v>
      </c>
      <c r="G148" s="9">
        <v>19.45650302</v>
      </c>
      <c r="H148" s="7" t="str">
        <f t="shared" si="48"/>
        <v>N/A</v>
      </c>
      <c r="I148" s="36">
        <v>-4.13</v>
      </c>
      <c r="J148" s="36">
        <v>-7.13</v>
      </c>
      <c r="K148" s="28" t="s">
        <v>734</v>
      </c>
      <c r="L148" s="105" t="str">
        <f t="shared" si="49"/>
        <v>Yes</v>
      </c>
    </row>
    <row r="149" spans="1:12" x14ac:dyDescent="0.2">
      <c r="A149" s="128" t="s">
        <v>328</v>
      </c>
      <c r="B149" s="30" t="s">
        <v>213</v>
      </c>
      <c r="C149" s="9">
        <v>1.8221265832</v>
      </c>
      <c r="D149" s="7" t="str">
        <f t="shared" si="46"/>
        <v>N/A</v>
      </c>
      <c r="E149" s="9">
        <v>1.8015528864000001</v>
      </c>
      <c r="F149" s="7" t="str">
        <f t="shared" si="47"/>
        <v>N/A</v>
      </c>
      <c r="G149" s="9">
        <v>1.6856979377000001</v>
      </c>
      <c r="H149" s="7" t="str">
        <f t="shared" si="48"/>
        <v>N/A</v>
      </c>
      <c r="I149" s="36">
        <v>-1.1299999999999999</v>
      </c>
      <c r="J149" s="36">
        <v>-6.43</v>
      </c>
      <c r="K149" s="28" t="s">
        <v>734</v>
      </c>
      <c r="L149" s="105" t="str">
        <f t="shared" si="49"/>
        <v>Yes</v>
      </c>
    </row>
    <row r="150" spans="1:12" x14ac:dyDescent="0.2">
      <c r="A150" s="128" t="s">
        <v>329</v>
      </c>
      <c r="B150" s="30" t="s">
        <v>213</v>
      </c>
      <c r="C150" s="9">
        <v>0</v>
      </c>
      <c r="D150" s="7" t="str">
        <f t="shared" si="46"/>
        <v>N/A</v>
      </c>
      <c r="E150" s="9">
        <v>1.77825E-4</v>
      </c>
      <c r="F150" s="7" t="str">
        <f t="shared" si="47"/>
        <v>N/A</v>
      </c>
      <c r="G150" s="9">
        <v>1.8290879999999999E-4</v>
      </c>
      <c r="H150" s="7" t="str">
        <f t="shared" si="48"/>
        <v>N/A</v>
      </c>
      <c r="I150" s="36" t="s">
        <v>1750</v>
      </c>
      <c r="J150" s="36">
        <v>2.859</v>
      </c>
      <c r="K150" s="28" t="s">
        <v>734</v>
      </c>
      <c r="L150" s="105" t="str">
        <f t="shared" si="49"/>
        <v>Yes</v>
      </c>
    </row>
    <row r="151" spans="1:12" x14ac:dyDescent="0.2">
      <c r="A151" s="128" t="s">
        <v>330</v>
      </c>
      <c r="B151" s="30" t="s">
        <v>213</v>
      </c>
      <c r="C151" s="9">
        <v>1.95324991E-2</v>
      </c>
      <c r="D151" s="7" t="str">
        <f t="shared" si="46"/>
        <v>N/A</v>
      </c>
      <c r="E151" s="9">
        <v>8.1152801799999993E-2</v>
      </c>
      <c r="F151" s="7" t="str">
        <f t="shared" si="47"/>
        <v>N/A</v>
      </c>
      <c r="G151" s="9">
        <v>8.8204396300000001E-2</v>
      </c>
      <c r="H151" s="7" t="str">
        <f t="shared" si="48"/>
        <v>N/A</v>
      </c>
      <c r="I151" s="36">
        <v>315.5</v>
      </c>
      <c r="J151" s="36">
        <v>8.6890000000000001</v>
      </c>
      <c r="K151" s="28" t="s">
        <v>734</v>
      </c>
      <c r="L151" s="105" t="str">
        <f t="shared" si="49"/>
        <v>Yes</v>
      </c>
    </row>
    <row r="152" spans="1:12" x14ac:dyDescent="0.2">
      <c r="A152" s="138" t="s">
        <v>999</v>
      </c>
      <c r="B152" s="22" t="s">
        <v>213</v>
      </c>
      <c r="C152" s="23">
        <v>93156</v>
      </c>
      <c r="D152" s="27" t="str">
        <f t="shared" ref="D152:D158" si="50">IF($B152="N/A","N/A",IF(C152&gt;10,"No",IF(C152&lt;-10,"No","Yes")))</f>
        <v>N/A</v>
      </c>
      <c r="E152" s="23">
        <v>85831</v>
      </c>
      <c r="F152" s="27" t="str">
        <f t="shared" ref="F152:F158" si="51">IF($B152="N/A","N/A",IF(E152&gt;10,"No",IF(E152&lt;-10,"No","Yes")))</f>
        <v>N/A</v>
      </c>
      <c r="G152" s="23">
        <v>82213</v>
      </c>
      <c r="H152" s="27" t="str">
        <f t="shared" ref="H152:H158" si="52">IF($B152="N/A","N/A",IF(G152&gt;10,"No",IF(G152&lt;-10,"No","Yes")))</f>
        <v>N/A</v>
      </c>
      <c r="I152" s="8">
        <v>-7.86</v>
      </c>
      <c r="J152" s="8">
        <v>-4.22</v>
      </c>
      <c r="K152" s="28" t="s">
        <v>734</v>
      </c>
      <c r="L152" s="105" t="str">
        <f t="shared" ref="L152:L159" si="53">IF(J152="Div by 0", "N/A", IF(K152="N/A","N/A", IF(J152&gt;VALUE(MID(K152,1,2)), "No", IF(J152&lt;-1*VALUE(MID(K152,1,2)), "No", "Yes"))))</f>
        <v>Yes</v>
      </c>
    </row>
    <row r="153" spans="1:12" x14ac:dyDescent="0.2">
      <c r="A153" s="151" t="s">
        <v>1000</v>
      </c>
      <c r="B153" s="22" t="s">
        <v>213</v>
      </c>
      <c r="C153" s="4">
        <v>4.0779537214000001</v>
      </c>
      <c r="D153" s="27" t="str">
        <f t="shared" si="50"/>
        <v>N/A</v>
      </c>
      <c r="E153" s="4">
        <v>3.2431315219000001</v>
      </c>
      <c r="F153" s="27" t="str">
        <f t="shared" si="51"/>
        <v>N/A</v>
      </c>
      <c r="G153" s="4">
        <v>2.8599536566000001</v>
      </c>
      <c r="H153" s="27" t="str">
        <f t="shared" si="52"/>
        <v>N/A</v>
      </c>
      <c r="I153" s="8">
        <v>-20.5</v>
      </c>
      <c r="J153" s="8">
        <v>-11.8</v>
      </c>
      <c r="K153" s="28" t="s">
        <v>734</v>
      </c>
      <c r="L153" s="105" t="str">
        <f t="shared" si="53"/>
        <v>Yes</v>
      </c>
    </row>
    <row r="154" spans="1:12" x14ac:dyDescent="0.2">
      <c r="A154" s="138" t="s">
        <v>1001</v>
      </c>
      <c r="B154" s="22" t="s">
        <v>213</v>
      </c>
      <c r="C154" s="4">
        <v>18.798545642000001</v>
      </c>
      <c r="D154" s="27" t="str">
        <f t="shared" si="50"/>
        <v>N/A</v>
      </c>
      <c r="E154" s="4">
        <v>14.849956842999999</v>
      </c>
      <c r="F154" s="27" t="str">
        <f t="shared" si="51"/>
        <v>N/A</v>
      </c>
      <c r="G154" s="4">
        <v>13.804181934000001</v>
      </c>
      <c r="H154" s="27" t="str">
        <f t="shared" si="52"/>
        <v>N/A</v>
      </c>
      <c r="I154" s="8">
        <v>-21</v>
      </c>
      <c r="J154" s="8">
        <v>-7.04</v>
      </c>
      <c r="K154" s="28" t="s">
        <v>734</v>
      </c>
      <c r="L154" s="105" t="str">
        <f t="shared" si="53"/>
        <v>Yes</v>
      </c>
    </row>
    <row r="155" spans="1:12" x14ac:dyDescent="0.2">
      <c r="A155" s="138" t="s">
        <v>1002</v>
      </c>
      <c r="B155" s="22" t="s">
        <v>213</v>
      </c>
      <c r="C155" s="4">
        <v>14.566113870000001</v>
      </c>
      <c r="D155" s="27" t="str">
        <f t="shared" si="50"/>
        <v>N/A</v>
      </c>
      <c r="E155" s="4">
        <v>13.812758228</v>
      </c>
      <c r="F155" s="27" t="str">
        <f t="shared" si="51"/>
        <v>N/A</v>
      </c>
      <c r="G155" s="4">
        <v>12.690748065999999</v>
      </c>
      <c r="H155" s="27" t="str">
        <f t="shared" si="52"/>
        <v>N/A</v>
      </c>
      <c r="I155" s="8">
        <v>-5.17</v>
      </c>
      <c r="J155" s="8">
        <v>-8.1199999999999992</v>
      </c>
      <c r="K155" s="28" t="s">
        <v>734</v>
      </c>
      <c r="L155" s="105" t="str">
        <f t="shared" si="53"/>
        <v>Yes</v>
      </c>
    </row>
    <row r="156" spans="1:12" x14ac:dyDescent="0.2">
      <c r="A156" s="138" t="s">
        <v>1003</v>
      </c>
      <c r="B156" s="22" t="s">
        <v>213</v>
      </c>
      <c r="C156" s="4">
        <v>0.33825753250000001</v>
      </c>
      <c r="D156" s="27" t="str">
        <f t="shared" si="50"/>
        <v>N/A</v>
      </c>
      <c r="E156" s="4">
        <v>0.33973473840000001</v>
      </c>
      <c r="F156" s="27" t="str">
        <f t="shared" si="51"/>
        <v>N/A</v>
      </c>
      <c r="G156" s="4">
        <v>0.27225977439999999</v>
      </c>
      <c r="H156" s="27" t="str">
        <f t="shared" si="52"/>
        <v>N/A</v>
      </c>
      <c r="I156" s="8">
        <v>0.43669999999999998</v>
      </c>
      <c r="J156" s="8">
        <v>-19.899999999999999</v>
      </c>
      <c r="K156" s="28" t="s">
        <v>734</v>
      </c>
      <c r="L156" s="105" t="str">
        <f t="shared" si="53"/>
        <v>Yes</v>
      </c>
    </row>
    <row r="157" spans="1:12" x14ac:dyDescent="0.2">
      <c r="A157" s="138" t="s">
        <v>1004</v>
      </c>
      <c r="B157" s="22" t="s">
        <v>213</v>
      </c>
      <c r="C157" s="4">
        <v>0.44337044510000001</v>
      </c>
      <c r="D157" s="27" t="str">
        <f t="shared" si="50"/>
        <v>N/A</v>
      </c>
      <c r="E157" s="4">
        <v>0.4575002057</v>
      </c>
      <c r="F157" s="27" t="str">
        <f t="shared" si="51"/>
        <v>N/A</v>
      </c>
      <c r="G157" s="4">
        <v>0.41112498600000003</v>
      </c>
      <c r="H157" s="27" t="str">
        <f t="shared" si="52"/>
        <v>N/A</v>
      </c>
      <c r="I157" s="8">
        <v>3.1869999999999998</v>
      </c>
      <c r="J157" s="8">
        <v>-10.1</v>
      </c>
      <c r="K157" s="28" t="s">
        <v>734</v>
      </c>
      <c r="L157" s="105" t="str">
        <f t="shared" si="53"/>
        <v>Yes</v>
      </c>
    </row>
    <row r="158" spans="1:12" x14ac:dyDescent="0.2">
      <c r="A158" s="128" t="s">
        <v>1005</v>
      </c>
      <c r="B158" s="22" t="s">
        <v>213</v>
      </c>
      <c r="C158" s="23">
        <v>4590</v>
      </c>
      <c r="D158" s="27" t="str">
        <f t="shared" si="50"/>
        <v>N/A</v>
      </c>
      <c r="E158" s="23">
        <v>3337</v>
      </c>
      <c r="F158" s="27" t="str">
        <f t="shared" si="51"/>
        <v>N/A</v>
      </c>
      <c r="G158" s="23">
        <v>2944</v>
      </c>
      <c r="H158" s="27" t="str">
        <f t="shared" si="52"/>
        <v>N/A</v>
      </c>
      <c r="I158" s="8">
        <v>-27.3</v>
      </c>
      <c r="J158" s="8">
        <v>-11.8</v>
      </c>
      <c r="K158" s="28" t="s">
        <v>734</v>
      </c>
      <c r="L158" s="105" t="str">
        <f t="shared" si="53"/>
        <v>Yes</v>
      </c>
    </row>
    <row r="159" spans="1:12" ht="25.5" x14ac:dyDescent="0.2">
      <c r="A159" s="138" t="s">
        <v>1006</v>
      </c>
      <c r="B159" s="22" t="s">
        <v>213</v>
      </c>
      <c r="C159" s="23">
        <v>94692</v>
      </c>
      <c r="D159" s="27" t="str">
        <f>IF($B159="N/A","N/A",IF(C159&gt;10,"No",IF(C159&lt;-10,"No","Yes")))</f>
        <v>N/A</v>
      </c>
      <c r="E159" s="23">
        <v>101717</v>
      </c>
      <c r="F159" s="27" t="str">
        <f>IF($B159="N/A","N/A",IF(E159&gt;10,"No",IF(E159&lt;-10,"No","Yes")))</f>
        <v>N/A</v>
      </c>
      <c r="G159" s="23">
        <v>98799</v>
      </c>
      <c r="H159" s="27" t="str">
        <f>IF($B159="N/A","N/A",IF(G159&gt;10,"No",IF(G159&lt;-10,"No","Yes")))</f>
        <v>N/A</v>
      </c>
      <c r="I159" s="8">
        <v>7.4189999999999996</v>
      </c>
      <c r="J159" s="8">
        <v>-2.87</v>
      </c>
      <c r="K159" s="28" t="s">
        <v>734</v>
      </c>
      <c r="L159" s="105" t="str">
        <f t="shared" si="53"/>
        <v>Yes</v>
      </c>
    </row>
    <row r="160" spans="1:12" x14ac:dyDescent="0.2">
      <c r="A160" s="137" t="s">
        <v>1007</v>
      </c>
      <c r="B160" s="22" t="s">
        <v>213</v>
      </c>
      <c r="C160" s="23">
        <v>13403</v>
      </c>
      <c r="D160" s="27" t="str">
        <f t="shared" ref="D160:D234" si="54">IF($B160="N/A","N/A",IF(C160&gt;10,"No",IF(C160&lt;-10,"No","Yes")))</f>
        <v>N/A</v>
      </c>
      <c r="E160" s="23">
        <v>22676</v>
      </c>
      <c r="F160" s="27" t="str">
        <f t="shared" ref="F160:F234" si="55">IF($B160="N/A","N/A",IF(E160&gt;10,"No",IF(E160&lt;-10,"No","Yes")))</f>
        <v>N/A</v>
      </c>
      <c r="G160" s="23">
        <v>23609</v>
      </c>
      <c r="H160" s="27" t="str">
        <f t="shared" ref="H160:H223" si="56">IF($B160="N/A","N/A",IF(G160&gt;10,"No",IF(G160&lt;-10,"No","Yes")))</f>
        <v>N/A</v>
      </c>
      <c r="I160" s="8">
        <v>69.19</v>
      </c>
      <c r="J160" s="8">
        <v>4.1139999999999999</v>
      </c>
      <c r="K160" s="28" t="s">
        <v>734</v>
      </c>
      <c r="L160" s="105" t="str">
        <f t="shared" ref="L160:L223" si="57">IF(J160="Div by 0", "N/A", IF(K160="N/A","N/A", IF(J160&gt;VALUE(MID(K160,1,2)), "No", IF(J160&lt;-1*VALUE(MID(K160,1,2)), "No", "Yes"))))</f>
        <v>Yes</v>
      </c>
    </row>
    <row r="161" spans="1:12" x14ac:dyDescent="0.2">
      <c r="A161" s="153" t="s">
        <v>71</v>
      </c>
      <c r="B161" s="22" t="s">
        <v>213</v>
      </c>
      <c r="C161" s="4">
        <v>0.58672349310000005</v>
      </c>
      <c r="D161" s="27" t="str">
        <f t="shared" si="54"/>
        <v>N/A</v>
      </c>
      <c r="E161" s="4">
        <v>0.85681455870000001</v>
      </c>
      <c r="F161" s="27" t="str">
        <f t="shared" si="55"/>
        <v>N/A</v>
      </c>
      <c r="G161" s="4">
        <v>0.82128916200000002</v>
      </c>
      <c r="H161" s="27" t="str">
        <f t="shared" si="56"/>
        <v>N/A</v>
      </c>
      <c r="I161" s="8">
        <v>46.03</v>
      </c>
      <c r="J161" s="8">
        <v>-4.1500000000000004</v>
      </c>
      <c r="K161" s="28" t="s">
        <v>734</v>
      </c>
      <c r="L161" s="105" t="str">
        <f t="shared" si="57"/>
        <v>Yes</v>
      </c>
    </row>
    <row r="162" spans="1:12" x14ac:dyDescent="0.2">
      <c r="A162" s="137" t="s">
        <v>111</v>
      </c>
      <c r="B162" s="22" t="s">
        <v>213</v>
      </c>
      <c r="C162" s="4">
        <v>5.569677274</v>
      </c>
      <c r="D162" s="27" t="str">
        <f t="shared" si="54"/>
        <v>N/A</v>
      </c>
      <c r="E162" s="4">
        <v>6.7117772694999998</v>
      </c>
      <c r="F162" s="27" t="str">
        <f t="shared" si="55"/>
        <v>N/A</v>
      </c>
      <c r="G162" s="4">
        <v>6.7070092819999996</v>
      </c>
      <c r="H162" s="27" t="str">
        <f t="shared" si="56"/>
        <v>N/A</v>
      </c>
      <c r="I162" s="8">
        <v>20.51</v>
      </c>
      <c r="J162" s="8">
        <v>-7.0999999999999994E-2</v>
      </c>
      <c r="K162" s="28" t="s">
        <v>734</v>
      </c>
      <c r="L162" s="105" t="str">
        <f t="shared" si="57"/>
        <v>Yes</v>
      </c>
    </row>
    <row r="163" spans="1:12" x14ac:dyDescent="0.2">
      <c r="A163" s="137" t="s">
        <v>112</v>
      </c>
      <c r="B163" s="22" t="s">
        <v>213</v>
      </c>
      <c r="C163" s="4">
        <v>1.168452295</v>
      </c>
      <c r="D163" s="27" t="str">
        <f t="shared" si="54"/>
        <v>N/A</v>
      </c>
      <c r="E163" s="4">
        <v>2.4656868387999999</v>
      </c>
      <c r="F163" s="27" t="str">
        <f t="shared" si="55"/>
        <v>N/A</v>
      </c>
      <c r="G163" s="4">
        <v>2.4203298754000002</v>
      </c>
      <c r="H163" s="27" t="str">
        <f t="shared" si="56"/>
        <v>N/A</v>
      </c>
      <c r="I163" s="8">
        <v>111</v>
      </c>
      <c r="J163" s="8">
        <v>-1.84</v>
      </c>
      <c r="K163" s="28" t="s">
        <v>734</v>
      </c>
      <c r="L163" s="105" t="str">
        <f t="shared" si="57"/>
        <v>Yes</v>
      </c>
    </row>
    <row r="164" spans="1:12" x14ac:dyDescent="0.2">
      <c r="A164" s="137" t="s">
        <v>113</v>
      </c>
      <c r="B164" s="22" t="s">
        <v>213</v>
      </c>
      <c r="C164" s="4">
        <v>1.15059468E-2</v>
      </c>
      <c r="D164" s="27" t="str">
        <f t="shared" si="54"/>
        <v>N/A</v>
      </c>
      <c r="E164" s="4">
        <v>2.4184205399999999E-2</v>
      </c>
      <c r="F164" s="27" t="str">
        <f t="shared" si="55"/>
        <v>N/A</v>
      </c>
      <c r="G164" s="4">
        <v>4.4172479399999999E-2</v>
      </c>
      <c r="H164" s="27" t="str">
        <f t="shared" si="56"/>
        <v>N/A</v>
      </c>
      <c r="I164" s="8">
        <v>110.2</v>
      </c>
      <c r="J164" s="8">
        <v>82.65</v>
      </c>
      <c r="K164" s="28" t="s">
        <v>734</v>
      </c>
      <c r="L164" s="105" t="str">
        <f t="shared" si="57"/>
        <v>No</v>
      </c>
    </row>
    <row r="165" spans="1:12" x14ac:dyDescent="0.2">
      <c r="A165" s="137" t="s">
        <v>114</v>
      </c>
      <c r="B165" s="22" t="s">
        <v>213</v>
      </c>
      <c r="C165" s="4">
        <v>8.6426989999999996E-4</v>
      </c>
      <c r="D165" s="27" t="str">
        <f t="shared" si="54"/>
        <v>N/A</v>
      </c>
      <c r="E165" s="4">
        <v>0.2173331688</v>
      </c>
      <c r="F165" s="27" t="str">
        <f t="shared" si="55"/>
        <v>N/A</v>
      </c>
      <c r="G165" s="4">
        <v>0.17368337589999999</v>
      </c>
      <c r="H165" s="27" t="str">
        <f t="shared" si="56"/>
        <v>N/A</v>
      </c>
      <c r="I165" s="8">
        <v>25046</v>
      </c>
      <c r="J165" s="8">
        <v>-20.100000000000001</v>
      </c>
      <c r="K165" s="28" t="s">
        <v>734</v>
      </c>
      <c r="L165" s="105" t="str">
        <f t="shared" si="57"/>
        <v>Yes</v>
      </c>
    </row>
    <row r="166" spans="1:12" x14ac:dyDescent="0.2">
      <c r="A166" s="137" t="s">
        <v>426</v>
      </c>
      <c r="B166" s="22" t="s">
        <v>213</v>
      </c>
      <c r="C166" s="23">
        <v>8597</v>
      </c>
      <c r="D166" s="27" t="str">
        <f>IF($B166="N/A","N/A",IF(C166&gt;10,"No",IF(C166&lt;-10,"No","Yes")))</f>
        <v>N/A</v>
      </c>
      <c r="E166" s="23">
        <v>10587</v>
      </c>
      <c r="F166" s="27" t="str">
        <f>IF($B166="N/A","N/A",IF(E166&gt;10,"No",IF(E166&lt;-10,"No","Yes")))</f>
        <v>N/A</v>
      </c>
      <c r="G166" s="23">
        <v>11214</v>
      </c>
      <c r="H166" s="27" t="str">
        <f>IF($B166="N/A","N/A",IF(G166&gt;10,"No",IF(G166&lt;-10,"No","Yes")))</f>
        <v>N/A</v>
      </c>
      <c r="I166" s="8">
        <v>23.15</v>
      </c>
      <c r="J166" s="8">
        <v>5.9219999999999997</v>
      </c>
      <c r="K166" s="28" t="s">
        <v>734</v>
      </c>
      <c r="L166" s="105" t="str">
        <f t="shared" si="57"/>
        <v>Yes</v>
      </c>
    </row>
    <row r="167" spans="1:12" x14ac:dyDescent="0.2">
      <c r="A167" s="137" t="s">
        <v>427</v>
      </c>
      <c r="B167" s="22" t="s">
        <v>213</v>
      </c>
      <c r="C167" s="23">
        <v>58</v>
      </c>
      <c r="D167" s="27" t="str">
        <f>IF($B167="N/A","N/A",IF(C167&gt;10,"No",IF(C167&lt;-10,"No","Yes")))</f>
        <v>N/A</v>
      </c>
      <c r="E167" s="23">
        <v>66</v>
      </c>
      <c r="F167" s="27" t="str">
        <f>IF($B167="N/A","N/A",IF(E167&gt;10,"No",IF(E167&lt;-10,"No","Yes")))</f>
        <v>N/A</v>
      </c>
      <c r="G167" s="23">
        <v>80</v>
      </c>
      <c r="H167" s="27" t="str">
        <f>IF($B167="N/A","N/A",IF(G167&gt;10,"No",IF(G167&lt;-10,"No","Yes")))</f>
        <v>N/A</v>
      </c>
      <c r="I167" s="8">
        <v>13.79</v>
      </c>
      <c r="J167" s="8">
        <v>21.21</v>
      </c>
      <c r="K167" s="28" t="s">
        <v>734</v>
      </c>
      <c r="L167" s="105" t="str">
        <f t="shared" si="57"/>
        <v>Yes</v>
      </c>
    </row>
    <row r="168" spans="1:12" x14ac:dyDescent="0.2">
      <c r="A168" s="137" t="s">
        <v>428</v>
      </c>
      <c r="B168" s="22" t="s">
        <v>213</v>
      </c>
      <c r="C168" s="23">
        <v>3200</v>
      </c>
      <c r="D168" s="27" t="str">
        <f>IF($B168="N/A","N/A",IF(C168&gt;10,"No",IF(C168&lt;-10,"No","Yes")))</f>
        <v>N/A</v>
      </c>
      <c r="E168" s="23">
        <v>6153</v>
      </c>
      <c r="F168" s="27" t="str">
        <f>IF($B168="N/A","N/A",IF(E168&gt;10,"No",IF(E168&lt;-10,"No","Yes")))</f>
        <v>N/A</v>
      </c>
      <c r="G168" s="23">
        <v>6245</v>
      </c>
      <c r="H168" s="27" t="str">
        <f>IF($B168="N/A","N/A",IF(G168&gt;10,"No",IF(G168&lt;-10,"No","Yes")))</f>
        <v>N/A</v>
      </c>
      <c r="I168" s="8">
        <v>92.28</v>
      </c>
      <c r="J168" s="8">
        <v>1.4950000000000001</v>
      </c>
      <c r="K168" s="28" t="s">
        <v>734</v>
      </c>
      <c r="L168" s="105" t="str">
        <f t="shared" si="57"/>
        <v>Yes</v>
      </c>
    </row>
    <row r="169" spans="1:12" x14ac:dyDescent="0.2">
      <c r="A169" s="137" t="s">
        <v>429</v>
      </c>
      <c r="B169" s="22" t="s">
        <v>213</v>
      </c>
      <c r="C169" s="23">
        <v>1410</v>
      </c>
      <c r="D169" s="27" t="str">
        <f>IF($B169="N/A","N/A",IF(C169&gt;10,"No",IF(C169&lt;-10,"No","Yes")))</f>
        <v>N/A</v>
      </c>
      <c r="E169" s="23">
        <v>3485</v>
      </c>
      <c r="F169" s="27" t="str">
        <f>IF($B169="N/A","N/A",IF(E169&gt;10,"No",IF(E169&lt;-10,"No","Yes")))</f>
        <v>N/A</v>
      </c>
      <c r="G169" s="23">
        <v>3484</v>
      </c>
      <c r="H169" s="27" t="str">
        <f>IF($B169="N/A","N/A",IF(G169&gt;10,"No",IF(G169&lt;-10,"No","Yes")))</f>
        <v>N/A</v>
      </c>
      <c r="I169" s="8">
        <v>147.19999999999999</v>
      </c>
      <c r="J169" s="8">
        <v>-2.9000000000000001E-2</v>
      </c>
      <c r="K169" s="28" t="s">
        <v>734</v>
      </c>
      <c r="L169" s="105" t="str">
        <f t="shared" si="57"/>
        <v>Yes</v>
      </c>
    </row>
    <row r="170" spans="1:12" x14ac:dyDescent="0.2">
      <c r="A170" s="137" t="s">
        <v>1725</v>
      </c>
      <c r="B170" s="22" t="s">
        <v>213</v>
      </c>
      <c r="C170" s="23">
        <v>138</v>
      </c>
      <c r="D170" s="27" t="str">
        <f>IF($B170="N/A","N/A",IF(C170&gt;10,"No",IF(C170&lt;-10,"No","Yes")))</f>
        <v>N/A</v>
      </c>
      <c r="E170" s="23">
        <v>2385</v>
      </c>
      <c r="F170" s="27" t="str">
        <f>IF($B170="N/A","N/A",IF(E170&gt;10,"No",IF(E170&lt;-10,"No","Yes")))</f>
        <v>N/A</v>
      </c>
      <c r="G170" s="23">
        <v>2586</v>
      </c>
      <c r="H170" s="27" t="str">
        <f>IF($B170="N/A","N/A",IF(G170&gt;10,"No",IF(G170&lt;-10,"No","Yes")))</f>
        <v>N/A</v>
      </c>
      <c r="I170" s="8">
        <v>1628</v>
      </c>
      <c r="J170" s="8">
        <v>8.4280000000000008</v>
      </c>
      <c r="K170" s="28" t="s">
        <v>734</v>
      </c>
      <c r="L170" s="105" t="str">
        <f t="shared" si="57"/>
        <v>Yes</v>
      </c>
    </row>
    <row r="171" spans="1:12" x14ac:dyDescent="0.2">
      <c r="A171" s="151" t="s">
        <v>1008</v>
      </c>
      <c r="B171" s="22" t="s">
        <v>213</v>
      </c>
      <c r="C171" s="23">
        <v>12805</v>
      </c>
      <c r="D171" s="27" t="str">
        <f t="shared" si="54"/>
        <v>N/A</v>
      </c>
      <c r="E171" s="23">
        <v>13953</v>
      </c>
      <c r="F171" s="27" t="str">
        <f t="shared" si="55"/>
        <v>N/A</v>
      </c>
      <c r="G171" s="23">
        <v>2813</v>
      </c>
      <c r="H171" s="27" t="str">
        <f t="shared" si="56"/>
        <v>N/A</v>
      </c>
      <c r="I171" s="8">
        <v>8.9649999999999999</v>
      </c>
      <c r="J171" s="8">
        <v>-79.8</v>
      </c>
      <c r="K171" s="28" t="s">
        <v>734</v>
      </c>
      <c r="L171" s="105" t="str">
        <f t="shared" si="57"/>
        <v>No</v>
      </c>
    </row>
    <row r="172" spans="1:12" x14ac:dyDescent="0.2">
      <c r="A172" s="137" t="s">
        <v>1009</v>
      </c>
      <c r="B172" s="22" t="s">
        <v>213</v>
      </c>
      <c r="C172" s="23">
        <v>8597</v>
      </c>
      <c r="D172" s="27" t="str">
        <f>IF($B172="N/A","N/A",IF(C172&gt;10,"No",IF(C172&lt;-10,"No","Yes")))</f>
        <v>N/A</v>
      </c>
      <c r="E172" s="23">
        <v>9467</v>
      </c>
      <c r="F172" s="27" t="str">
        <f>IF($B172="N/A","N/A",IF(E172&gt;10,"No",IF(E172&lt;-10,"No","Yes")))</f>
        <v>N/A</v>
      </c>
      <c r="G172" s="23">
        <v>2124</v>
      </c>
      <c r="H172" s="27" t="str">
        <f>IF($B172="N/A","N/A",IF(G172&gt;10,"No",IF(G172&lt;-10,"No","Yes")))</f>
        <v>N/A</v>
      </c>
      <c r="I172" s="8">
        <v>10.119999999999999</v>
      </c>
      <c r="J172" s="8">
        <v>-77.599999999999994</v>
      </c>
      <c r="K172" s="28" t="s">
        <v>734</v>
      </c>
      <c r="L172" s="105" t="str">
        <f t="shared" si="57"/>
        <v>No</v>
      </c>
    </row>
    <row r="173" spans="1:12" x14ac:dyDescent="0.2">
      <c r="A173" s="137" t="s">
        <v>1010</v>
      </c>
      <c r="B173" s="22" t="s">
        <v>213</v>
      </c>
      <c r="C173" s="23">
        <v>58</v>
      </c>
      <c r="D173" s="27" t="str">
        <f>IF($B173="N/A","N/A",IF(C173&gt;10,"No",IF(C173&lt;-10,"No","Yes")))</f>
        <v>N/A</v>
      </c>
      <c r="E173" s="23">
        <v>62</v>
      </c>
      <c r="F173" s="27" t="str">
        <f>IF($B173="N/A","N/A",IF(E173&gt;10,"No",IF(E173&lt;-10,"No","Yes")))</f>
        <v>N/A</v>
      </c>
      <c r="G173" s="23">
        <v>43</v>
      </c>
      <c r="H173" s="27" t="str">
        <f>IF($B173="N/A","N/A",IF(G173&gt;10,"No",IF(G173&lt;-10,"No","Yes")))</f>
        <v>N/A</v>
      </c>
      <c r="I173" s="8">
        <v>6.8970000000000002</v>
      </c>
      <c r="J173" s="8">
        <v>-30.6</v>
      </c>
      <c r="K173" s="28" t="s">
        <v>734</v>
      </c>
      <c r="L173" s="105" t="str">
        <f t="shared" si="57"/>
        <v>No</v>
      </c>
    </row>
    <row r="174" spans="1:12" ht="25.5" x14ac:dyDescent="0.2">
      <c r="A174" s="137" t="s">
        <v>1011</v>
      </c>
      <c r="B174" s="22" t="s">
        <v>213</v>
      </c>
      <c r="C174" s="23">
        <v>3200</v>
      </c>
      <c r="D174" s="27" t="str">
        <f>IF($B174="N/A","N/A",IF(C174&gt;10,"No",IF(C174&lt;-10,"No","Yes")))</f>
        <v>N/A</v>
      </c>
      <c r="E174" s="23">
        <v>3408</v>
      </c>
      <c r="F174" s="27" t="str">
        <f>IF($B174="N/A","N/A",IF(E174&gt;10,"No",IF(E174&lt;-10,"No","Yes")))</f>
        <v>N/A</v>
      </c>
      <c r="G174" s="23">
        <v>480</v>
      </c>
      <c r="H174" s="27" t="str">
        <f>IF($B174="N/A","N/A",IF(G174&gt;10,"No",IF(G174&lt;-10,"No","Yes")))</f>
        <v>N/A</v>
      </c>
      <c r="I174" s="8">
        <v>6.5</v>
      </c>
      <c r="J174" s="8">
        <v>-85.9</v>
      </c>
      <c r="K174" s="28" t="s">
        <v>734</v>
      </c>
      <c r="L174" s="105" t="str">
        <f t="shared" si="57"/>
        <v>No</v>
      </c>
    </row>
    <row r="175" spans="1:12" ht="25.5" x14ac:dyDescent="0.2">
      <c r="A175" s="137" t="s">
        <v>1012</v>
      </c>
      <c r="B175" s="22" t="s">
        <v>213</v>
      </c>
      <c r="C175" s="23">
        <v>945</v>
      </c>
      <c r="D175" s="27" t="str">
        <f>IF($B175="N/A","N/A",IF(C175&gt;10,"No",IF(C175&lt;-10,"No","Yes")))</f>
        <v>N/A</v>
      </c>
      <c r="E175" s="23">
        <v>966</v>
      </c>
      <c r="F175" s="27" t="str">
        <f>IF($B175="N/A","N/A",IF(E175&gt;10,"No",IF(E175&lt;-10,"No","Yes")))</f>
        <v>N/A</v>
      </c>
      <c r="G175" s="23">
        <v>154</v>
      </c>
      <c r="H175" s="27" t="str">
        <f>IF($B175="N/A","N/A",IF(G175&gt;10,"No",IF(G175&lt;-10,"No","Yes")))</f>
        <v>N/A</v>
      </c>
      <c r="I175" s="8">
        <v>2.222</v>
      </c>
      <c r="J175" s="8">
        <v>-84.1</v>
      </c>
      <c r="K175" s="28" t="s">
        <v>734</v>
      </c>
      <c r="L175" s="105" t="str">
        <f t="shared" si="57"/>
        <v>No</v>
      </c>
    </row>
    <row r="176" spans="1:12" ht="25.5" x14ac:dyDescent="0.2">
      <c r="A176" s="137" t="s">
        <v>1726</v>
      </c>
      <c r="B176" s="22" t="s">
        <v>213</v>
      </c>
      <c r="C176" s="23">
        <v>11</v>
      </c>
      <c r="D176" s="27" t="str">
        <f>IF($B176="N/A","N/A",IF(C176&gt;10,"No",IF(C176&lt;-10,"No","Yes")))</f>
        <v>N/A</v>
      </c>
      <c r="E176" s="23">
        <v>50</v>
      </c>
      <c r="F176" s="27" t="str">
        <f>IF($B176="N/A","N/A",IF(E176&gt;10,"No",IF(E176&lt;-10,"No","Yes")))</f>
        <v>N/A</v>
      </c>
      <c r="G176" s="23">
        <v>12</v>
      </c>
      <c r="H176" s="27" t="str">
        <f>IF($B176="N/A","N/A",IF(G176&gt;10,"No",IF(G176&lt;-10,"No","Yes")))</f>
        <v>N/A</v>
      </c>
      <c r="I176" s="8">
        <v>900</v>
      </c>
      <c r="J176" s="8">
        <v>-76</v>
      </c>
      <c r="K176" s="28" t="s">
        <v>734</v>
      </c>
      <c r="L176" s="105" t="str">
        <f t="shared" si="57"/>
        <v>No</v>
      </c>
    </row>
    <row r="177" spans="1:12" x14ac:dyDescent="0.2">
      <c r="A177" s="151" t="s">
        <v>1013</v>
      </c>
      <c r="B177" s="22" t="s">
        <v>213</v>
      </c>
      <c r="C177" s="23">
        <v>0</v>
      </c>
      <c r="D177" s="27" t="str">
        <f t="shared" si="54"/>
        <v>N/A</v>
      </c>
      <c r="E177" s="23">
        <v>0</v>
      </c>
      <c r="F177" s="27" t="str">
        <f t="shared" si="55"/>
        <v>N/A</v>
      </c>
      <c r="G177" s="23">
        <v>0</v>
      </c>
      <c r="H177" s="27" t="str">
        <f t="shared" si="56"/>
        <v>N/A</v>
      </c>
      <c r="I177" s="8" t="s">
        <v>1750</v>
      </c>
      <c r="J177" s="8" t="s">
        <v>1750</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1750</v>
      </c>
      <c r="J178" s="8" t="s">
        <v>1750</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1750</v>
      </c>
      <c r="J179" s="8" t="s">
        <v>1750</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1750</v>
      </c>
      <c r="J180" s="8" t="s">
        <v>1750</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1750</v>
      </c>
      <c r="J181" s="8" t="s">
        <v>1750</v>
      </c>
      <c r="K181" s="28" t="s">
        <v>734</v>
      </c>
      <c r="L181" s="105" t="str">
        <f t="shared" si="57"/>
        <v>N/A</v>
      </c>
    </row>
    <row r="182" spans="1:12" x14ac:dyDescent="0.2">
      <c r="A182" s="137" t="s">
        <v>1727</v>
      </c>
      <c r="B182" s="22" t="s">
        <v>213</v>
      </c>
      <c r="C182" s="23">
        <v>0</v>
      </c>
      <c r="D182" s="27" t="str">
        <f t="shared" si="54"/>
        <v>N/A</v>
      </c>
      <c r="E182" s="23">
        <v>0</v>
      </c>
      <c r="F182" s="27" t="str">
        <f t="shared" si="55"/>
        <v>N/A</v>
      </c>
      <c r="G182" s="23">
        <v>0</v>
      </c>
      <c r="H182" s="27" t="str">
        <f t="shared" si="56"/>
        <v>N/A</v>
      </c>
      <c r="I182" s="8" t="s">
        <v>1750</v>
      </c>
      <c r="J182" s="8" t="s">
        <v>1750</v>
      </c>
      <c r="K182" s="28" t="s">
        <v>734</v>
      </c>
      <c r="L182" s="105" t="str">
        <f t="shared" si="57"/>
        <v>N/A</v>
      </c>
    </row>
    <row r="183" spans="1:12" x14ac:dyDescent="0.2">
      <c r="A183" s="151" t="s">
        <v>1018</v>
      </c>
      <c r="B183" s="30" t="s">
        <v>213</v>
      </c>
      <c r="C183" s="1">
        <v>0</v>
      </c>
      <c r="D183" s="7" t="str">
        <f t="shared" si="54"/>
        <v>N/A</v>
      </c>
      <c r="E183" s="1">
        <v>0</v>
      </c>
      <c r="F183" s="7" t="str">
        <f t="shared" si="55"/>
        <v>N/A</v>
      </c>
      <c r="G183" s="1">
        <v>0</v>
      </c>
      <c r="H183" s="7" t="str">
        <f t="shared" si="56"/>
        <v>N/A</v>
      </c>
      <c r="I183" s="36" t="s">
        <v>1750</v>
      </c>
      <c r="J183" s="36" t="s">
        <v>1750</v>
      </c>
      <c r="K183" s="30" t="s">
        <v>734</v>
      </c>
      <c r="L183" s="158" t="str">
        <f t="shared" si="57"/>
        <v>N/A</v>
      </c>
    </row>
    <row r="184" spans="1:12" x14ac:dyDescent="0.2">
      <c r="A184" s="137" t="s">
        <v>1019</v>
      </c>
      <c r="B184" s="22" t="s">
        <v>213</v>
      </c>
      <c r="C184" s="23">
        <v>0</v>
      </c>
      <c r="D184" s="27" t="str">
        <f t="shared" si="54"/>
        <v>N/A</v>
      </c>
      <c r="E184" s="23">
        <v>0</v>
      </c>
      <c r="F184" s="27" t="str">
        <f t="shared" si="55"/>
        <v>N/A</v>
      </c>
      <c r="G184" s="23">
        <v>0</v>
      </c>
      <c r="H184" s="27" t="str">
        <f t="shared" si="56"/>
        <v>N/A</v>
      </c>
      <c r="I184" s="8" t="s">
        <v>1750</v>
      </c>
      <c r="J184" s="8" t="s">
        <v>1750</v>
      </c>
      <c r="K184" s="28" t="s">
        <v>734</v>
      </c>
      <c r="L184" s="105" t="str">
        <f t="shared" si="57"/>
        <v>N/A</v>
      </c>
    </row>
    <row r="185" spans="1:12" x14ac:dyDescent="0.2">
      <c r="A185" s="137" t="s">
        <v>1020</v>
      </c>
      <c r="B185" s="22" t="s">
        <v>213</v>
      </c>
      <c r="C185" s="23">
        <v>0</v>
      </c>
      <c r="D185" s="27" t="str">
        <f t="shared" si="54"/>
        <v>N/A</v>
      </c>
      <c r="E185" s="23">
        <v>0</v>
      </c>
      <c r="F185" s="27" t="str">
        <f t="shared" si="55"/>
        <v>N/A</v>
      </c>
      <c r="G185" s="23">
        <v>0</v>
      </c>
      <c r="H185" s="27" t="str">
        <f t="shared" si="56"/>
        <v>N/A</v>
      </c>
      <c r="I185" s="8" t="s">
        <v>1750</v>
      </c>
      <c r="J185" s="8" t="s">
        <v>1750</v>
      </c>
      <c r="K185" s="28" t="s">
        <v>734</v>
      </c>
      <c r="L185" s="105" t="str">
        <f t="shared" si="57"/>
        <v>N/A</v>
      </c>
    </row>
    <row r="186" spans="1:12" ht="25.5" x14ac:dyDescent="0.2">
      <c r="A186" s="137" t="s">
        <v>1021</v>
      </c>
      <c r="B186" s="22" t="s">
        <v>213</v>
      </c>
      <c r="C186" s="23">
        <v>0</v>
      </c>
      <c r="D186" s="27" t="str">
        <f t="shared" si="54"/>
        <v>N/A</v>
      </c>
      <c r="E186" s="23">
        <v>0</v>
      </c>
      <c r="F186" s="27" t="str">
        <f t="shared" si="55"/>
        <v>N/A</v>
      </c>
      <c r="G186" s="23">
        <v>0</v>
      </c>
      <c r="H186" s="27" t="str">
        <f t="shared" si="56"/>
        <v>N/A</v>
      </c>
      <c r="I186" s="8" t="s">
        <v>1750</v>
      </c>
      <c r="J186" s="8" t="s">
        <v>1750</v>
      </c>
      <c r="K186" s="28" t="s">
        <v>734</v>
      </c>
      <c r="L186" s="105" t="str">
        <f t="shared" si="57"/>
        <v>N/A</v>
      </c>
    </row>
    <row r="187" spans="1:12" ht="25.5" x14ac:dyDescent="0.2">
      <c r="A187" s="137" t="s">
        <v>1022</v>
      </c>
      <c r="B187" s="22" t="s">
        <v>213</v>
      </c>
      <c r="C187" s="23">
        <v>0</v>
      </c>
      <c r="D187" s="27" t="str">
        <f t="shared" si="54"/>
        <v>N/A</v>
      </c>
      <c r="E187" s="23">
        <v>0</v>
      </c>
      <c r="F187" s="27" t="str">
        <f t="shared" si="55"/>
        <v>N/A</v>
      </c>
      <c r="G187" s="23">
        <v>0</v>
      </c>
      <c r="H187" s="27" t="str">
        <f t="shared" si="56"/>
        <v>N/A</v>
      </c>
      <c r="I187" s="8" t="s">
        <v>1750</v>
      </c>
      <c r="J187" s="8" t="s">
        <v>1750</v>
      </c>
      <c r="K187" s="28" t="s">
        <v>734</v>
      </c>
      <c r="L187" s="105" t="str">
        <f t="shared" si="57"/>
        <v>N/A</v>
      </c>
    </row>
    <row r="188" spans="1:12" ht="25.5" x14ac:dyDescent="0.2">
      <c r="A188" s="137" t="s">
        <v>1728</v>
      </c>
      <c r="B188" s="22" t="s">
        <v>213</v>
      </c>
      <c r="C188" s="23">
        <v>0</v>
      </c>
      <c r="D188" s="27" t="str">
        <f t="shared" si="54"/>
        <v>N/A</v>
      </c>
      <c r="E188" s="23">
        <v>0</v>
      </c>
      <c r="F188" s="27" t="str">
        <f t="shared" si="55"/>
        <v>N/A</v>
      </c>
      <c r="G188" s="23">
        <v>0</v>
      </c>
      <c r="H188" s="27" t="str">
        <f t="shared" si="56"/>
        <v>N/A</v>
      </c>
      <c r="I188" s="8" t="s">
        <v>1750</v>
      </c>
      <c r="J188" s="8" t="s">
        <v>1750</v>
      </c>
      <c r="K188" s="28" t="s">
        <v>734</v>
      </c>
      <c r="L188" s="105" t="str">
        <f t="shared" si="57"/>
        <v>N/A</v>
      </c>
    </row>
    <row r="189" spans="1:12" x14ac:dyDescent="0.2">
      <c r="A189" s="151" t="s">
        <v>1023</v>
      </c>
      <c r="B189" s="30" t="s">
        <v>213</v>
      </c>
      <c r="C189" s="1">
        <v>0</v>
      </c>
      <c r="D189" s="7" t="str">
        <f t="shared" si="54"/>
        <v>N/A</v>
      </c>
      <c r="E189" s="1">
        <v>0</v>
      </c>
      <c r="F189" s="7" t="str">
        <f t="shared" si="55"/>
        <v>N/A</v>
      </c>
      <c r="G189" s="1">
        <v>0</v>
      </c>
      <c r="H189" s="7" t="str">
        <f t="shared" si="56"/>
        <v>N/A</v>
      </c>
      <c r="I189" s="36" t="s">
        <v>1750</v>
      </c>
      <c r="J189" s="36" t="s">
        <v>1750</v>
      </c>
      <c r="K189" s="30" t="s">
        <v>734</v>
      </c>
      <c r="L189" s="158" t="str">
        <f t="shared" si="57"/>
        <v>N/A</v>
      </c>
    </row>
    <row r="190" spans="1:12" ht="25.5" x14ac:dyDescent="0.2">
      <c r="A190" s="137" t="s">
        <v>1024</v>
      </c>
      <c r="B190" s="22" t="s">
        <v>213</v>
      </c>
      <c r="C190" s="23">
        <v>0</v>
      </c>
      <c r="D190" s="27" t="str">
        <f t="shared" si="54"/>
        <v>N/A</v>
      </c>
      <c r="E190" s="23">
        <v>0</v>
      </c>
      <c r="F190" s="27" t="str">
        <f t="shared" si="55"/>
        <v>N/A</v>
      </c>
      <c r="G190" s="23">
        <v>0</v>
      </c>
      <c r="H190" s="27" t="str">
        <f t="shared" si="56"/>
        <v>N/A</v>
      </c>
      <c r="I190" s="8" t="s">
        <v>1750</v>
      </c>
      <c r="J190" s="8" t="s">
        <v>1750</v>
      </c>
      <c r="K190" s="28" t="s">
        <v>734</v>
      </c>
      <c r="L190" s="105" t="str">
        <f t="shared" si="57"/>
        <v>N/A</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1750</v>
      </c>
      <c r="J191" s="8" t="s">
        <v>1750</v>
      </c>
      <c r="K191" s="28" t="s">
        <v>734</v>
      </c>
      <c r="L191" s="105" t="str">
        <f t="shared" si="57"/>
        <v>N/A</v>
      </c>
    </row>
    <row r="192" spans="1:12" ht="25.5" x14ac:dyDescent="0.2">
      <c r="A192" s="137" t="s">
        <v>1026</v>
      </c>
      <c r="B192" s="22" t="s">
        <v>213</v>
      </c>
      <c r="C192" s="23">
        <v>0</v>
      </c>
      <c r="D192" s="27" t="str">
        <f t="shared" si="54"/>
        <v>N/A</v>
      </c>
      <c r="E192" s="23">
        <v>0</v>
      </c>
      <c r="F192" s="27" t="str">
        <f t="shared" si="55"/>
        <v>N/A</v>
      </c>
      <c r="G192" s="23">
        <v>0</v>
      </c>
      <c r="H192" s="27" t="str">
        <f t="shared" si="56"/>
        <v>N/A</v>
      </c>
      <c r="I192" s="8" t="s">
        <v>1750</v>
      </c>
      <c r="J192" s="8" t="s">
        <v>1750</v>
      </c>
      <c r="K192" s="28" t="s">
        <v>734</v>
      </c>
      <c r="L192" s="105" t="str">
        <f t="shared" si="57"/>
        <v>N/A</v>
      </c>
    </row>
    <row r="193" spans="1:12" ht="25.5" x14ac:dyDescent="0.2">
      <c r="A193" s="137" t="s">
        <v>1027</v>
      </c>
      <c r="B193" s="22" t="s">
        <v>213</v>
      </c>
      <c r="C193" s="23">
        <v>0</v>
      </c>
      <c r="D193" s="27" t="str">
        <f t="shared" si="54"/>
        <v>N/A</v>
      </c>
      <c r="E193" s="23">
        <v>0</v>
      </c>
      <c r="F193" s="27" t="str">
        <f t="shared" si="55"/>
        <v>N/A</v>
      </c>
      <c r="G193" s="23">
        <v>0</v>
      </c>
      <c r="H193" s="27" t="str">
        <f t="shared" si="56"/>
        <v>N/A</v>
      </c>
      <c r="I193" s="8" t="s">
        <v>1750</v>
      </c>
      <c r="J193" s="8" t="s">
        <v>1750</v>
      </c>
      <c r="K193" s="28" t="s">
        <v>734</v>
      </c>
      <c r="L193" s="105" t="str">
        <f t="shared" si="57"/>
        <v>N/A</v>
      </c>
    </row>
    <row r="194" spans="1:12" ht="25.5" x14ac:dyDescent="0.2">
      <c r="A194" s="137" t="s">
        <v>1729</v>
      </c>
      <c r="B194" s="22" t="s">
        <v>213</v>
      </c>
      <c r="C194" s="23">
        <v>0</v>
      </c>
      <c r="D194" s="27" t="str">
        <f t="shared" si="54"/>
        <v>N/A</v>
      </c>
      <c r="E194" s="23">
        <v>0</v>
      </c>
      <c r="F194" s="27" t="str">
        <f t="shared" si="55"/>
        <v>N/A</v>
      </c>
      <c r="G194" s="23">
        <v>0</v>
      </c>
      <c r="H194" s="27" t="str">
        <f t="shared" si="56"/>
        <v>N/A</v>
      </c>
      <c r="I194" s="8" t="s">
        <v>1750</v>
      </c>
      <c r="J194" s="8" t="s">
        <v>1750</v>
      </c>
      <c r="K194" s="28" t="s">
        <v>734</v>
      </c>
      <c r="L194" s="105" t="str">
        <f t="shared" si="57"/>
        <v>N/A</v>
      </c>
    </row>
    <row r="195" spans="1:12" x14ac:dyDescent="0.2">
      <c r="A195" s="151" t="s">
        <v>1028</v>
      </c>
      <c r="B195" s="30" t="s">
        <v>213</v>
      </c>
      <c r="C195" s="1">
        <v>0</v>
      </c>
      <c r="D195" s="7" t="str">
        <f t="shared" si="54"/>
        <v>N/A</v>
      </c>
      <c r="E195" s="1">
        <v>0</v>
      </c>
      <c r="F195" s="7" t="str">
        <f t="shared" si="55"/>
        <v>N/A</v>
      </c>
      <c r="G195" s="1">
        <v>0</v>
      </c>
      <c r="H195" s="7" t="str">
        <f t="shared" si="56"/>
        <v>N/A</v>
      </c>
      <c r="I195" s="36" t="s">
        <v>1750</v>
      </c>
      <c r="J195" s="36" t="s">
        <v>1750</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1750</v>
      </c>
      <c r="J196" s="8" t="s">
        <v>1750</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1750</v>
      </c>
      <c r="J197" s="8" t="s">
        <v>1750</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1750</v>
      </c>
      <c r="J198" s="8" t="s">
        <v>1750</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1750</v>
      </c>
      <c r="J199" s="8" t="s">
        <v>1750</v>
      </c>
      <c r="K199" s="28" t="s">
        <v>734</v>
      </c>
      <c r="L199" s="105" t="str">
        <f t="shared" si="57"/>
        <v>N/A</v>
      </c>
    </row>
    <row r="200" spans="1:12" ht="25.5" x14ac:dyDescent="0.2">
      <c r="A200" s="137" t="s">
        <v>1730</v>
      </c>
      <c r="B200" s="22" t="s">
        <v>213</v>
      </c>
      <c r="C200" s="23">
        <v>0</v>
      </c>
      <c r="D200" s="27" t="str">
        <f t="shared" si="54"/>
        <v>N/A</v>
      </c>
      <c r="E200" s="23">
        <v>0</v>
      </c>
      <c r="F200" s="27" t="str">
        <f t="shared" si="55"/>
        <v>N/A</v>
      </c>
      <c r="G200" s="23">
        <v>0</v>
      </c>
      <c r="H200" s="27" t="str">
        <f t="shared" si="56"/>
        <v>N/A</v>
      </c>
      <c r="I200" s="8" t="s">
        <v>1750</v>
      </c>
      <c r="J200" s="8" t="s">
        <v>1750</v>
      </c>
      <c r="K200" s="28" t="s">
        <v>734</v>
      </c>
      <c r="L200" s="105" t="str">
        <f t="shared" si="57"/>
        <v>N/A</v>
      </c>
    </row>
    <row r="201" spans="1:12" x14ac:dyDescent="0.2">
      <c r="A201" s="151" t="s">
        <v>1033</v>
      </c>
      <c r="B201" s="30" t="s">
        <v>213</v>
      </c>
      <c r="C201" s="1">
        <v>445</v>
      </c>
      <c r="D201" s="7" t="str">
        <f t="shared" si="54"/>
        <v>N/A</v>
      </c>
      <c r="E201" s="1">
        <v>8524</v>
      </c>
      <c r="F201" s="7" t="str">
        <f t="shared" si="55"/>
        <v>N/A</v>
      </c>
      <c r="G201" s="1">
        <v>8569</v>
      </c>
      <c r="H201" s="7" t="str">
        <f t="shared" si="56"/>
        <v>N/A</v>
      </c>
      <c r="I201" s="36">
        <v>1816</v>
      </c>
      <c r="J201" s="36">
        <v>0.52790000000000004</v>
      </c>
      <c r="K201" s="30" t="s">
        <v>734</v>
      </c>
      <c r="L201" s="158" t="str">
        <f t="shared" si="57"/>
        <v>Yes</v>
      </c>
    </row>
    <row r="202" spans="1:12" x14ac:dyDescent="0.2">
      <c r="A202" s="137" t="s">
        <v>1034</v>
      </c>
      <c r="B202" s="22" t="s">
        <v>213</v>
      </c>
      <c r="C202" s="23">
        <v>0</v>
      </c>
      <c r="D202" s="27" t="str">
        <f t="shared" si="54"/>
        <v>N/A</v>
      </c>
      <c r="E202" s="23">
        <v>1120</v>
      </c>
      <c r="F202" s="27" t="str">
        <f t="shared" si="55"/>
        <v>N/A</v>
      </c>
      <c r="G202" s="23">
        <v>1173</v>
      </c>
      <c r="H202" s="27" t="str">
        <f t="shared" si="56"/>
        <v>N/A</v>
      </c>
      <c r="I202" s="8" t="s">
        <v>1750</v>
      </c>
      <c r="J202" s="8">
        <v>4.7320000000000002</v>
      </c>
      <c r="K202" s="28" t="s">
        <v>734</v>
      </c>
      <c r="L202" s="105" t="str">
        <f t="shared" si="57"/>
        <v>Yes</v>
      </c>
    </row>
    <row r="203" spans="1:12" x14ac:dyDescent="0.2">
      <c r="A203" s="137" t="s">
        <v>1035</v>
      </c>
      <c r="B203" s="22" t="s">
        <v>213</v>
      </c>
      <c r="C203" s="23">
        <v>0</v>
      </c>
      <c r="D203" s="27" t="str">
        <f t="shared" si="54"/>
        <v>N/A</v>
      </c>
      <c r="E203" s="23">
        <v>11</v>
      </c>
      <c r="F203" s="27" t="str">
        <f t="shared" si="55"/>
        <v>N/A</v>
      </c>
      <c r="G203" s="23">
        <v>11</v>
      </c>
      <c r="H203" s="27" t="str">
        <f t="shared" si="56"/>
        <v>N/A</v>
      </c>
      <c r="I203" s="8" t="s">
        <v>1750</v>
      </c>
      <c r="J203" s="8">
        <v>-75</v>
      </c>
      <c r="K203" s="28" t="s">
        <v>734</v>
      </c>
      <c r="L203" s="105" t="str">
        <f t="shared" si="57"/>
        <v>No</v>
      </c>
    </row>
    <row r="204" spans="1:12" ht="25.5" x14ac:dyDescent="0.2">
      <c r="A204" s="137" t="s">
        <v>1036</v>
      </c>
      <c r="B204" s="22" t="s">
        <v>213</v>
      </c>
      <c r="C204" s="23">
        <v>0</v>
      </c>
      <c r="D204" s="27" t="str">
        <f t="shared" si="54"/>
        <v>N/A</v>
      </c>
      <c r="E204" s="23">
        <v>2745</v>
      </c>
      <c r="F204" s="27" t="str">
        <f t="shared" si="55"/>
        <v>N/A</v>
      </c>
      <c r="G204" s="23">
        <v>2723</v>
      </c>
      <c r="H204" s="27" t="str">
        <f t="shared" si="56"/>
        <v>N/A</v>
      </c>
      <c r="I204" s="8" t="s">
        <v>1750</v>
      </c>
      <c r="J204" s="8">
        <v>-0.80100000000000005</v>
      </c>
      <c r="K204" s="28" t="s">
        <v>734</v>
      </c>
      <c r="L204" s="105" t="str">
        <f t="shared" si="57"/>
        <v>Yes</v>
      </c>
    </row>
    <row r="205" spans="1:12" ht="25.5" x14ac:dyDescent="0.2">
      <c r="A205" s="137" t="s">
        <v>1037</v>
      </c>
      <c r="B205" s="22" t="s">
        <v>213</v>
      </c>
      <c r="C205" s="23">
        <v>389</v>
      </c>
      <c r="D205" s="27" t="str">
        <f t="shared" si="54"/>
        <v>N/A</v>
      </c>
      <c r="E205" s="23">
        <v>2426</v>
      </c>
      <c r="F205" s="27" t="str">
        <f t="shared" si="55"/>
        <v>N/A</v>
      </c>
      <c r="G205" s="23">
        <v>2430</v>
      </c>
      <c r="H205" s="27" t="str">
        <f t="shared" si="56"/>
        <v>N/A</v>
      </c>
      <c r="I205" s="8">
        <v>523.70000000000005</v>
      </c>
      <c r="J205" s="8">
        <v>0.16489999999999999</v>
      </c>
      <c r="K205" s="28" t="s">
        <v>734</v>
      </c>
      <c r="L205" s="105" t="str">
        <f t="shared" si="57"/>
        <v>Yes</v>
      </c>
    </row>
    <row r="206" spans="1:12" ht="25.5" x14ac:dyDescent="0.2">
      <c r="A206" s="137" t="s">
        <v>1731</v>
      </c>
      <c r="B206" s="22" t="s">
        <v>213</v>
      </c>
      <c r="C206" s="23">
        <v>56</v>
      </c>
      <c r="D206" s="27" t="str">
        <f t="shared" si="54"/>
        <v>N/A</v>
      </c>
      <c r="E206" s="23">
        <v>2229</v>
      </c>
      <c r="F206" s="27" t="str">
        <f t="shared" si="55"/>
        <v>N/A</v>
      </c>
      <c r="G206" s="23">
        <v>2242</v>
      </c>
      <c r="H206" s="27" t="str">
        <f t="shared" si="56"/>
        <v>N/A</v>
      </c>
      <c r="I206" s="8">
        <v>3880</v>
      </c>
      <c r="J206" s="8">
        <v>0.58320000000000005</v>
      </c>
      <c r="K206" s="28" t="s">
        <v>734</v>
      </c>
      <c r="L206" s="105" t="str">
        <f t="shared" si="57"/>
        <v>Yes</v>
      </c>
    </row>
    <row r="207" spans="1:12" x14ac:dyDescent="0.2">
      <c r="A207" s="151" t="s">
        <v>1038</v>
      </c>
      <c r="B207" s="22" t="s">
        <v>213</v>
      </c>
      <c r="C207" s="23">
        <v>153</v>
      </c>
      <c r="D207" s="27" t="str">
        <f t="shared" si="54"/>
        <v>N/A</v>
      </c>
      <c r="E207" s="23">
        <v>199</v>
      </c>
      <c r="F207" s="27" t="str">
        <f t="shared" si="55"/>
        <v>N/A</v>
      </c>
      <c r="G207" s="23">
        <v>91</v>
      </c>
      <c r="H207" s="27" t="str">
        <f t="shared" si="56"/>
        <v>N/A</v>
      </c>
      <c r="I207" s="8">
        <v>30.07</v>
      </c>
      <c r="J207" s="8">
        <v>-54.3</v>
      </c>
      <c r="K207" s="28" t="s">
        <v>734</v>
      </c>
      <c r="L207" s="105" t="str">
        <f t="shared" si="57"/>
        <v>No</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1750</v>
      </c>
      <c r="J208" s="8" t="s">
        <v>1750</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1750</v>
      </c>
      <c r="J209" s="8" t="s">
        <v>1750</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1750</v>
      </c>
      <c r="J210" s="8" t="s">
        <v>1750</v>
      </c>
      <c r="K210" s="28" t="s">
        <v>734</v>
      </c>
      <c r="L210" s="105" t="str">
        <f t="shared" si="57"/>
        <v>N/A</v>
      </c>
    </row>
    <row r="211" spans="1:12" ht="25.5" x14ac:dyDescent="0.2">
      <c r="A211" s="137" t="s">
        <v>1042</v>
      </c>
      <c r="B211" s="22" t="s">
        <v>213</v>
      </c>
      <c r="C211" s="23">
        <v>76</v>
      </c>
      <c r="D211" s="27" t="str">
        <f t="shared" si="54"/>
        <v>N/A</v>
      </c>
      <c r="E211" s="23">
        <v>93</v>
      </c>
      <c r="F211" s="27" t="str">
        <f t="shared" si="55"/>
        <v>N/A</v>
      </c>
      <c r="G211" s="23">
        <v>37</v>
      </c>
      <c r="H211" s="27" t="str">
        <f t="shared" si="56"/>
        <v>N/A</v>
      </c>
      <c r="I211" s="8">
        <v>22.37</v>
      </c>
      <c r="J211" s="8">
        <v>-60.2</v>
      </c>
      <c r="K211" s="28" t="s">
        <v>734</v>
      </c>
      <c r="L211" s="105" t="str">
        <f t="shared" si="57"/>
        <v>No</v>
      </c>
    </row>
    <row r="212" spans="1:12" ht="25.5" x14ac:dyDescent="0.2">
      <c r="A212" s="137" t="s">
        <v>1732</v>
      </c>
      <c r="B212" s="22" t="s">
        <v>213</v>
      </c>
      <c r="C212" s="23">
        <v>77</v>
      </c>
      <c r="D212" s="27" t="str">
        <f t="shared" si="54"/>
        <v>N/A</v>
      </c>
      <c r="E212" s="23">
        <v>106</v>
      </c>
      <c r="F212" s="27" t="str">
        <f t="shared" si="55"/>
        <v>N/A</v>
      </c>
      <c r="G212" s="23">
        <v>54</v>
      </c>
      <c r="H212" s="27" t="str">
        <f t="shared" si="56"/>
        <v>N/A</v>
      </c>
      <c r="I212" s="8">
        <v>37.659999999999997</v>
      </c>
      <c r="J212" s="8">
        <v>-49.1</v>
      </c>
      <c r="K212" s="28" t="s">
        <v>734</v>
      </c>
      <c r="L212" s="105" t="str">
        <f t="shared" si="57"/>
        <v>No</v>
      </c>
    </row>
    <row r="213" spans="1:12" x14ac:dyDescent="0.2">
      <c r="A213" s="151" t="s">
        <v>1043</v>
      </c>
      <c r="B213" s="22" t="s">
        <v>213</v>
      </c>
      <c r="C213" s="23">
        <v>0</v>
      </c>
      <c r="D213" s="27" t="str">
        <f t="shared" si="54"/>
        <v>N/A</v>
      </c>
      <c r="E213" s="23">
        <v>0</v>
      </c>
      <c r="F213" s="27" t="str">
        <f t="shared" si="55"/>
        <v>N/A</v>
      </c>
      <c r="G213" s="23">
        <v>0</v>
      </c>
      <c r="H213" s="27" t="str">
        <f t="shared" si="56"/>
        <v>N/A</v>
      </c>
      <c r="I213" s="8" t="s">
        <v>1750</v>
      </c>
      <c r="J213" s="8" t="s">
        <v>1750</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1750</v>
      </c>
      <c r="J214" s="8" t="s">
        <v>1750</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1750</v>
      </c>
      <c r="J215" s="8" t="s">
        <v>1750</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1750</v>
      </c>
      <c r="J216" s="8" t="s">
        <v>1750</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1750</v>
      </c>
      <c r="J217" s="8" t="s">
        <v>1750</v>
      </c>
      <c r="K217" s="28" t="s">
        <v>734</v>
      </c>
      <c r="L217" s="105" t="str">
        <f t="shared" si="57"/>
        <v>N/A</v>
      </c>
    </row>
    <row r="218" spans="1:12" ht="25.5" x14ac:dyDescent="0.2">
      <c r="A218" s="137" t="s">
        <v>1733</v>
      </c>
      <c r="B218" s="22" t="s">
        <v>213</v>
      </c>
      <c r="C218" s="23">
        <v>0</v>
      </c>
      <c r="D218" s="27" t="str">
        <f t="shared" si="54"/>
        <v>N/A</v>
      </c>
      <c r="E218" s="23">
        <v>0</v>
      </c>
      <c r="F218" s="27" t="str">
        <f t="shared" si="55"/>
        <v>N/A</v>
      </c>
      <c r="G218" s="23">
        <v>0</v>
      </c>
      <c r="H218" s="27" t="str">
        <f t="shared" si="56"/>
        <v>N/A</v>
      </c>
      <c r="I218" s="8" t="s">
        <v>1750</v>
      </c>
      <c r="J218" s="8" t="s">
        <v>1750</v>
      </c>
      <c r="K218" s="28" t="s">
        <v>734</v>
      </c>
      <c r="L218" s="105" t="str">
        <f t="shared" si="57"/>
        <v>N/A</v>
      </c>
    </row>
    <row r="219" spans="1:12" x14ac:dyDescent="0.2">
      <c r="A219" s="151" t="s">
        <v>1048</v>
      </c>
      <c r="B219" s="22" t="s">
        <v>213</v>
      </c>
      <c r="C219" s="23">
        <v>0</v>
      </c>
      <c r="D219" s="27" t="str">
        <f t="shared" si="54"/>
        <v>N/A</v>
      </c>
      <c r="E219" s="23">
        <v>0</v>
      </c>
      <c r="F219" s="27" t="str">
        <f t="shared" si="55"/>
        <v>N/A</v>
      </c>
      <c r="G219" s="23">
        <v>0</v>
      </c>
      <c r="H219" s="27" t="str">
        <f t="shared" si="56"/>
        <v>N/A</v>
      </c>
      <c r="I219" s="8" t="s">
        <v>1750</v>
      </c>
      <c r="J219" s="8" t="s">
        <v>1750</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1750</v>
      </c>
      <c r="J220" s="8" t="s">
        <v>1750</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1750</v>
      </c>
      <c r="J221" s="8" t="s">
        <v>1750</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1750</v>
      </c>
      <c r="J222" s="8" t="s">
        <v>1750</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1750</v>
      </c>
      <c r="J223" s="8" t="s">
        <v>1750</v>
      </c>
      <c r="K223" s="28" t="s">
        <v>734</v>
      </c>
      <c r="L223" s="105" t="str">
        <f t="shared" si="57"/>
        <v>N/A</v>
      </c>
    </row>
    <row r="224" spans="1:12" ht="25.5" x14ac:dyDescent="0.2">
      <c r="A224" s="138" t="s">
        <v>1734</v>
      </c>
      <c r="B224" s="22" t="s">
        <v>213</v>
      </c>
      <c r="C224" s="23">
        <v>0</v>
      </c>
      <c r="D224" s="27" t="str">
        <f t="shared" si="54"/>
        <v>N/A</v>
      </c>
      <c r="E224" s="23">
        <v>0</v>
      </c>
      <c r="F224" s="27" t="str">
        <f t="shared" si="55"/>
        <v>N/A</v>
      </c>
      <c r="G224" s="23">
        <v>0</v>
      </c>
      <c r="H224" s="27" t="str">
        <f t="shared" ref="H224:H230" si="58">IF($B224="N/A","N/A",IF(G224&gt;10,"No",IF(G224&lt;-10,"No","Yes")))</f>
        <v>N/A</v>
      </c>
      <c r="I224" s="8" t="s">
        <v>1750</v>
      </c>
      <c r="J224" s="8" t="s">
        <v>1750</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12136</v>
      </c>
      <c r="H225" s="27" t="str">
        <f t="shared" si="58"/>
        <v>N/A</v>
      </c>
      <c r="I225" s="8" t="s">
        <v>1750</v>
      </c>
      <c r="J225" s="8" t="s">
        <v>1750</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7917</v>
      </c>
      <c r="H226" s="27" t="str">
        <f t="shared" si="58"/>
        <v>N/A</v>
      </c>
      <c r="I226" s="8" t="s">
        <v>1750</v>
      </c>
      <c r="J226" s="8" t="s">
        <v>1750</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36</v>
      </c>
      <c r="H227" s="27" t="str">
        <f t="shared" si="58"/>
        <v>N/A</v>
      </c>
      <c r="I227" s="8" t="s">
        <v>1750</v>
      </c>
      <c r="J227" s="8" t="s">
        <v>1750</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3042</v>
      </c>
      <c r="H228" s="27" t="str">
        <f t="shared" si="58"/>
        <v>N/A</v>
      </c>
      <c r="I228" s="8" t="s">
        <v>1750</v>
      </c>
      <c r="J228" s="8" t="s">
        <v>1750</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863</v>
      </c>
      <c r="H229" s="27" t="str">
        <f t="shared" si="58"/>
        <v>N/A</v>
      </c>
      <c r="I229" s="8" t="s">
        <v>1750</v>
      </c>
      <c r="J229" s="8" t="s">
        <v>1750</v>
      </c>
      <c r="K229" s="28" t="s">
        <v>734</v>
      </c>
      <c r="L229" s="105" t="str">
        <f t="shared" si="59"/>
        <v>N/A</v>
      </c>
    </row>
    <row r="230" spans="1:12" ht="25.5" x14ac:dyDescent="0.2">
      <c r="A230" s="138" t="s">
        <v>1735</v>
      </c>
      <c r="B230" s="22" t="s">
        <v>213</v>
      </c>
      <c r="C230" s="23">
        <v>0</v>
      </c>
      <c r="D230" s="27" t="str">
        <f t="shared" si="54"/>
        <v>N/A</v>
      </c>
      <c r="E230" s="23">
        <v>0</v>
      </c>
      <c r="F230" s="27" t="str">
        <f t="shared" si="55"/>
        <v>N/A</v>
      </c>
      <c r="G230" s="23">
        <v>278</v>
      </c>
      <c r="H230" s="27" t="str">
        <f t="shared" si="58"/>
        <v>N/A</v>
      </c>
      <c r="I230" s="8" t="s">
        <v>1750</v>
      </c>
      <c r="J230" s="8" t="s">
        <v>1750</v>
      </c>
      <c r="K230" s="28" t="s">
        <v>734</v>
      </c>
      <c r="L230" s="105" t="str">
        <f t="shared" si="59"/>
        <v>N/A</v>
      </c>
    </row>
    <row r="231" spans="1:12" x14ac:dyDescent="0.2">
      <c r="A231" s="138" t="s">
        <v>1058</v>
      </c>
      <c r="B231" s="22" t="s">
        <v>289</v>
      </c>
      <c r="C231" s="4">
        <v>16.638066105</v>
      </c>
      <c r="D231" s="27" t="str">
        <f>IF($B231="N/A","N/A",IF(C231&lt;15,"Yes","No"))</f>
        <v>No</v>
      </c>
      <c r="E231" s="4">
        <v>51.265655318</v>
      </c>
      <c r="F231" s="27" t="str">
        <f>IF($B231="N/A","N/A",IF(E231&lt;15,"Yes","No"))</f>
        <v>No</v>
      </c>
      <c r="G231" s="4">
        <v>52.704477105999999</v>
      </c>
      <c r="H231" s="27" t="str">
        <f>IF($B231="N/A","N/A",IF(G231&lt;15,"Yes","No"))</f>
        <v>No</v>
      </c>
      <c r="I231" s="8">
        <v>208.1</v>
      </c>
      <c r="J231" s="8">
        <v>2.8069999999999999</v>
      </c>
      <c r="K231" s="28" t="s">
        <v>734</v>
      </c>
      <c r="L231" s="105" t="str">
        <f t="shared" si="59"/>
        <v>Yes</v>
      </c>
    </row>
    <row r="232" spans="1:12" x14ac:dyDescent="0.2">
      <c r="A232" s="138" t="s">
        <v>1059</v>
      </c>
      <c r="B232" s="22" t="s">
        <v>213</v>
      </c>
      <c r="C232" s="23">
        <v>8145</v>
      </c>
      <c r="D232" s="27" t="str">
        <f t="shared" ref="D232" si="60">IF($B232="N/A","N/A",IF(C232&gt;10,"No",IF(C232&lt;-10,"No","Yes")))</f>
        <v>N/A</v>
      </c>
      <c r="E232" s="23">
        <v>33</v>
      </c>
      <c r="F232" s="27" t="str">
        <f t="shared" ref="F232" si="61">IF($B232="N/A","N/A",IF(E232&gt;10,"No",IF(E232&lt;-10,"No","Yes")))</f>
        <v>N/A</v>
      </c>
      <c r="G232" s="23">
        <v>31</v>
      </c>
      <c r="H232" s="27" t="str">
        <f t="shared" ref="H232" si="62">IF($B232="N/A","N/A",IF(G232&gt;10,"No",IF(G232&lt;-10,"No","Yes")))</f>
        <v>N/A</v>
      </c>
      <c r="I232" s="8">
        <v>-99.6</v>
      </c>
      <c r="J232" s="8">
        <v>-6.06</v>
      </c>
      <c r="K232" s="28" t="s">
        <v>734</v>
      </c>
      <c r="L232" s="105" t="str">
        <f t="shared" si="59"/>
        <v>Yes</v>
      </c>
    </row>
    <row r="233" spans="1:12" ht="25.5" x14ac:dyDescent="0.2">
      <c r="A233" s="138" t="s">
        <v>1060</v>
      </c>
      <c r="B233" s="22" t="s">
        <v>279</v>
      </c>
      <c r="C233" s="4">
        <v>42.162749767000001</v>
      </c>
      <c r="D233" s="27" t="str">
        <f>IF($B233="N/A","N/A",IF(C233&lt;10,"Yes","No"))</f>
        <v>No</v>
      </c>
      <c r="E233" s="4">
        <v>0.29772645250000002</v>
      </c>
      <c r="F233" s="27" t="str">
        <f>IF($B233="N/A","N/A",IF(E233&lt;10,"Yes","No"))</f>
        <v>Yes</v>
      </c>
      <c r="G233" s="4">
        <v>0.2768598732</v>
      </c>
      <c r="H233" s="27" t="str">
        <f>IF($B233="N/A","N/A",IF(G233&lt;10,"Yes","No"))</f>
        <v>Yes</v>
      </c>
      <c r="I233" s="8">
        <v>-99.3</v>
      </c>
      <c r="J233" s="8">
        <v>-7.01</v>
      </c>
      <c r="K233" s="28" t="s">
        <v>734</v>
      </c>
      <c r="L233" s="105" t="str">
        <f t="shared" si="59"/>
        <v>Yes</v>
      </c>
    </row>
    <row r="234" spans="1:12" x14ac:dyDescent="0.2">
      <c r="A234" s="128" t="s">
        <v>72</v>
      </c>
      <c r="B234" s="22" t="s">
        <v>213</v>
      </c>
      <c r="C234" s="4">
        <v>4.8496605237999999</v>
      </c>
      <c r="D234" s="27" t="str">
        <f t="shared" si="54"/>
        <v>N/A</v>
      </c>
      <c r="E234" s="4">
        <v>12.149409067000001</v>
      </c>
      <c r="F234" s="27" t="str">
        <f t="shared" si="55"/>
        <v>N/A</v>
      </c>
      <c r="G234" s="4">
        <v>16.129442162</v>
      </c>
      <c r="H234" s="27" t="str">
        <f>IF($B234="N/A","N/A",IF(G234&gt;10,"No",IF(G234&lt;-10,"No","Yes")))</f>
        <v>N/A</v>
      </c>
      <c r="I234" s="8">
        <v>150.5</v>
      </c>
      <c r="J234" s="8">
        <v>32.76</v>
      </c>
      <c r="K234" s="28" t="s">
        <v>734</v>
      </c>
      <c r="L234" s="105" t="str">
        <f t="shared" si="59"/>
        <v>No</v>
      </c>
    </row>
    <row r="235" spans="1:12" ht="25.5" x14ac:dyDescent="0.2">
      <c r="A235" s="138" t="s">
        <v>1061</v>
      </c>
      <c r="B235" s="22" t="s">
        <v>289</v>
      </c>
      <c r="C235" s="5">
        <v>15.205550995999999</v>
      </c>
      <c r="D235" s="27" t="str">
        <f>IF($B235="N/A","N/A",IF(C235&lt;15,"Yes","No"))</f>
        <v>No</v>
      </c>
      <c r="E235" s="5">
        <v>49.342917622000002</v>
      </c>
      <c r="F235" s="27" t="str">
        <f>IF($B235="N/A","N/A",IF(E235&lt;15,"Yes","No"))</f>
        <v>No</v>
      </c>
      <c r="G235" s="5">
        <v>49.493837096</v>
      </c>
      <c r="H235" s="27" t="str">
        <f>IF($B235="N/A","N/A",IF(G235&lt;15,"Yes","No"))</f>
        <v>No</v>
      </c>
      <c r="I235" s="8">
        <v>224.5</v>
      </c>
      <c r="J235" s="8">
        <v>0.30590000000000001</v>
      </c>
      <c r="K235" s="28" t="s">
        <v>734</v>
      </c>
      <c r="L235" s="105" t="str">
        <f t="shared" si="59"/>
        <v>Yes</v>
      </c>
    </row>
    <row r="236" spans="1:12" ht="25.5" x14ac:dyDescent="0.2">
      <c r="A236" s="138" t="s">
        <v>152</v>
      </c>
      <c r="B236" s="22" t="s">
        <v>213</v>
      </c>
      <c r="C236" s="23">
        <v>0</v>
      </c>
      <c r="D236" s="27" t="str">
        <f>IF($B236="N/A","N/A",IF(C236&gt;10,"No",IF(C236&lt;-10,"No","Yes")))</f>
        <v>N/A</v>
      </c>
      <c r="E236" s="23">
        <v>32</v>
      </c>
      <c r="F236" s="27" t="str">
        <f>IF($B236="N/A","N/A",IF(E236&gt;10,"No",IF(E236&lt;-10,"No","Yes")))</f>
        <v>N/A</v>
      </c>
      <c r="G236" s="23">
        <v>11170</v>
      </c>
      <c r="H236" s="27" t="str">
        <f>IF($B236="N/A","N/A",IF(G236&gt;10,"No",IF(G236&lt;-10,"No","Yes")))</f>
        <v>N/A</v>
      </c>
      <c r="I236" s="8" t="s">
        <v>1750</v>
      </c>
      <c r="J236" s="8">
        <v>34806</v>
      </c>
      <c r="K236" s="28" t="s">
        <v>734</v>
      </c>
      <c r="L236" s="105" t="str">
        <f>IF(J236="Div by 0", "N/A", IF(K236="N/A","N/A", IF(J236&gt;VALUE(MID(K236,1,2)), "No", IF(J236&lt;-1*VALUE(MID(K236,1,2)), "No", "Yes"))))</f>
        <v>No</v>
      </c>
    </row>
    <row r="237" spans="1:12" x14ac:dyDescent="0.2">
      <c r="A237" s="138" t="s">
        <v>1062</v>
      </c>
      <c r="B237" s="22" t="s">
        <v>213</v>
      </c>
      <c r="C237" s="23">
        <v>19318</v>
      </c>
      <c r="D237" s="27" t="str">
        <f t="shared" ref="D237:D242" si="63">IF($B237="N/A","N/A",IF(C237&gt;10,"No",IF(C237&lt;-10,"No","Yes")))</f>
        <v>N/A</v>
      </c>
      <c r="E237" s="23">
        <v>11084</v>
      </c>
      <c r="F237" s="27" t="str">
        <f t="shared" ref="F237:F242" si="64">IF($B237="N/A","N/A",IF(E237&gt;10,"No",IF(E237&lt;-10,"No","Yes")))</f>
        <v>N/A</v>
      </c>
      <c r="G237" s="23">
        <v>11197</v>
      </c>
      <c r="H237" s="27" t="str">
        <f>IF($B237="N/A","N/A",IF(G237&gt;10,"No",IF(G237&lt;-10,"No","Yes")))</f>
        <v>N/A</v>
      </c>
      <c r="I237" s="8">
        <v>-42.6</v>
      </c>
      <c r="J237" s="8">
        <v>1.0189999999999999</v>
      </c>
      <c r="K237" s="28" t="s">
        <v>734</v>
      </c>
      <c r="L237" s="105" t="str">
        <f>IF(J237="Div by 0", "N/A", IF(OR(J237="N/A",K237="N/A"),"N/A", IF(J237&gt;VALUE(MID(K237,1,2)), "No", IF(J237&lt;-1*VALUE(MID(K237,1,2)), "No", "Yes"))))</f>
        <v>Yes</v>
      </c>
    </row>
    <row r="238" spans="1:12" ht="25.5" x14ac:dyDescent="0.2">
      <c r="A238" s="138" t="s">
        <v>1063</v>
      </c>
      <c r="B238" s="22" t="s">
        <v>213</v>
      </c>
      <c r="C238" s="4">
        <v>41.341490710999999</v>
      </c>
      <c r="D238" s="27" t="str">
        <f t="shared" si="63"/>
        <v>N/A</v>
      </c>
      <c r="E238" s="4">
        <v>20.391603456999999</v>
      </c>
      <c r="F238" s="27" t="str">
        <f t="shared" si="64"/>
        <v>N/A</v>
      </c>
      <c r="G238" s="4">
        <v>21.377440805999999</v>
      </c>
      <c r="H238" s="27" t="str">
        <f t="shared" ref="H238:H242" si="65">IF($B238="N/A","N/A",IF(G238&gt;10,"No",IF(G238&lt;-10,"No","Yes")))</f>
        <v>N/A</v>
      </c>
      <c r="I238" s="8">
        <v>-50.7</v>
      </c>
      <c r="J238" s="8">
        <v>4.835</v>
      </c>
      <c r="K238" s="28" t="s">
        <v>213</v>
      </c>
      <c r="L238" s="105" t="str">
        <f t="shared" ref="L238:L242" si="66">IF(J238="Div by 0", "N/A", IF(OR(J238="N/A",K238="N/A"),"N/A", IF(J238&gt;VALUE(MID(K238,1,2)), "No", IF(J238&lt;-1*VALUE(MID(K238,1,2)), "No", "Yes"))))</f>
        <v>N/A</v>
      </c>
    </row>
    <row r="239" spans="1:12" ht="25.5" x14ac:dyDescent="0.2">
      <c r="A239" s="154" t="s">
        <v>1064</v>
      </c>
      <c r="B239" s="22" t="s">
        <v>213</v>
      </c>
      <c r="C239" s="23">
        <v>8266</v>
      </c>
      <c r="D239" s="27" t="str">
        <f t="shared" si="63"/>
        <v>N/A</v>
      </c>
      <c r="E239" s="23">
        <v>1776</v>
      </c>
      <c r="F239" s="27" t="str">
        <f t="shared" si="64"/>
        <v>N/A</v>
      </c>
      <c r="G239" s="23">
        <v>362</v>
      </c>
      <c r="H239" s="27" t="str">
        <f t="shared" si="65"/>
        <v>N/A</v>
      </c>
      <c r="I239" s="8">
        <v>-78.5</v>
      </c>
      <c r="J239" s="8">
        <v>-79.599999999999994</v>
      </c>
      <c r="K239" s="28" t="s">
        <v>213</v>
      </c>
      <c r="L239" s="105" t="str">
        <f t="shared" si="66"/>
        <v>N/A</v>
      </c>
    </row>
    <row r="240" spans="1:12" ht="25.5" x14ac:dyDescent="0.2">
      <c r="A240" s="138" t="s">
        <v>1065</v>
      </c>
      <c r="B240" s="22" t="s">
        <v>213</v>
      </c>
      <c r="C240" s="4">
        <v>51.252480159000001</v>
      </c>
      <c r="D240" s="27" t="str">
        <f t="shared" si="63"/>
        <v>N/A</v>
      </c>
      <c r="E240" s="4">
        <v>8.9570304620000005</v>
      </c>
      <c r="F240" s="27" t="str">
        <f t="shared" si="64"/>
        <v>N/A</v>
      </c>
      <c r="G240" s="4">
        <v>1.9129148171999999</v>
      </c>
      <c r="H240" s="27" t="str">
        <f t="shared" si="65"/>
        <v>N/A</v>
      </c>
      <c r="I240" s="8">
        <v>-82.5</v>
      </c>
      <c r="J240" s="8">
        <v>-78.599999999999994</v>
      </c>
      <c r="K240" s="28" t="s">
        <v>213</v>
      </c>
      <c r="L240" s="105" t="str">
        <f t="shared" si="66"/>
        <v>N/A</v>
      </c>
    </row>
    <row r="241" spans="1:12" x14ac:dyDescent="0.2">
      <c r="A241" s="138" t="s">
        <v>1066</v>
      </c>
      <c r="B241" s="22" t="s">
        <v>213</v>
      </c>
      <c r="C241" s="23">
        <v>16128</v>
      </c>
      <c r="D241" s="27" t="str">
        <f t="shared" si="63"/>
        <v>N/A</v>
      </c>
      <c r="E241" s="23">
        <v>19828</v>
      </c>
      <c r="F241" s="27" t="str">
        <f t="shared" si="64"/>
        <v>N/A</v>
      </c>
      <c r="G241" s="23">
        <v>18924</v>
      </c>
      <c r="H241" s="27" t="str">
        <f t="shared" si="65"/>
        <v>N/A</v>
      </c>
      <c r="I241" s="8">
        <v>22.94</v>
      </c>
      <c r="J241" s="8">
        <v>-4.5599999999999996</v>
      </c>
      <c r="K241" s="28" t="s">
        <v>213</v>
      </c>
      <c r="L241" s="105" t="str">
        <f t="shared" si="66"/>
        <v>N/A</v>
      </c>
    </row>
    <row r="242" spans="1:12" ht="25.5" x14ac:dyDescent="0.2">
      <c r="A242" s="138" t="s">
        <v>1067</v>
      </c>
      <c r="B242" s="22" t="s">
        <v>213</v>
      </c>
      <c r="C242" s="4">
        <v>11.579497128</v>
      </c>
      <c r="D242" s="27" t="str">
        <f t="shared" si="63"/>
        <v>N/A</v>
      </c>
      <c r="E242" s="4">
        <v>14.561651084999999</v>
      </c>
      <c r="F242" s="27" t="str">
        <f t="shared" si="64"/>
        <v>N/A</v>
      </c>
      <c r="G242" s="4">
        <v>17.679698420000001</v>
      </c>
      <c r="H242" s="27" t="str">
        <f t="shared" si="65"/>
        <v>N/A</v>
      </c>
      <c r="I242" s="8">
        <v>25.75</v>
      </c>
      <c r="J242" s="8">
        <v>21.41</v>
      </c>
      <c r="K242" s="28" t="s">
        <v>213</v>
      </c>
      <c r="L242" s="105" t="str">
        <f t="shared" si="66"/>
        <v>N/A</v>
      </c>
    </row>
    <row r="243" spans="1:12" x14ac:dyDescent="0.2">
      <c r="A243" s="151" t="s">
        <v>1068</v>
      </c>
      <c r="B243" s="22" t="s">
        <v>213</v>
      </c>
      <c r="C243" s="23">
        <v>175402</v>
      </c>
      <c r="D243" s="27" t="str">
        <f>IF($B243="N/A","N/A",IF(C243&gt;10,"No",IF(C243&lt;-10,"No","Yes")))</f>
        <v>N/A</v>
      </c>
      <c r="E243" s="23">
        <v>673485</v>
      </c>
      <c r="F243" s="27" t="str">
        <f>IF($B243="N/A","N/A",IF(E243&gt;10,"No",IF(E243&lt;-10,"No","Yes")))</f>
        <v>N/A</v>
      </c>
      <c r="G243" s="23">
        <v>911901</v>
      </c>
      <c r="H243" s="27" t="str">
        <f>IF($B243="N/A","N/A",IF(G243&gt;10,"No",IF(G243&lt;-10,"No","Yes")))</f>
        <v>N/A</v>
      </c>
      <c r="I243" s="8">
        <v>284</v>
      </c>
      <c r="J243" s="8">
        <v>35.4</v>
      </c>
      <c r="K243" s="28" t="s">
        <v>734</v>
      </c>
      <c r="L243" s="105" t="str">
        <f t="shared" ref="L243:L276" si="67">IF(J243="Div by 0", "N/A", IF(K243="N/A","N/A", IF(J243&gt;VALUE(MID(K243,1,2)), "No", IF(J243&lt;-1*VALUE(MID(K243,1,2)), "No", "Yes"))))</f>
        <v>No</v>
      </c>
    </row>
    <row r="244" spans="1:12" x14ac:dyDescent="0.2">
      <c r="A244" s="128" t="s">
        <v>1069</v>
      </c>
      <c r="B244" s="22" t="s">
        <v>213</v>
      </c>
      <c r="C244" s="4">
        <v>0.12870426979999999</v>
      </c>
      <c r="D244" s="27" t="str">
        <f>IF($B244="N/A","N/A",IF(C244&gt;10,"No",IF(C244&lt;-10,"No","Yes")))</f>
        <v>N/A</v>
      </c>
      <c r="E244" s="4">
        <v>0.70879089719999999</v>
      </c>
      <c r="F244" s="27" t="str">
        <f>IF($B244="N/A","N/A",IF(E244&gt;10,"No",IF(E244&lt;-10,"No","Yes")))</f>
        <v>N/A</v>
      </c>
      <c r="G244" s="4">
        <v>1.5731244544</v>
      </c>
      <c r="H244" s="27" t="str">
        <f>IF($B244="N/A","N/A",IF(G244&gt;10,"No",IF(G244&lt;-10,"No","Yes")))</f>
        <v>N/A</v>
      </c>
      <c r="I244" s="8">
        <v>450.7</v>
      </c>
      <c r="J244" s="8">
        <v>121.9</v>
      </c>
      <c r="K244" s="28" t="s">
        <v>734</v>
      </c>
      <c r="L244" s="105" t="str">
        <f t="shared" si="67"/>
        <v>No</v>
      </c>
    </row>
    <row r="245" spans="1:12" x14ac:dyDescent="0.2">
      <c r="A245" s="128" t="s">
        <v>1070</v>
      </c>
      <c r="B245" s="22" t="s">
        <v>213</v>
      </c>
      <c r="C245" s="4">
        <v>1.4799550868</v>
      </c>
      <c r="D245" s="27" t="str">
        <f>IF($B245="N/A","N/A",IF(C245&gt;10,"No",IF(C245&lt;-10,"No","Yes")))</f>
        <v>N/A</v>
      </c>
      <c r="E245" s="4">
        <v>3.8456323471</v>
      </c>
      <c r="F245" s="27" t="str">
        <f>IF($B245="N/A","N/A",IF(E245&gt;10,"No",IF(E245&lt;-10,"No","Yes")))</f>
        <v>N/A</v>
      </c>
      <c r="G245" s="4">
        <v>4.3254471726999997</v>
      </c>
      <c r="H245" s="27" t="str">
        <f>IF($B245="N/A","N/A",IF(G245&gt;10,"No",IF(G245&lt;-10,"No","Yes")))</f>
        <v>N/A</v>
      </c>
      <c r="I245" s="8">
        <v>159.80000000000001</v>
      </c>
      <c r="J245" s="8">
        <v>12.48</v>
      </c>
      <c r="K245" s="28" t="s">
        <v>734</v>
      </c>
      <c r="L245" s="105" t="str">
        <f t="shared" si="67"/>
        <v>Yes</v>
      </c>
    </row>
    <row r="246" spans="1:12" x14ac:dyDescent="0.2">
      <c r="A246" s="128" t="s">
        <v>1071</v>
      </c>
      <c r="B246" s="22" t="s">
        <v>213</v>
      </c>
      <c r="C246" s="4">
        <v>4.2563351899999997E-2</v>
      </c>
      <c r="D246" s="27" t="str">
        <f t="shared" ref="D246:D274" si="68">IF($B246="N/A","N/A",IF(C246&gt;10,"No",IF(C246&lt;-10,"No","Yes")))</f>
        <v>N/A</v>
      </c>
      <c r="E246" s="4">
        <v>0.35662811719999998</v>
      </c>
      <c r="F246" s="27" t="str">
        <f t="shared" ref="F246:F274" si="69">IF($B246="N/A","N/A",IF(E246&gt;10,"No",IF(E246&lt;-10,"No","Yes")))</f>
        <v>N/A</v>
      </c>
      <c r="G246" s="4">
        <v>0.30152518519999999</v>
      </c>
      <c r="H246" s="27" t="str">
        <f t="shared" ref="H246:H274" si="70">IF($B246="N/A","N/A",IF(G246&gt;10,"No",IF(G246&lt;-10,"No","Yes")))</f>
        <v>N/A</v>
      </c>
      <c r="I246" s="8">
        <v>737.9</v>
      </c>
      <c r="J246" s="8">
        <v>-15.5</v>
      </c>
      <c r="K246" s="28" t="s">
        <v>734</v>
      </c>
      <c r="L246" s="105" t="str">
        <f t="shared" si="67"/>
        <v>Yes</v>
      </c>
    </row>
    <row r="247" spans="1:12" x14ac:dyDescent="0.2">
      <c r="A247" s="128" t="s">
        <v>1072</v>
      </c>
      <c r="B247" s="22" t="s">
        <v>213</v>
      </c>
      <c r="C247" s="4">
        <v>29.19002356</v>
      </c>
      <c r="D247" s="27" t="str">
        <f t="shared" si="68"/>
        <v>N/A</v>
      </c>
      <c r="E247" s="4">
        <v>67.197091252999996</v>
      </c>
      <c r="F247" s="27" t="str">
        <f t="shared" si="69"/>
        <v>N/A</v>
      </c>
      <c r="G247" s="4">
        <v>73.385397052000002</v>
      </c>
      <c r="H247" s="27" t="str">
        <f t="shared" si="70"/>
        <v>N/A</v>
      </c>
      <c r="I247" s="8">
        <v>130.19999999999999</v>
      </c>
      <c r="J247" s="8">
        <v>9.2089999999999996</v>
      </c>
      <c r="K247" s="28" t="s">
        <v>734</v>
      </c>
      <c r="L247" s="105" t="str">
        <f t="shared" si="67"/>
        <v>Yes</v>
      </c>
    </row>
    <row r="248" spans="1:12" x14ac:dyDescent="0.2">
      <c r="A248" s="128" t="s">
        <v>1073</v>
      </c>
      <c r="B248" s="22" t="s">
        <v>213</v>
      </c>
      <c r="C248" s="4">
        <v>50.456665260000001</v>
      </c>
      <c r="D248" s="27" t="str">
        <f t="shared" si="68"/>
        <v>N/A</v>
      </c>
      <c r="E248" s="4">
        <v>70.125541029000004</v>
      </c>
      <c r="F248" s="27" t="str">
        <f t="shared" si="69"/>
        <v>N/A</v>
      </c>
      <c r="G248" s="4">
        <v>79.621033424000004</v>
      </c>
      <c r="H248" s="27" t="str">
        <f t="shared" si="70"/>
        <v>N/A</v>
      </c>
      <c r="I248" s="8">
        <v>38.979999999999997</v>
      </c>
      <c r="J248" s="8">
        <v>13.54</v>
      </c>
      <c r="K248" s="28" t="s">
        <v>734</v>
      </c>
      <c r="L248" s="105" t="str">
        <f t="shared" si="67"/>
        <v>Yes</v>
      </c>
    </row>
    <row r="249" spans="1:12" x14ac:dyDescent="0.2">
      <c r="A249" s="151" t="s">
        <v>1074</v>
      </c>
      <c r="B249" s="22" t="s">
        <v>213</v>
      </c>
      <c r="C249" s="23">
        <v>2030564</v>
      </c>
      <c r="D249" s="27" t="str">
        <f t="shared" si="68"/>
        <v>N/A</v>
      </c>
      <c r="E249" s="23">
        <v>1545779</v>
      </c>
      <c r="F249" s="27" t="str">
        <f t="shared" si="69"/>
        <v>N/A</v>
      </c>
      <c r="G249" s="23">
        <v>2523025</v>
      </c>
      <c r="H249" s="27" t="str">
        <f t="shared" si="70"/>
        <v>N/A</v>
      </c>
      <c r="I249" s="8">
        <v>-23.9</v>
      </c>
      <c r="J249" s="8">
        <v>63.22</v>
      </c>
      <c r="K249" s="28" t="s">
        <v>734</v>
      </c>
      <c r="L249" s="105" t="str">
        <f t="shared" si="67"/>
        <v>No</v>
      </c>
    </row>
    <row r="250" spans="1:12" x14ac:dyDescent="0.2">
      <c r="A250" s="128" t="s">
        <v>1075</v>
      </c>
      <c r="B250" s="22" t="s">
        <v>213</v>
      </c>
      <c r="C250" s="4">
        <v>80.575308086000007</v>
      </c>
      <c r="D250" s="27" t="str">
        <f t="shared" si="68"/>
        <v>N/A</v>
      </c>
      <c r="E250" s="4">
        <v>2.8433540614999999</v>
      </c>
      <c r="F250" s="27" t="str">
        <f t="shared" si="69"/>
        <v>N/A</v>
      </c>
      <c r="G250" s="4">
        <v>69.488868170000003</v>
      </c>
      <c r="H250" s="27" t="str">
        <f t="shared" si="70"/>
        <v>N/A</v>
      </c>
      <c r="I250" s="8">
        <v>-96.5</v>
      </c>
      <c r="J250" s="8">
        <v>2344</v>
      </c>
      <c r="K250" s="28" t="s">
        <v>734</v>
      </c>
      <c r="L250" s="105" t="str">
        <f t="shared" si="67"/>
        <v>No</v>
      </c>
    </row>
    <row r="251" spans="1:12" x14ac:dyDescent="0.2">
      <c r="A251" s="128" t="s">
        <v>1076</v>
      </c>
      <c r="B251" s="22" t="s">
        <v>213</v>
      </c>
      <c r="C251" s="4">
        <v>91.113932969999993</v>
      </c>
      <c r="D251" s="27" t="str">
        <f t="shared" si="68"/>
        <v>N/A</v>
      </c>
      <c r="E251" s="4">
        <v>50.064852834</v>
      </c>
      <c r="F251" s="27" t="str">
        <f t="shared" si="69"/>
        <v>N/A</v>
      </c>
      <c r="G251" s="4">
        <v>87.875214568000004</v>
      </c>
      <c r="H251" s="27" t="str">
        <f t="shared" si="70"/>
        <v>N/A</v>
      </c>
      <c r="I251" s="8">
        <v>-45.1</v>
      </c>
      <c r="J251" s="8">
        <v>75.52</v>
      </c>
      <c r="K251" s="28" t="s">
        <v>734</v>
      </c>
      <c r="L251" s="105" t="str">
        <f t="shared" si="67"/>
        <v>No</v>
      </c>
    </row>
    <row r="252" spans="1:12" x14ac:dyDescent="0.2">
      <c r="A252" s="128" t="s">
        <v>1077</v>
      </c>
      <c r="B252" s="22" t="s">
        <v>213</v>
      </c>
      <c r="C252" s="4">
        <v>99.110495154000006</v>
      </c>
      <c r="D252" s="27" t="str">
        <f t="shared" si="68"/>
        <v>N/A</v>
      </c>
      <c r="E252" s="4">
        <v>85.866110192999997</v>
      </c>
      <c r="F252" s="27" t="str">
        <f t="shared" si="69"/>
        <v>N/A</v>
      </c>
      <c r="G252" s="4">
        <v>96.527384651000006</v>
      </c>
      <c r="H252" s="27" t="str">
        <f t="shared" si="70"/>
        <v>N/A</v>
      </c>
      <c r="I252" s="8">
        <v>-13.4</v>
      </c>
      <c r="J252" s="8">
        <v>12.42</v>
      </c>
      <c r="K252" s="28" t="s">
        <v>734</v>
      </c>
      <c r="L252" s="105" t="str">
        <f t="shared" si="67"/>
        <v>Yes</v>
      </c>
    </row>
    <row r="253" spans="1:12" x14ac:dyDescent="0.2">
      <c r="A253" s="128" t="s">
        <v>1078</v>
      </c>
      <c r="B253" s="22" t="s">
        <v>213</v>
      </c>
      <c r="C253" s="4">
        <v>69.181691998000005</v>
      </c>
      <c r="D253" s="27" t="str">
        <f t="shared" si="68"/>
        <v>N/A</v>
      </c>
      <c r="E253" s="4">
        <v>39.067822759999999</v>
      </c>
      <c r="F253" s="27" t="str">
        <f t="shared" si="69"/>
        <v>N/A</v>
      </c>
      <c r="G253" s="4">
        <v>82.366223332000004</v>
      </c>
      <c r="H253" s="27" t="str">
        <f t="shared" si="70"/>
        <v>N/A</v>
      </c>
      <c r="I253" s="8">
        <v>-43.5</v>
      </c>
      <c r="J253" s="8">
        <v>110.8</v>
      </c>
      <c r="K253" s="28" t="s">
        <v>734</v>
      </c>
      <c r="L253" s="105" t="str">
        <f t="shared" si="67"/>
        <v>No</v>
      </c>
    </row>
    <row r="254" spans="1:12" x14ac:dyDescent="0.2">
      <c r="A254" s="128" t="s">
        <v>1079</v>
      </c>
      <c r="B254" s="22" t="s">
        <v>213</v>
      </c>
      <c r="C254" s="4">
        <v>78.981997120000003</v>
      </c>
      <c r="D254" s="27" t="str">
        <f t="shared" si="68"/>
        <v>N/A</v>
      </c>
      <c r="E254" s="4">
        <v>99.771442101000005</v>
      </c>
      <c r="F254" s="27" t="str">
        <f t="shared" si="69"/>
        <v>N/A</v>
      </c>
      <c r="G254" s="4">
        <v>82.304971214999995</v>
      </c>
      <c r="H254" s="27" t="str">
        <f t="shared" si="70"/>
        <v>N/A</v>
      </c>
      <c r="I254" s="8">
        <v>26.32</v>
      </c>
      <c r="J254" s="8">
        <v>-17.5</v>
      </c>
      <c r="K254" s="28" t="s">
        <v>734</v>
      </c>
      <c r="L254" s="105" t="str">
        <f t="shared" si="67"/>
        <v>Yes</v>
      </c>
    </row>
    <row r="255" spans="1:12" x14ac:dyDescent="0.2">
      <c r="A255" s="128" t="s">
        <v>1080</v>
      </c>
      <c r="B255" s="22" t="s">
        <v>213</v>
      </c>
      <c r="C255" s="4">
        <v>99.874911600999994</v>
      </c>
      <c r="D255" s="27" t="str">
        <f t="shared" si="68"/>
        <v>N/A</v>
      </c>
      <c r="E255" s="4">
        <v>99.976646079000005</v>
      </c>
      <c r="F255" s="27" t="str">
        <f t="shared" si="69"/>
        <v>N/A</v>
      </c>
      <c r="G255" s="4">
        <v>99.933968152999995</v>
      </c>
      <c r="H255" s="27" t="str">
        <f t="shared" si="70"/>
        <v>N/A</v>
      </c>
      <c r="I255" s="8">
        <v>0.1019</v>
      </c>
      <c r="J255" s="8">
        <v>-4.2999999999999997E-2</v>
      </c>
      <c r="K255" s="28" t="s">
        <v>734</v>
      </c>
      <c r="L255" s="105" t="str">
        <f>IF(J255="Div by 0", "N/A", IF(OR(J255="N/A",K255="N/A"),"N/A", IF(J255&gt;VALUE(MID(K255,1,2)), "No", IF(J255&lt;-1*VALUE(MID(K255,1,2)), "No", "Yes"))))</f>
        <v>Yes</v>
      </c>
    </row>
    <row r="256" spans="1:12" x14ac:dyDescent="0.2">
      <c r="A256" s="151" t="s">
        <v>1081</v>
      </c>
      <c r="B256" s="22" t="s">
        <v>213</v>
      </c>
      <c r="C256" s="23">
        <v>8140</v>
      </c>
      <c r="D256" s="27" t="str">
        <f t="shared" si="68"/>
        <v>N/A</v>
      </c>
      <c r="E256" s="23">
        <v>2458219</v>
      </c>
      <c r="F256" s="27" t="str">
        <f t="shared" si="69"/>
        <v>N/A</v>
      </c>
      <c r="G256" s="23">
        <v>2565934</v>
      </c>
      <c r="H256" s="27" t="str">
        <f t="shared" si="70"/>
        <v>N/A</v>
      </c>
      <c r="I256" s="8">
        <v>30099</v>
      </c>
      <c r="J256" s="8">
        <v>4.3819999999999997</v>
      </c>
      <c r="K256" s="28" t="s">
        <v>734</v>
      </c>
      <c r="L256" s="105" t="str">
        <f t="shared" si="67"/>
        <v>Yes</v>
      </c>
    </row>
    <row r="257" spans="1:12" x14ac:dyDescent="0.2">
      <c r="A257" s="128" t="s">
        <v>1082</v>
      </c>
      <c r="B257" s="22" t="s">
        <v>213</v>
      </c>
      <c r="C257" s="4">
        <v>0.70529939829999999</v>
      </c>
      <c r="D257" s="27" t="str">
        <f t="shared" si="68"/>
        <v>N/A</v>
      </c>
      <c r="E257" s="4">
        <v>80.526836398</v>
      </c>
      <c r="F257" s="27" t="str">
        <f t="shared" si="69"/>
        <v>N/A</v>
      </c>
      <c r="G257" s="4">
        <v>76.923944865999999</v>
      </c>
      <c r="H257" s="27" t="str">
        <f t="shared" si="70"/>
        <v>N/A</v>
      </c>
      <c r="I257" s="8">
        <v>11317</v>
      </c>
      <c r="J257" s="8">
        <v>-4.47</v>
      </c>
      <c r="K257" s="28" t="s">
        <v>734</v>
      </c>
      <c r="L257" s="105" t="str">
        <f t="shared" si="67"/>
        <v>Yes</v>
      </c>
    </row>
    <row r="258" spans="1:12" x14ac:dyDescent="0.2">
      <c r="A258" s="128" t="s">
        <v>1083</v>
      </c>
      <c r="B258" s="22" t="s">
        <v>213</v>
      </c>
      <c r="C258" s="4">
        <v>1.2358727528</v>
      </c>
      <c r="D258" s="27" t="str">
        <f t="shared" si="68"/>
        <v>N/A</v>
      </c>
      <c r="E258" s="4">
        <v>90.968187573999998</v>
      </c>
      <c r="F258" s="27" t="str">
        <f t="shared" si="69"/>
        <v>N/A</v>
      </c>
      <c r="G258" s="4">
        <v>89.163619175999997</v>
      </c>
      <c r="H258" s="27" t="str">
        <f t="shared" si="70"/>
        <v>N/A</v>
      </c>
      <c r="I258" s="8">
        <v>7261</v>
      </c>
      <c r="J258" s="8">
        <v>-1.98</v>
      </c>
      <c r="K258" s="28" t="s">
        <v>734</v>
      </c>
      <c r="L258" s="105" t="str">
        <f t="shared" si="67"/>
        <v>Yes</v>
      </c>
    </row>
    <row r="259" spans="1:12" x14ac:dyDescent="0.2">
      <c r="A259" s="128" t="s">
        <v>1084</v>
      </c>
      <c r="B259" s="22" t="s">
        <v>213</v>
      </c>
      <c r="C259" s="4">
        <v>7.9590007999999993E-3</v>
      </c>
      <c r="D259" s="27" t="str">
        <f t="shared" si="68"/>
        <v>N/A</v>
      </c>
      <c r="E259" s="4">
        <v>99.179870917000002</v>
      </c>
      <c r="F259" s="27" t="str">
        <f t="shared" si="69"/>
        <v>N/A</v>
      </c>
      <c r="G259" s="4">
        <v>93.645564781000004</v>
      </c>
      <c r="H259" s="27" t="str">
        <f t="shared" si="70"/>
        <v>N/A</v>
      </c>
      <c r="I259" s="8">
        <v>1250000</v>
      </c>
      <c r="J259" s="8">
        <v>-5.58</v>
      </c>
      <c r="K259" s="28" t="s">
        <v>734</v>
      </c>
      <c r="L259" s="105" t="str">
        <f t="shared" si="67"/>
        <v>Yes</v>
      </c>
    </row>
    <row r="260" spans="1:12" x14ac:dyDescent="0.2">
      <c r="A260" s="128" t="s">
        <v>1085</v>
      </c>
      <c r="B260" s="22" t="s">
        <v>213</v>
      </c>
      <c r="C260" s="4">
        <v>0.35884485150000001</v>
      </c>
      <c r="D260" s="27" t="str">
        <f t="shared" si="68"/>
        <v>N/A</v>
      </c>
      <c r="E260" s="4">
        <v>88.388463754</v>
      </c>
      <c r="F260" s="27" t="str">
        <f t="shared" si="69"/>
        <v>N/A</v>
      </c>
      <c r="G260" s="4">
        <v>87.050636591</v>
      </c>
      <c r="H260" s="27" t="str">
        <f t="shared" si="70"/>
        <v>N/A</v>
      </c>
      <c r="I260" s="8">
        <v>24531</v>
      </c>
      <c r="J260" s="8">
        <v>-1.51</v>
      </c>
      <c r="K260" s="28" t="s">
        <v>734</v>
      </c>
      <c r="L260" s="105" t="str">
        <f t="shared" si="67"/>
        <v>Yes</v>
      </c>
    </row>
    <row r="261" spans="1:12" x14ac:dyDescent="0.2">
      <c r="A261" s="128" t="s">
        <v>1086</v>
      </c>
      <c r="B261" s="22" t="s">
        <v>213</v>
      </c>
      <c r="C261" s="4">
        <v>24.312039312</v>
      </c>
      <c r="D261" s="27" t="str">
        <f t="shared" si="68"/>
        <v>N/A</v>
      </c>
      <c r="E261" s="4">
        <v>78.029581578999995</v>
      </c>
      <c r="F261" s="27" t="str">
        <f t="shared" si="69"/>
        <v>N/A</v>
      </c>
      <c r="G261" s="4">
        <v>83.905587595</v>
      </c>
      <c r="H261" s="27" t="str">
        <f t="shared" si="70"/>
        <v>N/A</v>
      </c>
      <c r="I261" s="8">
        <v>221</v>
      </c>
      <c r="J261" s="8">
        <v>7.53</v>
      </c>
      <c r="K261" s="28" t="s">
        <v>734</v>
      </c>
      <c r="L261" s="105" t="str">
        <f t="shared" si="67"/>
        <v>Yes</v>
      </c>
    </row>
    <row r="262" spans="1:12" x14ac:dyDescent="0.2">
      <c r="A262" s="128" t="s">
        <v>1087</v>
      </c>
      <c r="B262" s="22" t="s">
        <v>213</v>
      </c>
      <c r="C262" s="4">
        <v>100</v>
      </c>
      <c r="D262" s="27" t="str">
        <f t="shared" si="68"/>
        <v>N/A</v>
      </c>
      <c r="E262" s="4">
        <v>99.817998314999997</v>
      </c>
      <c r="F262" s="27" t="str">
        <f t="shared" si="69"/>
        <v>N/A</v>
      </c>
      <c r="G262" s="4">
        <v>99.918041540000004</v>
      </c>
      <c r="H262" s="27" t="str">
        <f t="shared" si="70"/>
        <v>N/A</v>
      </c>
      <c r="I262" s="8">
        <v>-0.182</v>
      </c>
      <c r="J262" s="8">
        <v>0.1002</v>
      </c>
      <c r="K262" s="28" t="s">
        <v>734</v>
      </c>
      <c r="L262" s="105" t="str">
        <f>IF(J262="Div by 0", "N/A", IF(OR(J262="N/A",K262="N/A"),"N/A", IF(J262&gt;VALUE(MID(K262,1,2)), "No", IF(J262&lt;-1*VALUE(MID(K262,1,2)), "No", "Yes"))))</f>
        <v>Yes</v>
      </c>
    </row>
    <row r="263" spans="1:12" x14ac:dyDescent="0.2">
      <c r="A263" s="128" t="s">
        <v>1088</v>
      </c>
      <c r="B263" s="22" t="s">
        <v>213</v>
      </c>
      <c r="C263" s="23">
        <v>0</v>
      </c>
      <c r="D263" s="27" t="str">
        <f t="shared" si="68"/>
        <v>N/A</v>
      </c>
      <c r="E263" s="23">
        <v>0</v>
      </c>
      <c r="F263" s="27" t="str">
        <f t="shared" si="69"/>
        <v>N/A</v>
      </c>
      <c r="G263" s="23">
        <v>0</v>
      </c>
      <c r="H263" s="27" t="str">
        <f t="shared" si="70"/>
        <v>N/A</v>
      </c>
      <c r="I263" s="8" t="s">
        <v>1750</v>
      </c>
      <c r="J263" s="8" t="s">
        <v>1750</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1750</v>
      </c>
      <c r="J264" s="8" t="s">
        <v>1750</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1750</v>
      </c>
      <c r="J265" s="8" t="s">
        <v>1750</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1750</v>
      </c>
      <c r="J266" s="8" t="s">
        <v>1750</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1750</v>
      </c>
      <c r="J267" s="8" t="s">
        <v>1750</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1750</v>
      </c>
      <c r="J268" s="8" t="s">
        <v>1750</v>
      </c>
      <c r="K268" s="28" t="s">
        <v>734</v>
      </c>
      <c r="L268" s="105" t="str">
        <f t="shared" si="67"/>
        <v>N/A</v>
      </c>
    </row>
    <row r="269" spans="1:12" x14ac:dyDescent="0.2">
      <c r="A269" s="128" t="s">
        <v>1094</v>
      </c>
      <c r="B269" s="22" t="s">
        <v>213</v>
      </c>
      <c r="C269" s="4" t="s">
        <v>1750</v>
      </c>
      <c r="D269" s="27" t="str">
        <f t="shared" si="68"/>
        <v>N/A</v>
      </c>
      <c r="E269" s="4" t="s">
        <v>1750</v>
      </c>
      <c r="F269" s="27" t="str">
        <f t="shared" si="69"/>
        <v>N/A</v>
      </c>
      <c r="G269" s="4" t="s">
        <v>1750</v>
      </c>
      <c r="H269" s="27" t="str">
        <f t="shared" si="70"/>
        <v>N/A</v>
      </c>
      <c r="I269" s="8" t="s">
        <v>1750</v>
      </c>
      <c r="J269" s="8" t="s">
        <v>1750</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1750</v>
      </c>
      <c r="J270" s="8" t="s">
        <v>1750</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1891672</v>
      </c>
      <c r="H271" s="27" t="str">
        <f t="shared" si="70"/>
        <v>N/A</v>
      </c>
      <c r="I271" s="8" t="s">
        <v>1750</v>
      </c>
      <c r="J271" s="8" t="s">
        <v>1750</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1750</v>
      </c>
      <c r="J272" s="8" t="s">
        <v>1750</v>
      </c>
      <c r="K272" s="28" t="s">
        <v>734</v>
      </c>
      <c r="L272" s="105" t="str">
        <f t="shared" si="67"/>
        <v>N/A</v>
      </c>
    </row>
    <row r="273" spans="1:12" x14ac:dyDescent="0.2">
      <c r="A273" s="128" t="s">
        <v>1098</v>
      </c>
      <c r="B273" s="22" t="s">
        <v>213</v>
      </c>
      <c r="C273" s="23">
        <v>91032</v>
      </c>
      <c r="D273" s="27" t="str">
        <f t="shared" si="68"/>
        <v>N/A</v>
      </c>
      <c r="E273" s="23">
        <v>99974</v>
      </c>
      <c r="F273" s="27" t="str">
        <f t="shared" si="69"/>
        <v>N/A</v>
      </c>
      <c r="G273" s="23">
        <v>33909</v>
      </c>
      <c r="H273" s="27" t="str">
        <f t="shared" si="70"/>
        <v>N/A</v>
      </c>
      <c r="I273" s="8">
        <v>9.8230000000000004</v>
      </c>
      <c r="J273" s="8">
        <v>-66.099999999999994</v>
      </c>
      <c r="K273" s="28" t="s">
        <v>734</v>
      </c>
      <c r="L273" s="105" t="str">
        <f t="shared" si="67"/>
        <v>No</v>
      </c>
    </row>
    <row r="274" spans="1:12" x14ac:dyDescent="0.2">
      <c r="A274" s="155" t="s">
        <v>153</v>
      </c>
      <c r="B274" s="22" t="s">
        <v>213</v>
      </c>
      <c r="C274" s="23">
        <v>0</v>
      </c>
      <c r="D274" s="27" t="str">
        <f t="shared" si="68"/>
        <v>N/A</v>
      </c>
      <c r="E274" s="23">
        <v>0</v>
      </c>
      <c r="F274" s="27" t="str">
        <f t="shared" si="69"/>
        <v>N/A</v>
      </c>
      <c r="G274" s="23">
        <v>1</v>
      </c>
      <c r="H274" s="27" t="str">
        <f t="shared" si="70"/>
        <v>N/A</v>
      </c>
      <c r="I274" s="8" t="s">
        <v>1750</v>
      </c>
      <c r="J274" s="8" t="s">
        <v>1750</v>
      </c>
      <c r="K274" s="28" t="s">
        <v>734</v>
      </c>
      <c r="L274" s="105" t="str">
        <f t="shared" si="67"/>
        <v>N/A</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4</v>
      </c>
      <c r="H275" s="27" t="str">
        <f t="shared" ref="H275:H276" si="73">IF($B275="N/A","N/A",IF(G275&gt;0,"No",IF(G275&lt;0,"No","Yes")))</f>
        <v>No</v>
      </c>
      <c r="I275" s="8" t="s">
        <v>1750</v>
      </c>
      <c r="J275" s="8" t="s">
        <v>1750</v>
      </c>
      <c r="K275" s="28" t="s">
        <v>734</v>
      </c>
      <c r="L275" s="105" t="str">
        <f t="shared" si="67"/>
        <v>N/A</v>
      </c>
    </row>
    <row r="276" spans="1:12" x14ac:dyDescent="0.2">
      <c r="A276" s="128" t="s">
        <v>155</v>
      </c>
      <c r="B276" s="30" t="s">
        <v>217</v>
      </c>
      <c r="C276" s="1">
        <v>0</v>
      </c>
      <c r="D276" s="27" t="str">
        <f t="shared" si="71"/>
        <v>Yes</v>
      </c>
      <c r="E276" s="1">
        <v>0</v>
      </c>
      <c r="F276" s="27" t="str">
        <f t="shared" si="72"/>
        <v>Yes</v>
      </c>
      <c r="G276" s="1">
        <v>1</v>
      </c>
      <c r="H276" s="27" t="str">
        <f t="shared" si="73"/>
        <v>No</v>
      </c>
      <c r="I276" s="8" t="s">
        <v>1750</v>
      </c>
      <c r="J276" s="8" t="s">
        <v>1750</v>
      </c>
      <c r="K276" s="28" t="s">
        <v>734</v>
      </c>
      <c r="L276" s="105" t="str">
        <f t="shared" si="67"/>
        <v>N/A</v>
      </c>
    </row>
    <row r="277" spans="1:12" x14ac:dyDescent="0.2">
      <c r="A277" s="138" t="s">
        <v>688</v>
      </c>
      <c r="B277" s="1" t="s">
        <v>213</v>
      </c>
      <c r="C277" s="1">
        <v>2079518</v>
      </c>
      <c r="D277" s="7" t="str">
        <f t="shared" ref="D277:D284" si="74">IF($B277="N/A","N/A",IF(C277&gt;10,"No",IF(C277&lt;-10,"No","Yes")))</f>
        <v>N/A</v>
      </c>
      <c r="E277" s="1">
        <v>2545767</v>
      </c>
      <c r="F277" s="7" t="str">
        <f t="shared" ref="F277:F278" si="75">IF($B277="N/A","N/A",IF(E277&gt;10,"No",IF(E277&lt;-10,"No","Yes")))</f>
        <v>N/A</v>
      </c>
      <c r="G277" s="1">
        <v>2805681</v>
      </c>
      <c r="H277" s="7" t="str">
        <f t="shared" ref="H277:H278" si="76">IF($B277="N/A","N/A",IF(G277&gt;10,"No",IF(G277&lt;-10,"No","Yes")))</f>
        <v>N/A</v>
      </c>
      <c r="I277" s="8">
        <v>22.42</v>
      </c>
      <c r="J277" s="8">
        <v>10.210000000000001</v>
      </c>
      <c r="K277" s="1" t="s">
        <v>213</v>
      </c>
      <c r="L277" s="105" t="str">
        <f t="shared" ref="L277:L278" si="77">IF(J277="Div by 0", "N/A", IF(K277="N/A","N/A", IF(J277&gt;VALUE(MID(K277,1,2)), "No", IF(J277&lt;-1*VALUE(MID(K277,1,2)), "No", "Yes"))))</f>
        <v>N/A</v>
      </c>
    </row>
    <row r="278" spans="1:12" x14ac:dyDescent="0.2">
      <c r="A278" s="138" t="s">
        <v>689</v>
      </c>
      <c r="B278" s="1" t="s">
        <v>213</v>
      </c>
      <c r="C278" s="1">
        <v>1709962.25</v>
      </c>
      <c r="D278" s="7" t="str">
        <f t="shared" si="74"/>
        <v>N/A</v>
      </c>
      <c r="E278" s="1">
        <v>1971231</v>
      </c>
      <c r="F278" s="7" t="str">
        <f t="shared" si="75"/>
        <v>N/A</v>
      </c>
      <c r="G278" s="1">
        <v>2234742.5</v>
      </c>
      <c r="H278" s="7" t="str">
        <f t="shared" si="76"/>
        <v>N/A</v>
      </c>
      <c r="I278" s="8">
        <v>15.28</v>
      </c>
      <c r="J278" s="8">
        <v>13.37</v>
      </c>
      <c r="K278" s="1" t="s">
        <v>213</v>
      </c>
      <c r="L278" s="105" t="str">
        <f t="shared" si="77"/>
        <v>N/A</v>
      </c>
    </row>
    <row r="279" spans="1:12" x14ac:dyDescent="0.2">
      <c r="A279" s="138" t="s">
        <v>690</v>
      </c>
      <c r="B279" s="1" t="s">
        <v>213</v>
      </c>
      <c r="C279" s="1">
        <v>23326</v>
      </c>
      <c r="D279" s="7" t="str">
        <f t="shared" si="74"/>
        <v>N/A</v>
      </c>
      <c r="E279" s="1">
        <v>22030</v>
      </c>
      <c r="F279" s="7" t="str">
        <f t="shared" ref="F279:F284" si="78">IF($B279="N/A","N/A",IF(E279&gt;10,"No",IF(E279&lt;-10,"No","Yes")))</f>
        <v>N/A</v>
      </c>
      <c r="G279" s="1">
        <v>14502</v>
      </c>
      <c r="H279" s="7" t="str">
        <f t="shared" ref="H279:H284" si="79">IF($B279="N/A","N/A",IF(G279&gt;10,"No",IF(G279&lt;-10,"No","Yes")))</f>
        <v>N/A</v>
      </c>
      <c r="I279" s="8">
        <v>-5.56</v>
      </c>
      <c r="J279" s="8">
        <v>-34.200000000000003</v>
      </c>
      <c r="K279" s="1" t="s">
        <v>213</v>
      </c>
      <c r="L279" s="105" t="str">
        <f t="shared" ref="L279:L285" si="80">IF(J279="Div by 0", "N/A", IF(K279="N/A","N/A", IF(J279&gt;VALUE(MID(K279,1,2)), "No", IF(J279&lt;-1*VALUE(MID(K279,1,2)), "No", "Yes"))))</f>
        <v>N/A</v>
      </c>
    </row>
    <row r="280" spans="1:12" x14ac:dyDescent="0.2">
      <c r="A280" s="138" t="s">
        <v>691</v>
      </c>
      <c r="B280" s="1" t="s">
        <v>213</v>
      </c>
      <c r="C280" s="1">
        <v>25778</v>
      </c>
      <c r="D280" s="7" t="str">
        <f t="shared" si="74"/>
        <v>N/A</v>
      </c>
      <c r="E280" s="1">
        <v>42775</v>
      </c>
      <c r="F280" s="7" t="str">
        <f t="shared" si="78"/>
        <v>N/A</v>
      </c>
      <c r="G280" s="1">
        <v>35907</v>
      </c>
      <c r="H280" s="7" t="str">
        <f t="shared" si="79"/>
        <v>N/A</v>
      </c>
      <c r="I280" s="8">
        <v>65.94</v>
      </c>
      <c r="J280" s="8">
        <v>-16.100000000000001</v>
      </c>
      <c r="K280" s="1" t="s">
        <v>213</v>
      </c>
      <c r="L280" s="105" t="str">
        <f t="shared" si="80"/>
        <v>N/A</v>
      </c>
    </row>
    <row r="281" spans="1:12" x14ac:dyDescent="0.2">
      <c r="A281" s="138" t="s">
        <v>692</v>
      </c>
      <c r="B281" s="1" t="s">
        <v>213</v>
      </c>
      <c r="C281" s="1">
        <v>17116.75</v>
      </c>
      <c r="D281" s="7" t="str">
        <f t="shared" si="74"/>
        <v>N/A</v>
      </c>
      <c r="E281" s="1">
        <v>20576.666667000001</v>
      </c>
      <c r="F281" s="7" t="str">
        <f t="shared" si="78"/>
        <v>N/A</v>
      </c>
      <c r="G281" s="1">
        <v>16367.916667</v>
      </c>
      <c r="H281" s="7" t="str">
        <f t="shared" si="79"/>
        <v>N/A</v>
      </c>
      <c r="I281" s="8">
        <v>20.21</v>
      </c>
      <c r="J281" s="8">
        <v>-20.5</v>
      </c>
      <c r="K281" s="1" t="s">
        <v>213</v>
      </c>
      <c r="L281" s="105" t="str">
        <f t="shared" si="80"/>
        <v>N/A</v>
      </c>
    </row>
    <row r="282" spans="1:12" x14ac:dyDescent="0.2">
      <c r="A282" s="138" t="s">
        <v>693</v>
      </c>
      <c r="B282" s="1" t="s">
        <v>213</v>
      </c>
      <c r="C282" s="1">
        <v>31863</v>
      </c>
      <c r="D282" s="7" t="str">
        <f t="shared" si="74"/>
        <v>N/A</v>
      </c>
      <c r="E282" s="1">
        <v>34387</v>
      </c>
      <c r="F282" s="7" t="str">
        <f t="shared" si="78"/>
        <v>N/A</v>
      </c>
      <c r="G282" s="1">
        <v>33035</v>
      </c>
      <c r="H282" s="7" t="str">
        <f t="shared" si="79"/>
        <v>N/A</v>
      </c>
      <c r="I282" s="8">
        <v>7.9210000000000003</v>
      </c>
      <c r="J282" s="8">
        <v>-3.93</v>
      </c>
      <c r="K282" s="1" t="s">
        <v>213</v>
      </c>
      <c r="L282" s="105" t="str">
        <f t="shared" si="80"/>
        <v>N/A</v>
      </c>
    </row>
    <row r="283" spans="1:12" x14ac:dyDescent="0.2">
      <c r="A283" s="138" t="s">
        <v>694</v>
      </c>
      <c r="B283" s="1" t="s">
        <v>213</v>
      </c>
      <c r="C283" s="1">
        <v>58300</v>
      </c>
      <c r="D283" s="7" t="str">
        <f t="shared" si="74"/>
        <v>N/A</v>
      </c>
      <c r="E283" s="1">
        <v>60870</v>
      </c>
      <c r="F283" s="7" t="str">
        <f t="shared" si="78"/>
        <v>N/A</v>
      </c>
      <c r="G283" s="1">
        <v>66281</v>
      </c>
      <c r="H283" s="7" t="str">
        <f t="shared" si="79"/>
        <v>N/A</v>
      </c>
      <c r="I283" s="8">
        <v>4.4080000000000004</v>
      </c>
      <c r="J283" s="8">
        <v>8.8889999999999993</v>
      </c>
      <c r="K283" s="1" t="s">
        <v>213</v>
      </c>
      <c r="L283" s="105" t="str">
        <f t="shared" si="80"/>
        <v>N/A</v>
      </c>
    </row>
    <row r="284" spans="1:12" ht="25.5" x14ac:dyDescent="0.2">
      <c r="A284" s="138" t="s">
        <v>695</v>
      </c>
      <c r="B284" s="1" t="s">
        <v>213</v>
      </c>
      <c r="C284" s="1">
        <v>38982.25</v>
      </c>
      <c r="D284" s="7" t="str">
        <f t="shared" si="74"/>
        <v>N/A</v>
      </c>
      <c r="E284" s="1">
        <v>40870.666666999998</v>
      </c>
      <c r="F284" s="7" t="str">
        <f t="shared" si="78"/>
        <v>N/A</v>
      </c>
      <c r="G284" s="1">
        <v>41621.416666999998</v>
      </c>
      <c r="H284" s="7" t="str">
        <f t="shared" si="79"/>
        <v>N/A</v>
      </c>
      <c r="I284" s="8">
        <v>4.8440000000000003</v>
      </c>
      <c r="J284" s="8">
        <v>1.837</v>
      </c>
      <c r="K284" s="1" t="s">
        <v>213</v>
      </c>
      <c r="L284" s="105" t="str">
        <f t="shared" si="80"/>
        <v>N/A</v>
      </c>
    </row>
    <row r="285" spans="1:12" x14ac:dyDescent="0.2">
      <c r="A285" s="138" t="s">
        <v>402</v>
      </c>
      <c r="B285" s="22" t="s">
        <v>290</v>
      </c>
      <c r="C285" s="4">
        <v>9.8324384373000004</v>
      </c>
      <c r="D285" s="27" t="str">
        <f>IF($B285="N/A","N/A",IF(C285&lt;=40,"Yes","No"))</f>
        <v>Yes</v>
      </c>
      <c r="E285" s="4">
        <v>10.117126474000001</v>
      </c>
      <c r="F285" s="27" t="str">
        <f>IF($B285="N/A","N/A",IF(E285&lt;=40,"Yes","No"))</f>
        <v>Yes</v>
      </c>
      <c r="G285" s="4">
        <v>9.2079260355999999</v>
      </c>
      <c r="H285" s="27" t="str">
        <f>IF($B285="N/A","N/A",IF(G285&lt;=40,"Yes","No"))</f>
        <v>Yes</v>
      </c>
      <c r="I285" s="8">
        <v>2.895</v>
      </c>
      <c r="J285" s="8">
        <v>-8.99</v>
      </c>
      <c r="K285" s="28" t="s">
        <v>736</v>
      </c>
      <c r="L285" s="105" t="str">
        <f t="shared" si="80"/>
        <v>Yes</v>
      </c>
    </row>
    <row r="286" spans="1:12" x14ac:dyDescent="0.2">
      <c r="A286" s="138" t="s">
        <v>696</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1750</v>
      </c>
      <c r="J286" s="8" t="s">
        <v>1750</v>
      </c>
      <c r="K286" s="1" t="s">
        <v>213</v>
      </c>
      <c r="L286" s="105" t="str">
        <f t="shared" ref="L286:L287" si="84">IF(J286="Div by 0", "N/A", IF(K286="N/A","N/A", IF(J286&gt;VALUE(MID(K286,1,2)), "No", IF(J286&lt;-1*VALUE(MID(K286,1,2)), "No", "Yes"))))</f>
        <v>N/A</v>
      </c>
    </row>
    <row r="287" spans="1:12" x14ac:dyDescent="0.2">
      <c r="A287" s="138" t="s">
        <v>697</v>
      </c>
      <c r="B287" s="1" t="s">
        <v>213</v>
      </c>
      <c r="C287" s="1">
        <v>0</v>
      </c>
      <c r="D287" s="7" t="str">
        <f t="shared" si="81"/>
        <v>N/A</v>
      </c>
      <c r="E287" s="1">
        <v>0</v>
      </c>
      <c r="F287" s="7" t="str">
        <f t="shared" si="82"/>
        <v>N/A</v>
      </c>
      <c r="G287" s="1">
        <v>0</v>
      </c>
      <c r="H287" s="7" t="str">
        <f t="shared" si="83"/>
        <v>N/A</v>
      </c>
      <c r="I287" s="8" t="s">
        <v>1750</v>
      </c>
      <c r="J287" s="8" t="s">
        <v>1750</v>
      </c>
      <c r="K287" s="1" t="s">
        <v>213</v>
      </c>
      <c r="L287" s="105" t="str">
        <f t="shared" si="84"/>
        <v>N/A</v>
      </c>
    </row>
    <row r="288" spans="1:12" x14ac:dyDescent="0.2">
      <c r="A288" s="138" t="s">
        <v>698</v>
      </c>
      <c r="B288" s="1" t="s">
        <v>213</v>
      </c>
      <c r="C288" s="1">
        <v>85950</v>
      </c>
      <c r="D288" s="7" t="str">
        <f t="shared" si="81"/>
        <v>N/A</v>
      </c>
      <c r="E288" s="1">
        <v>93702</v>
      </c>
      <c r="F288" s="7" t="str">
        <f t="shared" ref="F288:F289" si="85">IF($B288="N/A","N/A",IF(E288&gt;10,"No",IF(E288&lt;-10,"No","Yes")))</f>
        <v>N/A</v>
      </c>
      <c r="G288" s="1">
        <v>49868</v>
      </c>
      <c r="H288" s="7" t="str">
        <f t="shared" ref="H288:H289" si="86">IF($B288="N/A","N/A",IF(G288&gt;10,"No",IF(G288&lt;-10,"No","Yes")))</f>
        <v>N/A</v>
      </c>
      <c r="I288" s="8">
        <v>9.0190000000000001</v>
      </c>
      <c r="J288" s="8">
        <v>-46.8</v>
      </c>
      <c r="K288" s="1" t="s">
        <v>213</v>
      </c>
      <c r="L288" s="105" t="str">
        <f t="shared" ref="L288:L289" si="87">IF(J288="Div by 0", "N/A", IF(K288="N/A","N/A", IF(J288&gt;VALUE(MID(K288,1,2)), "No", IF(J288&lt;-1*VALUE(MID(K288,1,2)), "No", "Yes"))))</f>
        <v>N/A</v>
      </c>
    </row>
    <row r="289" spans="1:12" x14ac:dyDescent="0.2">
      <c r="A289" s="138" t="s">
        <v>710</v>
      </c>
      <c r="B289" s="1" t="s">
        <v>213</v>
      </c>
      <c r="C289" s="1">
        <v>60801.583333000002</v>
      </c>
      <c r="D289" s="7" t="str">
        <f t="shared" si="81"/>
        <v>N/A</v>
      </c>
      <c r="E289" s="1">
        <v>21235.916667000001</v>
      </c>
      <c r="F289" s="7" t="str">
        <f t="shared" si="85"/>
        <v>N/A</v>
      </c>
      <c r="G289" s="1">
        <v>13400.666667</v>
      </c>
      <c r="H289" s="7" t="str">
        <f t="shared" si="86"/>
        <v>N/A</v>
      </c>
      <c r="I289" s="8">
        <v>-65.099999999999994</v>
      </c>
      <c r="J289" s="8">
        <v>-36.9</v>
      </c>
      <c r="K289" s="1" t="s">
        <v>213</v>
      </c>
      <c r="L289" s="105" t="str">
        <f t="shared" si="87"/>
        <v>N/A</v>
      </c>
    </row>
    <row r="290" spans="1:12" x14ac:dyDescent="0.2">
      <c r="A290" s="138" t="s">
        <v>699</v>
      </c>
      <c r="B290" s="1" t="s">
        <v>213</v>
      </c>
      <c r="C290" s="1">
        <v>74241</v>
      </c>
      <c r="D290" s="7" t="str">
        <f t="shared" si="81"/>
        <v>N/A</v>
      </c>
      <c r="E290" s="1">
        <v>40523</v>
      </c>
      <c r="F290" s="7" t="str">
        <f t="shared" ref="F290:F304" si="88">IF($B290="N/A","N/A",IF(E290&gt;10,"No",IF(E290&lt;-10,"No","Yes")))</f>
        <v>N/A</v>
      </c>
      <c r="G290" s="1">
        <v>19093</v>
      </c>
      <c r="H290" s="7" t="str">
        <f t="shared" ref="H290:H304" si="89">IF($B290="N/A","N/A",IF(G290&gt;10,"No",IF(G290&lt;-10,"No","Yes")))</f>
        <v>N/A</v>
      </c>
      <c r="I290" s="8">
        <v>-45.4</v>
      </c>
      <c r="J290" s="8">
        <v>-52.9</v>
      </c>
      <c r="K290" s="1" t="s">
        <v>213</v>
      </c>
      <c r="L290" s="105" t="str">
        <f t="shared" ref="L290:L301" si="90">IF(J290="Div by 0", "N/A", IF(K290="N/A","N/A", IF(J290&gt;VALUE(MID(K290,1,2)), "No", IF(J290&lt;-1*VALUE(MID(K290,1,2)), "No", "Yes"))))</f>
        <v>N/A</v>
      </c>
    </row>
    <row r="291" spans="1:12" x14ac:dyDescent="0.2">
      <c r="A291" s="138" t="s">
        <v>700</v>
      </c>
      <c r="B291" s="1" t="s">
        <v>213</v>
      </c>
      <c r="C291" s="1">
        <v>91072</v>
      </c>
      <c r="D291" s="7" t="str">
        <f t="shared" si="81"/>
        <v>N/A</v>
      </c>
      <c r="E291" s="1">
        <v>99718</v>
      </c>
      <c r="F291" s="7" t="str">
        <f t="shared" si="88"/>
        <v>N/A</v>
      </c>
      <c r="G291" s="1">
        <v>33817</v>
      </c>
      <c r="H291" s="7" t="str">
        <f t="shared" si="89"/>
        <v>N/A</v>
      </c>
      <c r="I291" s="8">
        <v>9.4939999999999998</v>
      </c>
      <c r="J291" s="8">
        <v>-66.099999999999994</v>
      </c>
      <c r="K291" s="1" t="s">
        <v>213</v>
      </c>
      <c r="L291" s="105" t="str">
        <f t="shared" si="90"/>
        <v>N/A</v>
      </c>
    </row>
    <row r="292" spans="1:12" x14ac:dyDescent="0.2">
      <c r="A292" s="138" t="s">
        <v>718</v>
      </c>
      <c r="B292" s="22" t="s">
        <v>213</v>
      </c>
      <c r="C292" s="9">
        <v>2.1960647E-3</v>
      </c>
      <c r="D292" s="7" t="str">
        <f t="shared" si="81"/>
        <v>N/A</v>
      </c>
      <c r="E292" s="9">
        <v>5.5155538599999998E-2</v>
      </c>
      <c r="F292" s="7" t="str">
        <f t="shared" si="88"/>
        <v>N/A</v>
      </c>
      <c r="G292" s="9">
        <v>2.3656740700000001E-2</v>
      </c>
      <c r="H292" s="7" t="str">
        <f t="shared" si="89"/>
        <v>N/A</v>
      </c>
      <c r="I292" s="8">
        <v>2412</v>
      </c>
      <c r="J292" s="8">
        <v>-57.1</v>
      </c>
      <c r="K292" s="22" t="s">
        <v>213</v>
      </c>
      <c r="L292" s="105" t="str">
        <f t="shared" si="90"/>
        <v>N/A</v>
      </c>
    </row>
    <row r="293" spans="1:12" x14ac:dyDescent="0.2">
      <c r="A293" s="138" t="s">
        <v>711</v>
      </c>
      <c r="B293" s="1" t="s">
        <v>213</v>
      </c>
      <c r="C293" s="1">
        <v>55940.25</v>
      </c>
      <c r="D293" s="7" t="str">
        <f t="shared" si="81"/>
        <v>N/A</v>
      </c>
      <c r="E293" s="1">
        <v>51682.416666999998</v>
      </c>
      <c r="F293" s="7" t="str">
        <f t="shared" si="88"/>
        <v>N/A</v>
      </c>
      <c r="G293" s="1">
        <v>25621</v>
      </c>
      <c r="H293" s="7" t="str">
        <f t="shared" si="89"/>
        <v>N/A</v>
      </c>
      <c r="I293" s="8">
        <v>-7.61</v>
      </c>
      <c r="J293" s="8">
        <v>-50.4</v>
      </c>
      <c r="K293" s="1" t="s">
        <v>213</v>
      </c>
      <c r="L293" s="105" t="str">
        <f t="shared" si="90"/>
        <v>N/A</v>
      </c>
    </row>
    <row r="294" spans="1:12" x14ac:dyDescent="0.2">
      <c r="A294" s="138" t="s">
        <v>701</v>
      </c>
      <c r="B294" s="1" t="s">
        <v>213</v>
      </c>
      <c r="C294" s="1">
        <v>0</v>
      </c>
      <c r="D294" s="7" t="str">
        <f t="shared" si="81"/>
        <v>N/A</v>
      </c>
      <c r="E294" s="1">
        <v>0</v>
      </c>
      <c r="F294" s="7" t="str">
        <f t="shared" si="88"/>
        <v>N/A</v>
      </c>
      <c r="G294" s="1">
        <v>11</v>
      </c>
      <c r="H294" s="7" t="str">
        <f t="shared" si="89"/>
        <v>N/A</v>
      </c>
      <c r="I294" s="8" t="s">
        <v>1750</v>
      </c>
      <c r="J294" s="8" t="s">
        <v>1750</v>
      </c>
      <c r="K294" s="1" t="s">
        <v>213</v>
      </c>
      <c r="L294" s="105" t="str">
        <f t="shared" si="90"/>
        <v>N/A</v>
      </c>
    </row>
    <row r="295" spans="1:12" x14ac:dyDescent="0.2">
      <c r="A295" s="138" t="s">
        <v>712</v>
      </c>
      <c r="B295" s="1" t="s">
        <v>213</v>
      </c>
      <c r="C295" s="1">
        <v>0</v>
      </c>
      <c r="D295" s="7" t="str">
        <f t="shared" si="81"/>
        <v>N/A</v>
      </c>
      <c r="E295" s="1">
        <v>0</v>
      </c>
      <c r="F295" s="7" t="str">
        <f t="shared" si="88"/>
        <v>N/A</v>
      </c>
      <c r="G295" s="1">
        <v>0.58333333330000003</v>
      </c>
      <c r="H295" s="7" t="str">
        <f t="shared" si="89"/>
        <v>N/A</v>
      </c>
      <c r="I295" s="8" t="s">
        <v>1750</v>
      </c>
      <c r="J295" s="8" t="s">
        <v>1750</v>
      </c>
      <c r="K295" s="1" t="s">
        <v>213</v>
      </c>
      <c r="L295" s="105" t="str">
        <f t="shared" si="90"/>
        <v>N/A</v>
      </c>
    </row>
    <row r="296" spans="1:12" x14ac:dyDescent="0.2">
      <c r="A296" s="138" t="s">
        <v>702</v>
      </c>
      <c r="B296" s="1" t="s">
        <v>213</v>
      </c>
      <c r="C296" s="1">
        <v>605</v>
      </c>
      <c r="D296" s="7" t="str">
        <f t="shared" si="81"/>
        <v>N/A</v>
      </c>
      <c r="E296" s="1">
        <v>575</v>
      </c>
      <c r="F296" s="7" t="str">
        <f t="shared" si="88"/>
        <v>N/A</v>
      </c>
      <c r="G296" s="1">
        <v>750</v>
      </c>
      <c r="H296" s="7" t="str">
        <f t="shared" si="89"/>
        <v>N/A</v>
      </c>
      <c r="I296" s="8">
        <v>-4.96</v>
      </c>
      <c r="J296" s="8">
        <v>30.43</v>
      </c>
      <c r="K296" s="1" t="s">
        <v>213</v>
      </c>
      <c r="L296" s="105" t="str">
        <f t="shared" si="90"/>
        <v>N/A</v>
      </c>
    </row>
    <row r="297" spans="1:12" x14ac:dyDescent="0.2">
      <c r="A297" s="138" t="s">
        <v>713</v>
      </c>
      <c r="B297" s="1" t="s">
        <v>213</v>
      </c>
      <c r="C297" s="1">
        <v>338.25</v>
      </c>
      <c r="D297" s="7" t="str">
        <f t="shared" si="81"/>
        <v>N/A</v>
      </c>
      <c r="E297" s="1">
        <v>268.25</v>
      </c>
      <c r="F297" s="7" t="str">
        <f t="shared" si="88"/>
        <v>N/A</v>
      </c>
      <c r="G297" s="1">
        <v>345.41666666999998</v>
      </c>
      <c r="H297" s="7" t="str">
        <f t="shared" si="89"/>
        <v>N/A</v>
      </c>
      <c r="I297" s="8">
        <v>-20.7</v>
      </c>
      <c r="J297" s="8">
        <v>28.77</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1750</v>
      </c>
      <c r="J298" s="8" t="s">
        <v>1750</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1750</v>
      </c>
      <c r="J299" s="8" t="s">
        <v>1750</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1750</v>
      </c>
      <c r="J300" s="8" t="s">
        <v>1750</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1750</v>
      </c>
      <c r="J301" s="8" t="s">
        <v>1750</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1750</v>
      </c>
      <c r="J302" s="8" t="s">
        <v>1750</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1750</v>
      </c>
      <c r="J303" s="8" t="s">
        <v>1750</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1750</v>
      </c>
      <c r="J304" s="8" t="s">
        <v>1750</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1750</v>
      </c>
      <c r="J305" s="8" t="s">
        <v>1750</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1750</v>
      </c>
      <c r="J306" s="8" t="s">
        <v>1750</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1750</v>
      </c>
      <c r="J307" s="8" t="s">
        <v>1750</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1750</v>
      </c>
      <c r="J308" s="8" t="s">
        <v>1750</v>
      </c>
      <c r="K308" s="1" t="s">
        <v>213</v>
      </c>
      <c r="L308" s="105" t="str">
        <f>IF(J308="Div by 0", "N/A", IF(K308="N/A","N/A", IF(J308&gt;VALUE(MID(K308,1,2)), "No", IF(J308&lt;-1*VALUE(MID(K308,1,2)), "No", "Yes"))))</f>
        <v>N/A</v>
      </c>
    </row>
    <row r="309" spans="1:12" x14ac:dyDescent="0.2">
      <c r="A309" s="156" t="s">
        <v>709</v>
      </c>
      <c r="B309" s="1" t="s">
        <v>213</v>
      </c>
      <c r="C309" s="1">
        <v>129594</v>
      </c>
      <c r="D309" s="1" t="s">
        <v>213</v>
      </c>
      <c r="E309" s="1">
        <v>97426</v>
      </c>
      <c r="F309" s="1" t="s">
        <v>213</v>
      </c>
      <c r="G309" s="1">
        <v>66825</v>
      </c>
      <c r="H309" s="1" t="s">
        <v>213</v>
      </c>
      <c r="I309" s="8">
        <v>-24.8</v>
      </c>
      <c r="J309" s="8">
        <v>-31.4</v>
      </c>
      <c r="K309" s="1" t="s">
        <v>213</v>
      </c>
      <c r="L309" s="105" t="str">
        <f>IF(J309="Div by 0", "N/A", IF(K309="N/A","N/A", IF(J309&gt;VALUE(MID(K309,1,2)), "No", IF(J309&lt;-1*VALUE(MID(K309,1,2)), "No", "Yes"))))</f>
        <v>N/A</v>
      </c>
    </row>
    <row r="310" spans="1:12" x14ac:dyDescent="0.2">
      <c r="A310" s="157" t="s">
        <v>73</v>
      </c>
      <c r="B310" s="22" t="s">
        <v>213</v>
      </c>
      <c r="C310" s="23">
        <v>1898287</v>
      </c>
      <c r="D310" s="27" t="str">
        <f>IF($B310="N/A","N/A",IF(C310&gt;10,"No",IF(C310&lt;-10,"No","Yes")))</f>
        <v>N/A</v>
      </c>
      <c r="E310" s="23">
        <v>2192635</v>
      </c>
      <c r="F310" s="27" t="str">
        <f>IF($B310="N/A","N/A",IF(E310&gt;10,"No",IF(E310&lt;-10,"No","Yes")))</f>
        <v>N/A</v>
      </c>
      <c r="G310" s="23">
        <v>2322186</v>
      </c>
      <c r="H310" s="27" t="str">
        <f>IF($B310="N/A","N/A",IF(G310&gt;10,"No",IF(G310&lt;-10,"No","Yes")))</f>
        <v>N/A</v>
      </c>
      <c r="I310" s="8">
        <v>15.51</v>
      </c>
      <c r="J310" s="8">
        <v>5.9080000000000004</v>
      </c>
      <c r="K310" s="28" t="s">
        <v>736</v>
      </c>
      <c r="L310" s="105" t="str">
        <f t="shared" ref="L310:L339" si="92">IF(J310="Div by 0", "N/A", IF(K310="N/A","N/A", IF(J310&gt;VALUE(MID(K310,1,2)), "No", IF(J310&lt;-1*VALUE(MID(K310,1,2)), "No", "Yes"))))</f>
        <v>Yes</v>
      </c>
    </row>
    <row r="311" spans="1:12" x14ac:dyDescent="0.2">
      <c r="A311" s="156" t="s">
        <v>182</v>
      </c>
      <c r="B311" s="22" t="s">
        <v>213</v>
      </c>
      <c r="C311" s="23">
        <v>128813</v>
      </c>
      <c r="D311" s="7" t="str">
        <f t="shared" ref="D311:D314" si="93">IF($B311="N/A","N/A",IF(C311&gt;10,"No",IF(C311&lt;-10,"No","Yes")))</f>
        <v>N/A</v>
      </c>
      <c r="E311" s="23">
        <v>132576</v>
      </c>
      <c r="F311" s="7" t="str">
        <f t="shared" ref="F311:F314" si="94">IF($B311="N/A","N/A",IF(E311&gt;10,"No",IF(E311&lt;-10,"No","Yes")))</f>
        <v>N/A</v>
      </c>
      <c r="G311" s="23">
        <v>138634</v>
      </c>
      <c r="H311" s="7" t="str">
        <f t="shared" ref="H311:H314" si="95">IF($B311="N/A","N/A",IF(G311&gt;10,"No",IF(G311&lt;-10,"No","Yes")))</f>
        <v>N/A</v>
      </c>
      <c r="I311" s="8">
        <v>2.9209999999999998</v>
      </c>
      <c r="J311" s="8">
        <v>4.569</v>
      </c>
      <c r="K311" s="28" t="s">
        <v>736</v>
      </c>
      <c r="L311" s="105" t="str">
        <f>IF(J311="Div by 0", "N/A", IF(OR(J311="N/A",K311="N/A"),"N/A", IF(J311&gt;VALUE(MID(K311,1,2)), "No", IF(J311&lt;-1*VALUE(MID(K311,1,2)), "No", "Yes"))))</f>
        <v>Yes</v>
      </c>
    </row>
    <row r="312" spans="1:12" x14ac:dyDescent="0.2">
      <c r="A312" s="156" t="s">
        <v>183</v>
      </c>
      <c r="B312" s="22" t="s">
        <v>213</v>
      </c>
      <c r="C312" s="23">
        <v>354734</v>
      </c>
      <c r="D312" s="7" t="str">
        <f t="shared" si="93"/>
        <v>N/A</v>
      </c>
      <c r="E312" s="23">
        <v>360691</v>
      </c>
      <c r="F312" s="7" t="str">
        <f t="shared" si="94"/>
        <v>N/A</v>
      </c>
      <c r="G312" s="23">
        <v>366569</v>
      </c>
      <c r="H312" s="7" t="str">
        <f t="shared" si="95"/>
        <v>N/A</v>
      </c>
      <c r="I312" s="8">
        <v>1.679</v>
      </c>
      <c r="J312" s="8">
        <v>1.63</v>
      </c>
      <c r="K312" s="28" t="s">
        <v>736</v>
      </c>
      <c r="L312" s="105" t="str">
        <f t="shared" ref="L312:L314" si="96">IF(J312="Div by 0", "N/A", IF(OR(J312="N/A",K312="N/A"),"N/A", IF(J312&gt;VALUE(MID(K312,1,2)), "No", IF(J312&lt;-1*VALUE(MID(K312,1,2)), "No", "Yes"))))</f>
        <v>Yes</v>
      </c>
    </row>
    <row r="313" spans="1:12" x14ac:dyDescent="0.2">
      <c r="A313" s="156" t="s">
        <v>184</v>
      </c>
      <c r="B313" s="22" t="s">
        <v>213</v>
      </c>
      <c r="C313" s="23">
        <v>982518</v>
      </c>
      <c r="D313" s="7" t="str">
        <f t="shared" si="93"/>
        <v>N/A</v>
      </c>
      <c r="E313" s="23">
        <v>1014266</v>
      </c>
      <c r="F313" s="7" t="str">
        <f t="shared" si="94"/>
        <v>N/A</v>
      </c>
      <c r="G313" s="23">
        <v>913086</v>
      </c>
      <c r="H313" s="7" t="str">
        <f t="shared" si="95"/>
        <v>N/A</v>
      </c>
      <c r="I313" s="8">
        <v>3.2309999999999999</v>
      </c>
      <c r="J313" s="8">
        <v>-9.98</v>
      </c>
      <c r="K313" s="28" t="s">
        <v>736</v>
      </c>
      <c r="L313" s="105" t="str">
        <f t="shared" si="96"/>
        <v>Yes</v>
      </c>
    </row>
    <row r="314" spans="1:12" x14ac:dyDescent="0.2">
      <c r="A314" s="152" t="s">
        <v>185</v>
      </c>
      <c r="B314" s="22" t="s">
        <v>213</v>
      </c>
      <c r="C314" s="23">
        <v>432222</v>
      </c>
      <c r="D314" s="7" t="str">
        <f t="shared" si="93"/>
        <v>N/A</v>
      </c>
      <c r="E314" s="23">
        <v>685102</v>
      </c>
      <c r="F314" s="7" t="str">
        <f t="shared" si="94"/>
        <v>N/A</v>
      </c>
      <c r="G314" s="23">
        <v>903897</v>
      </c>
      <c r="H314" s="7" t="str">
        <f t="shared" si="95"/>
        <v>N/A</v>
      </c>
      <c r="I314" s="8">
        <v>58.51</v>
      </c>
      <c r="J314" s="8">
        <v>31.94</v>
      </c>
      <c r="K314" s="28" t="s">
        <v>736</v>
      </c>
      <c r="L314" s="105" t="str">
        <f t="shared" si="96"/>
        <v>No</v>
      </c>
    </row>
    <row r="315" spans="1:12" x14ac:dyDescent="0.2">
      <c r="A315" s="156" t="s">
        <v>1099</v>
      </c>
      <c r="B315" s="9" t="s">
        <v>213</v>
      </c>
      <c r="C315" s="23">
        <v>960687</v>
      </c>
      <c r="D315" s="5" t="str">
        <f t="shared" ref="D315:F318" si="97">IF($B315="N/A","N/A",IF(C315&lt;0,"No","Yes"))</f>
        <v>N/A</v>
      </c>
      <c r="E315" s="23">
        <v>1001960</v>
      </c>
      <c r="F315" s="5" t="str">
        <f t="shared" si="97"/>
        <v>N/A</v>
      </c>
      <c r="G315" s="23">
        <v>919865</v>
      </c>
      <c r="H315" s="5" t="str">
        <f t="shared" ref="H315:H318" si="98">IF($B315="N/A","N/A",IF(G315&lt;0,"No","Yes"))</f>
        <v>N/A</v>
      </c>
      <c r="I315" s="8">
        <v>4.2960000000000003</v>
      </c>
      <c r="J315" s="8">
        <v>-8.19</v>
      </c>
      <c r="K315" s="1" t="s">
        <v>735</v>
      </c>
      <c r="L315" s="105" t="str">
        <f>IF(J315="Div by 0", "N/A", IF(OR(J315="N/A",K315="N/A"),"N/A", IF(J315&gt;VALUE(MID(K315,1,2)), "No", IF(J315&lt;-1*VALUE(MID(K315,1,2)), "No", "Yes"))))</f>
        <v>Yes</v>
      </c>
    </row>
    <row r="316" spans="1:12" x14ac:dyDescent="0.2">
      <c r="A316" s="156" t="s">
        <v>430</v>
      </c>
      <c r="B316" s="9" t="s">
        <v>213</v>
      </c>
      <c r="C316" s="23">
        <v>68079</v>
      </c>
      <c r="D316" s="5" t="str">
        <f t="shared" si="97"/>
        <v>N/A</v>
      </c>
      <c r="E316" s="23">
        <v>73587</v>
      </c>
      <c r="F316" s="5" t="str">
        <f t="shared" si="97"/>
        <v>N/A</v>
      </c>
      <c r="G316" s="23">
        <v>75560</v>
      </c>
      <c r="H316" s="5" t="str">
        <f t="shared" si="98"/>
        <v>N/A</v>
      </c>
      <c r="I316" s="8">
        <v>8.0909999999999993</v>
      </c>
      <c r="J316" s="8">
        <v>2.681</v>
      </c>
      <c r="K316" s="1" t="s">
        <v>735</v>
      </c>
      <c r="L316" s="105" t="str">
        <f t="shared" ref="L316:L318" si="99">IF(J316="Div by 0", "N/A", IF(OR(J316="N/A",K316="N/A"),"N/A", IF(J316&gt;VALUE(MID(K316,1,2)), "No", IF(J316&lt;-1*VALUE(MID(K316,1,2)), "No", "Yes"))))</f>
        <v>Yes</v>
      </c>
    </row>
    <row r="317" spans="1:12" x14ac:dyDescent="0.2">
      <c r="A317" s="156" t="s">
        <v>431</v>
      </c>
      <c r="B317" s="9" t="s">
        <v>213</v>
      </c>
      <c r="C317" s="23">
        <v>723311</v>
      </c>
      <c r="D317" s="5" t="str">
        <f t="shared" si="97"/>
        <v>N/A</v>
      </c>
      <c r="E317" s="23">
        <v>964636</v>
      </c>
      <c r="F317" s="5" t="str">
        <f t="shared" si="97"/>
        <v>N/A</v>
      </c>
      <c r="G317" s="23">
        <v>1165458</v>
      </c>
      <c r="H317" s="5" t="str">
        <f t="shared" si="98"/>
        <v>N/A</v>
      </c>
      <c r="I317" s="8">
        <v>33.36</v>
      </c>
      <c r="J317" s="8">
        <v>20.82</v>
      </c>
      <c r="K317" s="1" t="s">
        <v>735</v>
      </c>
      <c r="L317" s="105" t="str">
        <f t="shared" si="99"/>
        <v>No</v>
      </c>
    </row>
    <row r="318" spans="1:12" x14ac:dyDescent="0.2">
      <c r="A318" s="156" t="s">
        <v>1100</v>
      </c>
      <c r="B318" s="9" t="s">
        <v>213</v>
      </c>
      <c r="C318" s="23">
        <v>104890</v>
      </c>
      <c r="D318" s="5" t="str">
        <f t="shared" si="97"/>
        <v>N/A</v>
      </c>
      <c r="E318" s="23">
        <v>110074</v>
      </c>
      <c r="F318" s="5" t="str">
        <f t="shared" si="97"/>
        <v>N/A</v>
      </c>
      <c r="G318" s="23">
        <v>118581</v>
      </c>
      <c r="H318" s="5" t="str">
        <f t="shared" si="98"/>
        <v>N/A</v>
      </c>
      <c r="I318" s="8">
        <v>4.9420000000000002</v>
      </c>
      <c r="J318" s="8">
        <v>7.7279999999999998</v>
      </c>
      <c r="K318" s="1" t="s">
        <v>735</v>
      </c>
      <c r="L318" s="105" t="str">
        <f t="shared" si="99"/>
        <v>Yes</v>
      </c>
    </row>
    <row r="319" spans="1:12" x14ac:dyDescent="0.2">
      <c r="A319" s="156" t="s">
        <v>98</v>
      </c>
      <c r="B319" s="22" t="s">
        <v>291</v>
      </c>
      <c r="C319" s="4">
        <v>89.867022215000006</v>
      </c>
      <c r="D319" s="27" t="str">
        <f>IF($B319="N/A","N/A",IF(C319&gt;80,"Yes","No"))</f>
        <v>Yes</v>
      </c>
      <c r="E319" s="4">
        <v>94.807070031999999</v>
      </c>
      <c r="F319" s="27" t="str">
        <f>IF($B319="N/A","N/A",IF(E319&gt;80,"Yes","No"))</f>
        <v>Yes</v>
      </c>
      <c r="G319" s="4">
        <v>95.698019021999997</v>
      </c>
      <c r="H319" s="27" t="str">
        <f>IF($B319="N/A","N/A",IF(G319&gt;80,"Yes","No"))</f>
        <v>Yes</v>
      </c>
      <c r="I319" s="8">
        <v>5.4969999999999999</v>
      </c>
      <c r="J319" s="8">
        <v>0.93969999999999998</v>
      </c>
      <c r="K319" s="28" t="s">
        <v>736</v>
      </c>
      <c r="L319" s="105" t="str">
        <f t="shared" si="92"/>
        <v>Yes</v>
      </c>
    </row>
    <row r="320" spans="1:12" x14ac:dyDescent="0.2">
      <c r="A320" s="156" t="s">
        <v>332</v>
      </c>
      <c r="B320" s="22" t="s">
        <v>278</v>
      </c>
      <c r="C320" s="4">
        <v>0.91076849810000005</v>
      </c>
      <c r="D320" s="27" t="str">
        <f>IF($B320="N/A","N/A",IF(C320&gt;=5,"No",IF(C320&lt;0,"No","Yes")))</f>
        <v>Yes</v>
      </c>
      <c r="E320" s="4">
        <v>1.0797966830000001</v>
      </c>
      <c r="F320" s="27" t="str">
        <f>IF($B320="N/A","N/A",IF(E320&gt;=5,"No",IF(E320&lt;0,"No","Yes")))</f>
        <v>Yes</v>
      </c>
      <c r="G320" s="4">
        <v>0.76974884870000004</v>
      </c>
      <c r="H320" s="27" t="str">
        <f>IF($B320="N/A","N/A",IF(G320&gt;=5,"No",IF(G320&lt;0,"No","Yes")))</f>
        <v>Yes</v>
      </c>
      <c r="I320" s="8">
        <v>18.559999999999999</v>
      </c>
      <c r="J320" s="8">
        <v>-28.7</v>
      </c>
      <c r="K320" s="28" t="s">
        <v>736</v>
      </c>
      <c r="L320" s="105" t="str">
        <f t="shared" si="92"/>
        <v>No</v>
      </c>
    </row>
    <row r="321" spans="1:12" x14ac:dyDescent="0.2">
      <c r="A321" s="156" t="s">
        <v>340</v>
      </c>
      <c r="B321" s="30" t="s">
        <v>278</v>
      </c>
      <c r="C321" s="4">
        <v>2.0861439813999998</v>
      </c>
      <c r="D321" s="27" t="str">
        <f>IF($B321="N/A","N/A",IF(C321&gt;=5,"No",IF(C321&lt;0,"No","Yes")))</f>
        <v>Yes</v>
      </c>
      <c r="E321" s="4">
        <v>1.8801578922</v>
      </c>
      <c r="F321" s="27" t="str">
        <f>IF($B321="N/A","N/A",IF(E321&gt;=5,"No",IF(E321&lt;0,"No","Yes")))</f>
        <v>Yes</v>
      </c>
      <c r="G321" s="4">
        <v>1.7577833989</v>
      </c>
      <c r="H321" s="27" t="str">
        <f>IF($B321="N/A","N/A",IF(G321&gt;=5,"No",IF(G321&lt;0,"No","Yes")))</f>
        <v>Yes</v>
      </c>
      <c r="I321" s="8">
        <v>-9.8699999999999992</v>
      </c>
      <c r="J321" s="8">
        <v>-6.51</v>
      </c>
      <c r="K321" s="28" t="s">
        <v>736</v>
      </c>
      <c r="L321" s="105" t="str">
        <f t="shared" si="92"/>
        <v>Yes</v>
      </c>
    </row>
    <row r="322" spans="1:12" x14ac:dyDescent="0.2">
      <c r="A322" s="156" t="s">
        <v>333</v>
      </c>
      <c r="B322" s="30" t="s">
        <v>278</v>
      </c>
      <c r="C322" s="4">
        <v>0</v>
      </c>
      <c r="D322" s="27" t="str">
        <f>IF($B322="N/A","N/A",IF(C322&gt;=5,"No",IF(C322&lt;0,"No","Yes")))</f>
        <v>Yes</v>
      </c>
      <c r="E322" s="4">
        <v>0</v>
      </c>
      <c r="F322" s="27" t="str">
        <f>IF($B322="N/A","N/A",IF(E322&gt;=5,"No",IF(E322&lt;0,"No","Yes")))</f>
        <v>Yes</v>
      </c>
      <c r="G322" s="4">
        <v>0</v>
      </c>
      <c r="H322" s="27" t="str">
        <f>IF($B322="N/A","N/A",IF(G322&gt;=5,"No",IF(G322&lt;0,"No","Yes")))</f>
        <v>Yes</v>
      </c>
      <c r="I322" s="8" t="s">
        <v>1750</v>
      </c>
      <c r="J322" s="8" t="s">
        <v>1750</v>
      </c>
      <c r="K322" s="28" t="s">
        <v>736</v>
      </c>
      <c r="L322" s="105" t="str">
        <f t="shared" si="92"/>
        <v>N/A</v>
      </c>
    </row>
    <row r="323" spans="1:12" x14ac:dyDescent="0.2">
      <c r="A323" s="156" t="s">
        <v>334</v>
      </c>
      <c r="B323" s="30" t="s">
        <v>292</v>
      </c>
      <c r="C323" s="4">
        <v>4.1761862142000004</v>
      </c>
      <c r="D323" s="27" t="str">
        <f>IF($B323="N/A","N/A",IF(C323&gt;0,"No",IF(C323&lt;0,"No","Yes")))</f>
        <v>No</v>
      </c>
      <c r="E323" s="4">
        <v>0</v>
      </c>
      <c r="F323" s="27" t="str">
        <f>IF($B323="N/A","N/A",IF(E323&gt;0,"No",IF(E323&lt;0,"No","Yes")))</f>
        <v>Yes</v>
      </c>
      <c r="G323" s="4">
        <v>0.65042162859999997</v>
      </c>
      <c r="H323" s="27" t="str">
        <f>IF($B323="N/A","N/A",IF(G323&gt;0,"No",IF(G323&lt;0,"No","Yes")))</f>
        <v>No</v>
      </c>
      <c r="I323" s="8">
        <v>-100</v>
      </c>
      <c r="J323" s="8" t="s">
        <v>1750</v>
      </c>
      <c r="K323" s="28" t="s">
        <v>736</v>
      </c>
      <c r="L323" s="105" t="str">
        <f t="shared" si="92"/>
        <v>N/A</v>
      </c>
    </row>
    <row r="324" spans="1:12" x14ac:dyDescent="0.2">
      <c r="A324" s="156" t="s">
        <v>335</v>
      </c>
      <c r="B324" s="30" t="s">
        <v>278</v>
      </c>
      <c r="C324" s="4">
        <v>2.9417048107000001</v>
      </c>
      <c r="D324" s="27" t="str">
        <f>IF($B324="N/A","N/A",IF(C324&gt;=5,"No",IF(C324&lt;0,"No","Yes")))</f>
        <v>Yes</v>
      </c>
      <c r="E324" s="4">
        <v>2.2215279789000002</v>
      </c>
      <c r="F324" s="27" t="str">
        <f>IF($B324="N/A","N/A",IF(E324&gt;=5,"No",IF(E324&lt;0,"No","Yes")))</f>
        <v>Yes</v>
      </c>
      <c r="G324" s="4">
        <v>1.1092565367</v>
      </c>
      <c r="H324" s="27" t="str">
        <f>IF($B324="N/A","N/A",IF(G324&gt;=5,"No",IF(G324&lt;0,"No","Yes")))</f>
        <v>Yes</v>
      </c>
      <c r="I324" s="8">
        <v>-24.5</v>
      </c>
      <c r="J324" s="8">
        <v>-50.1</v>
      </c>
      <c r="K324" s="28" t="s">
        <v>736</v>
      </c>
      <c r="L324" s="105" t="str">
        <f t="shared" si="92"/>
        <v>No</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1750</v>
      </c>
      <c r="J325" s="8" t="s">
        <v>1750</v>
      </c>
      <c r="K325" s="28" t="s">
        <v>736</v>
      </c>
      <c r="L325" s="105" t="str">
        <f t="shared" si="92"/>
        <v>N/A</v>
      </c>
    </row>
    <row r="326" spans="1:12" x14ac:dyDescent="0.2">
      <c r="A326" s="156" t="s">
        <v>337</v>
      </c>
      <c r="B326" s="30" t="s">
        <v>292</v>
      </c>
      <c r="C326" s="4">
        <v>1.8174280300000002E-2</v>
      </c>
      <c r="D326" s="27" t="str">
        <f t="shared" si="100"/>
        <v>No</v>
      </c>
      <c r="E326" s="4">
        <v>1.1447413700000001E-2</v>
      </c>
      <c r="F326" s="27" t="str">
        <f t="shared" si="101"/>
        <v>No</v>
      </c>
      <c r="G326" s="4">
        <v>1.47705653E-2</v>
      </c>
      <c r="H326" s="27" t="str">
        <f t="shared" si="102"/>
        <v>No</v>
      </c>
      <c r="I326" s="8">
        <v>-37</v>
      </c>
      <c r="J326" s="8">
        <v>29.03</v>
      </c>
      <c r="K326" s="28" t="s">
        <v>736</v>
      </c>
      <c r="L326" s="105" t="str">
        <f t="shared" si="92"/>
        <v>No</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1750</v>
      </c>
      <c r="J327" s="8" t="s">
        <v>1750</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1750</v>
      </c>
      <c r="J328" s="8" t="s">
        <v>1750</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1750</v>
      </c>
      <c r="J329" s="8" t="s">
        <v>1750</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1750</v>
      </c>
      <c r="J330" s="8" t="s">
        <v>1750</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1750</v>
      </c>
      <c r="J331" s="8" t="s">
        <v>1750</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1750</v>
      </c>
      <c r="J332" s="8" t="s">
        <v>1750</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1750</v>
      </c>
      <c r="J333" s="8" t="s">
        <v>1750</v>
      </c>
      <c r="K333" s="28" t="s">
        <v>736</v>
      </c>
      <c r="L333" s="105" t="str">
        <f t="shared" si="92"/>
        <v>N/A</v>
      </c>
    </row>
    <row r="334" spans="1:12" x14ac:dyDescent="0.2">
      <c r="A334" s="156" t="s">
        <v>1751</v>
      </c>
      <c r="B334" s="22" t="s">
        <v>293</v>
      </c>
      <c r="C334" s="4">
        <v>9.5405489264999996</v>
      </c>
      <c r="D334" s="27" t="str">
        <f>IF($B334="N/A","N/A",IF(C334&gt;15,"No",IF(C334&lt;2,"No","Yes")))</f>
        <v>Yes</v>
      </c>
      <c r="E334" s="4">
        <v>10.416416777</v>
      </c>
      <c r="F334" s="27" t="str">
        <f>IF($B334="N/A","N/A",IF(E334&gt;15,"No",IF(E334&lt;2,"No","Yes")))</f>
        <v>Yes</v>
      </c>
      <c r="G334" s="4">
        <v>10.220800573</v>
      </c>
      <c r="H334" s="27" t="str">
        <f>IF($B334="N/A","N/A",IF(G334&gt;15,"No",IF(G334&lt;2,"No","Yes")))</f>
        <v>Yes</v>
      </c>
      <c r="I334" s="8">
        <v>9.18</v>
      </c>
      <c r="J334" s="8">
        <v>-1.88</v>
      </c>
      <c r="K334" s="28" t="s">
        <v>736</v>
      </c>
      <c r="L334" s="105" t="str">
        <f t="shared" si="92"/>
        <v>Yes</v>
      </c>
    </row>
    <row r="335" spans="1:12" x14ac:dyDescent="0.2">
      <c r="A335" s="156" t="s">
        <v>1105</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1750</v>
      </c>
      <c r="J335" s="8" t="s">
        <v>1750</v>
      </c>
      <c r="K335" s="28" t="s">
        <v>736</v>
      </c>
      <c r="L335" s="105" t="str">
        <f t="shared" si="92"/>
        <v>N/A</v>
      </c>
    </row>
    <row r="336" spans="1:12" x14ac:dyDescent="0.2">
      <c r="A336" s="156" t="s">
        <v>1659</v>
      </c>
      <c r="B336" s="22" t="s">
        <v>213</v>
      </c>
      <c r="C336" s="23">
        <v>8847</v>
      </c>
      <c r="D336" s="27" t="str">
        <f>IF($B336="N/A","N/A",IF(C336&gt;10,"No",IF(C336&lt;-10,"No","Yes")))</f>
        <v>N/A</v>
      </c>
      <c r="E336" s="23">
        <v>10917</v>
      </c>
      <c r="F336" s="27" t="str">
        <f>IF($B336="N/A","N/A",IF(E336&gt;10,"No",IF(E336&lt;-10,"No","Yes")))</f>
        <v>N/A</v>
      </c>
      <c r="G336" s="23">
        <v>11443</v>
      </c>
      <c r="H336" s="27" t="str">
        <f>IF($B336="N/A","N/A",IF(G336&gt;10,"No",IF(G336&lt;-10,"No","Yes")))</f>
        <v>N/A</v>
      </c>
      <c r="I336" s="8">
        <v>23.4</v>
      </c>
      <c r="J336" s="8">
        <v>4.8179999999999996</v>
      </c>
      <c r="K336" s="28" t="s">
        <v>736</v>
      </c>
      <c r="L336" s="105" t="str">
        <f t="shared" si="92"/>
        <v>Yes</v>
      </c>
    </row>
    <row r="337" spans="1:12" x14ac:dyDescent="0.2">
      <c r="A337" s="156" t="s">
        <v>1660</v>
      </c>
      <c r="B337" s="22" t="s">
        <v>213</v>
      </c>
      <c r="C337" s="23">
        <v>629</v>
      </c>
      <c r="D337" s="27" t="str">
        <f>IF($B337="N/A","N/A",IF(C337&gt;10,"No",IF(C337&lt;-10,"No","Yes")))</f>
        <v>N/A</v>
      </c>
      <c r="E337" s="23">
        <v>1192</v>
      </c>
      <c r="F337" s="27" t="str">
        <f>IF($B337="N/A","N/A",IF(E337&gt;10,"No",IF(E337&lt;-10,"No","Yes")))</f>
        <v>N/A</v>
      </c>
      <c r="G337" s="23">
        <v>3491</v>
      </c>
      <c r="H337" s="27" t="str">
        <f>IF($B337="N/A","N/A",IF(G337&gt;10,"No",IF(G337&lt;-10,"No","Yes")))</f>
        <v>N/A</v>
      </c>
      <c r="I337" s="8">
        <v>89.51</v>
      </c>
      <c r="J337" s="8">
        <v>192.9</v>
      </c>
      <c r="K337" s="28" t="s">
        <v>736</v>
      </c>
      <c r="L337" s="105" t="str">
        <f t="shared" si="92"/>
        <v>No</v>
      </c>
    </row>
    <row r="338" spans="1:12" x14ac:dyDescent="0.2">
      <c r="A338" s="156" t="s">
        <v>1661</v>
      </c>
      <c r="B338" s="22" t="s">
        <v>213</v>
      </c>
      <c r="C338" s="23">
        <v>12330</v>
      </c>
      <c r="D338" s="27" t="str">
        <f>IF($B338="N/A","N/A",IF(C338&gt;10,"No",IF(C338&lt;-10,"No","Yes")))</f>
        <v>N/A</v>
      </c>
      <c r="E338" s="23">
        <v>11450</v>
      </c>
      <c r="F338" s="27" t="str">
        <f>IF($B338="N/A","N/A",IF(E338&gt;10,"No",IF(E338&lt;-10,"No","Yes")))</f>
        <v>N/A</v>
      </c>
      <c r="G338" s="23">
        <v>15601</v>
      </c>
      <c r="H338" s="27" t="str">
        <f>IF($B338="N/A","N/A",IF(G338&gt;10,"No",IF(G338&lt;-10,"No","Yes")))</f>
        <v>N/A</v>
      </c>
      <c r="I338" s="8">
        <v>-7.14</v>
      </c>
      <c r="J338" s="8">
        <v>36.25</v>
      </c>
      <c r="K338" s="28" t="s">
        <v>736</v>
      </c>
      <c r="L338" s="105" t="str">
        <f t="shared" si="92"/>
        <v>No</v>
      </c>
    </row>
    <row r="339" spans="1:12" x14ac:dyDescent="0.2">
      <c r="A339" s="159" t="s">
        <v>1662</v>
      </c>
      <c r="B339" s="113" t="s">
        <v>213</v>
      </c>
      <c r="C339" s="160">
        <v>1241</v>
      </c>
      <c r="D339" s="145" t="str">
        <f>IF($B339="N/A","N/A",IF(C339&gt;10,"No",IF(C339&lt;-10,"No","Yes")))</f>
        <v>N/A</v>
      </c>
      <c r="E339" s="160">
        <v>2274</v>
      </c>
      <c r="F339" s="145" t="str">
        <f>IF($B339="N/A","N/A",IF(E339&gt;10,"No",IF(E339&lt;-10,"No","Yes")))</f>
        <v>N/A</v>
      </c>
      <c r="G339" s="160">
        <v>2009</v>
      </c>
      <c r="H339" s="145" t="str">
        <f>IF($B339="N/A","N/A",IF(G339&gt;10,"No",IF(G339&lt;-10,"No","Yes")))</f>
        <v>N/A</v>
      </c>
      <c r="I339" s="146">
        <v>83.24</v>
      </c>
      <c r="J339" s="146">
        <v>-11.7</v>
      </c>
      <c r="K339" s="161" t="s">
        <v>736</v>
      </c>
      <c r="L339" s="116" t="str">
        <f t="shared" si="92"/>
        <v>Yes</v>
      </c>
    </row>
    <row r="340" spans="1:12" s="13" customFormat="1" ht="12" customHeight="1" x14ac:dyDescent="0.2">
      <c r="A340" s="200" t="s">
        <v>1620</v>
      </c>
      <c r="B340" s="201"/>
      <c r="C340" s="201"/>
      <c r="D340" s="201"/>
      <c r="E340" s="201"/>
      <c r="F340" s="201"/>
      <c r="G340" s="201"/>
      <c r="H340" s="201"/>
      <c r="I340" s="201"/>
      <c r="J340" s="201"/>
      <c r="K340" s="201"/>
      <c r="L340" s="202"/>
    </row>
    <row r="341" spans="1:12" s="13" customFormat="1" ht="12.75" customHeight="1" x14ac:dyDescent="0.2">
      <c r="A341" s="195" t="s">
        <v>1618</v>
      </c>
      <c r="B341" s="196"/>
      <c r="C341" s="196"/>
      <c r="D341" s="196"/>
      <c r="E341" s="196"/>
      <c r="F341" s="196"/>
      <c r="G341" s="196"/>
      <c r="H341" s="196"/>
      <c r="I341" s="196"/>
      <c r="J341" s="196"/>
      <c r="K341" s="196"/>
      <c r="L341" s="197"/>
    </row>
    <row r="342" spans="1:12" s="13" customFormat="1" x14ac:dyDescent="0.2">
      <c r="A342" s="198" t="s">
        <v>1706</v>
      </c>
      <c r="B342" s="198"/>
      <c r="C342" s="198"/>
      <c r="D342" s="198"/>
      <c r="E342" s="198"/>
      <c r="F342" s="198"/>
      <c r="G342" s="198"/>
      <c r="H342" s="198"/>
      <c r="I342" s="198"/>
      <c r="J342" s="198"/>
      <c r="K342" s="198"/>
      <c r="L342" s="199"/>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1619</v>
      </c>
    </row>
    <row r="3" spans="1:1" s="79" customFormat="1" x14ac:dyDescent="0.2">
      <c r="A3" s="81" t="s">
        <v>1616</v>
      </c>
    </row>
    <row r="4" spans="1:1" s="79" customFormat="1" x14ac:dyDescent="0.2">
      <c r="A4" s="82" t="s">
        <v>1658</v>
      </c>
    </row>
    <row r="5" spans="1:1" s="79" customFormat="1" x14ac:dyDescent="0.2">
      <c r="A5" s="80" t="s">
        <v>1617</v>
      </c>
    </row>
    <row r="6" spans="1:1" s="79" customFormat="1" x14ac:dyDescent="0.2">
      <c r="A6" s="80" t="s">
        <v>741</v>
      </c>
    </row>
    <row r="7" spans="1:1" x14ac:dyDescent="0.2">
      <c r="A7" s="82" t="s">
        <v>742</v>
      </c>
    </row>
    <row r="8" spans="1:1" x14ac:dyDescent="0.2">
      <c r="A8" s="86" t="s">
        <v>1619</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 style="13" customWidth="1"/>
    <col min="12" max="12" width="15.5703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24.75" customHeight="1" x14ac:dyDescent="0.2">
      <c r="A2" s="215" t="s">
        <v>1579</v>
      </c>
      <c r="B2" s="216"/>
      <c r="C2" s="216"/>
      <c r="D2" s="216"/>
      <c r="E2" s="216"/>
      <c r="F2" s="216"/>
      <c r="G2" s="216"/>
      <c r="H2" s="216"/>
      <c r="I2" s="216"/>
      <c r="J2" s="216"/>
      <c r="K2" s="216"/>
      <c r="L2" s="217"/>
    </row>
    <row r="3" spans="1:12" s="13" customFormat="1" x14ac:dyDescent="0.2">
      <c r="A3" s="192" t="s">
        <v>1749</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7" t="s">
        <v>58</v>
      </c>
      <c r="B6" s="30" t="s">
        <v>213</v>
      </c>
      <c r="C6" s="10">
        <v>10995411257</v>
      </c>
      <c r="D6" s="7" t="str">
        <f t="shared" ref="D6:D12" si="0">IF($B6="N/A","N/A",IF(C6&gt;10,"No",IF(C6&lt;-10,"No","Yes")))</f>
        <v>N/A</v>
      </c>
      <c r="E6" s="10">
        <v>11655928170</v>
      </c>
      <c r="F6" s="7" t="str">
        <f t="shared" ref="F6:F12" si="1">IF($B6="N/A","N/A",IF(E6&gt;10,"No",IF(E6&lt;-10,"No","Yes")))</f>
        <v>N/A</v>
      </c>
      <c r="G6" s="10">
        <v>13880017467</v>
      </c>
      <c r="H6" s="7" t="str">
        <f t="shared" ref="H6:H12" si="2">IF($B6="N/A","N/A",IF(G6&gt;10,"No",IF(G6&lt;-10,"No","Yes")))</f>
        <v>N/A</v>
      </c>
      <c r="I6" s="8">
        <v>6.0069999999999997</v>
      </c>
      <c r="J6" s="8">
        <v>19.079999999999998</v>
      </c>
      <c r="K6" s="30" t="s">
        <v>734</v>
      </c>
      <c r="L6" s="105" t="str">
        <f t="shared" ref="L6:L13" si="3">IF(J6="Div by 0", "N/A", IF(K6="N/A","N/A", IF(J6&gt;VALUE(MID(K6,1,2)), "No", IF(J6&lt;-1*VALUE(MID(K6,1,2)), "No", "Yes"))))</f>
        <v>Yes</v>
      </c>
    </row>
    <row r="7" spans="1:12" x14ac:dyDescent="0.2">
      <c r="A7" s="137" t="s">
        <v>1106</v>
      </c>
      <c r="B7" s="30" t="s">
        <v>213</v>
      </c>
      <c r="C7" s="10">
        <v>4813.3000830000001</v>
      </c>
      <c r="D7" s="7" t="str">
        <f t="shared" si="0"/>
        <v>N/A</v>
      </c>
      <c r="E7" s="10">
        <v>4404.2022189999998</v>
      </c>
      <c r="F7" s="7" t="str">
        <f t="shared" si="1"/>
        <v>N/A</v>
      </c>
      <c r="G7" s="10">
        <v>4828.4586024999999</v>
      </c>
      <c r="H7" s="7" t="str">
        <f t="shared" si="2"/>
        <v>N/A</v>
      </c>
      <c r="I7" s="8">
        <v>-8.5</v>
      </c>
      <c r="J7" s="8">
        <v>9.6329999999999991</v>
      </c>
      <c r="K7" s="30" t="s">
        <v>734</v>
      </c>
      <c r="L7" s="105" t="str">
        <f t="shared" si="3"/>
        <v>Yes</v>
      </c>
    </row>
    <row r="8" spans="1:12" x14ac:dyDescent="0.2">
      <c r="A8" s="137" t="s">
        <v>719</v>
      </c>
      <c r="B8" s="30" t="s">
        <v>213</v>
      </c>
      <c r="C8" s="10">
        <v>948</v>
      </c>
      <c r="D8" s="7" t="str">
        <f t="shared" si="0"/>
        <v>N/A</v>
      </c>
      <c r="E8" s="10">
        <v>890</v>
      </c>
      <c r="F8" s="7" t="str">
        <f t="shared" si="1"/>
        <v>N/A</v>
      </c>
      <c r="G8" s="10">
        <v>1007</v>
      </c>
      <c r="H8" s="7" t="str">
        <f t="shared" si="2"/>
        <v>N/A</v>
      </c>
      <c r="I8" s="8">
        <v>-6.12</v>
      </c>
      <c r="J8" s="8">
        <v>13.15</v>
      </c>
      <c r="K8" s="30" t="s">
        <v>734</v>
      </c>
      <c r="L8" s="105" t="str">
        <f t="shared" si="3"/>
        <v>Yes</v>
      </c>
    </row>
    <row r="9" spans="1:12" x14ac:dyDescent="0.2">
      <c r="A9" s="137" t="s">
        <v>720</v>
      </c>
      <c r="B9" s="30" t="s">
        <v>213</v>
      </c>
      <c r="C9" s="10">
        <v>1528</v>
      </c>
      <c r="D9" s="7" t="str">
        <f t="shared" si="0"/>
        <v>N/A</v>
      </c>
      <c r="E9" s="10">
        <v>1559</v>
      </c>
      <c r="F9" s="7" t="str">
        <f t="shared" si="1"/>
        <v>N/A</v>
      </c>
      <c r="G9" s="10">
        <v>1981</v>
      </c>
      <c r="H9" s="7" t="str">
        <f t="shared" si="2"/>
        <v>N/A</v>
      </c>
      <c r="I9" s="8">
        <v>2.0289999999999999</v>
      </c>
      <c r="J9" s="8">
        <v>27.07</v>
      </c>
      <c r="K9" s="30" t="s">
        <v>734</v>
      </c>
      <c r="L9" s="105" t="str">
        <f t="shared" si="3"/>
        <v>Yes</v>
      </c>
    </row>
    <row r="10" spans="1:12" x14ac:dyDescent="0.2">
      <c r="A10" s="137" t="s">
        <v>721</v>
      </c>
      <c r="B10" s="30" t="s">
        <v>213</v>
      </c>
      <c r="C10" s="10">
        <v>4272</v>
      </c>
      <c r="D10" s="7" t="str">
        <f t="shared" si="0"/>
        <v>N/A</v>
      </c>
      <c r="E10" s="10">
        <v>3855</v>
      </c>
      <c r="F10" s="7" t="str">
        <f t="shared" si="1"/>
        <v>N/A</v>
      </c>
      <c r="G10" s="10">
        <v>5096</v>
      </c>
      <c r="H10" s="7" t="str">
        <f t="shared" si="2"/>
        <v>N/A</v>
      </c>
      <c r="I10" s="8">
        <v>-9.76</v>
      </c>
      <c r="J10" s="8">
        <v>32.19</v>
      </c>
      <c r="K10" s="30" t="s">
        <v>734</v>
      </c>
      <c r="L10" s="105" t="str">
        <f t="shared" si="3"/>
        <v>No</v>
      </c>
    </row>
    <row r="11" spans="1:12" x14ac:dyDescent="0.2">
      <c r="A11" s="137" t="s">
        <v>722</v>
      </c>
      <c r="B11" s="30" t="s">
        <v>213</v>
      </c>
      <c r="C11" s="10">
        <v>17447</v>
      </c>
      <c r="D11" s="7" t="str">
        <f t="shared" si="0"/>
        <v>N/A</v>
      </c>
      <c r="E11" s="10">
        <v>16166</v>
      </c>
      <c r="F11" s="7" t="str">
        <f t="shared" si="1"/>
        <v>N/A</v>
      </c>
      <c r="G11" s="10">
        <v>14935</v>
      </c>
      <c r="H11" s="7" t="str">
        <f t="shared" si="2"/>
        <v>N/A</v>
      </c>
      <c r="I11" s="8">
        <v>-7.34</v>
      </c>
      <c r="J11" s="8">
        <v>-7.61</v>
      </c>
      <c r="K11" s="30" t="s">
        <v>734</v>
      </c>
      <c r="L11" s="105" t="str">
        <f t="shared" si="3"/>
        <v>Yes</v>
      </c>
    </row>
    <row r="12" spans="1:12" x14ac:dyDescent="0.2">
      <c r="A12" s="137" t="s">
        <v>723</v>
      </c>
      <c r="B12" s="30" t="s">
        <v>213</v>
      </c>
      <c r="C12" s="10">
        <v>56462</v>
      </c>
      <c r="D12" s="7" t="str">
        <f t="shared" si="0"/>
        <v>N/A</v>
      </c>
      <c r="E12" s="10">
        <v>52758</v>
      </c>
      <c r="F12" s="7" t="str">
        <f t="shared" si="1"/>
        <v>N/A</v>
      </c>
      <c r="G12" s="10">
        <v>52808</v>
      </c>
      <c r="H12" s="7" t="str">
        <f t="shared" si="2"/>
        <v>N/A</v>
      </c>
      <c r="I12" s="8">
        <v>-6.56</v>
      </c>
      <c r="J12" s="8">
        <v>9.4799999999999995E-2</v>
      </c>
      <c r="K12" s="30" t="s">
        <v>734</v>
      </c>
      <c r="L12" s="105" t="str">
        <f t="shared" si="3"/>
        <v>Yes</v>
      </c>
    </row>
    <row r="13" spans="1:12" x14ac:dyDescent="0.2">
      <c r="A13" s="137" t="s">
        <v>74</v>
      </c>
      <c r="B13" s="30" t="s">
        <v>213</v>
      </c>
      <c r="C13" s="10">
        <v>3608880</v>
      </c>
      <c r="D13" s="7" t="str">
        <f>IF($B13="N/A","N/A",IF(C13&gt;10,"No",IF(C13&lt;-10,"No","Yes")))</f>
        <v>N/A</v>
      </c>
      <c r="E13" s="10">
        <v>4198910</v>
      </c>
      <c r="F13" s="7" t="str">
        <f>IF($B13="N/A","N/A",IF(E13&gt;10,"No",IF(E13&lt;-10,"No","Yes")))</f>
        <v>N/A</v>
      </c>
      <c r="G13" s="10">
        <v>8443929</v>
      </c>
      <c r="H13" s="7" t="str">
        <f>IF($B13="N/A","N/A",IF(G13&gt;10,"No",IF(G13&lt;-10,"No","Yes")))</f>
        <v>N/A</v>
      </c>
      <c r="I13" s="8">
        <v>16.350000000000001</v>
      </c>
      <c r="J13" s="8">
        <v>101.1</v>
      </c>
      <c r="K13" s="30" t="s">
        <v>734</v>
      </c>
      <c r="L13" s="105" t="str">
        <f t="shared" si="3"/>
        <v>No</v>
      </c>
    </row>
    <row r="14" spans="1:12" x14ac:dyDescent="0.2">
      <c r="A14" s="153" t="s">
        <v>157</v>
      </c>
      <c r="B14" s="22" t="s">
        <v>213</v>
      </c>
      <c r="C14" s="4">
        <v>4.6461163878000002</v>
      </c>
      <c r="D14" s="27" t="str">
        <f t="shared" ref="D14:D18" si="4">IF($B14="N/A","N/A",IF(C14&gt;10,"No",IF(C14&lt;-10,"No","Yes")))</f>
        <v>N/A</v>
      </c>
      <c r="E14" s="4">
        <v>5.3157945051000004</v>
      </c>
      <c r="F14" s="27" t="str">
        <f t="shared" ref="F14:F18" si="5">IF($B14="N/A","N/A",IF(E14&gt;10,"No",IF(E14&lt;-10,"No","Yes")))</f>
        <v>N/A</v>
      </c>
      <c r="G14" s="4">
        <v>4.7206472353000004</v>
      </c>
      <c r="H14" s="27" t="str">
        <f t="shared" ref="H14:H18" si="6">IF($B14="N/A","N/A",IF(G14&gt;10,"No",IF(G14&lt;-10,"No","Yes")))</f>
        <v>N/A</v>
      </c>
      <c r="I14" s="8">
        <v>14.41</v>
      </c>
      <c r="J14" s="8">
        <v>-11.2</v>
      </c>
      <c r="K14" s="28" t="s">
        <v>734</v>
      </c>
      <c r="L14" s="105" t="str">
        <f t="shared" ref="L14:L18" si="7">IF(J14="Div by 0", "N/A", IF(K14="N/A","N/A", IF(J14&gt;VALUE(MID(K14,1,2)), "No", IF(J14&lt;-1*VALUE(MID(K14,1,2)), "No", "Yes"))))</f>
        <v>Yes</v>
      </c>
    </row>
    <row r="15" spans="1:12" x14ac:dyDescent="0.2">
      <c r="A15" s="137" t="s">
        <v>417</v>
      </c>
      <c r="B15" s="22" t="s">
        <v>213</v>
      </c>
      <c r="C15" s="4">
        <v>14.434183854</v>
      </c>
      <c r="D15" s="27" t="str">
        <f t="shared" si="4"/>
        <v>N/A</v>
      </c>
      <c r="E15" s="4">
        <v>15.292872399</v>
      </c>
      <c r="F15" s="27" t="str">
        <f t="shared" si="5"/>
        <v>N/A</v>
      </c>
      <c r="G15" s="4">
        <v>14.622515455</v>
      </c>
      <c r="H15" s="27" t="str">
        <f t="shared" si="6"/>
        <v>N/A</v>
      </c>
      <c r="I15" s="8">
        <v>5.9489999999999998</v>
      </c>
      <c r="J15" s="8">
        <v>-4.38</v>
      </c>
      <c r="K15" s="28" t="s">
        <v>734</v>
      </c>
      <c r="L15" s="105" t="str">
        <f t="shared" si="7"/>
        <v>Yes</v>
      </c>
    </row>
    <row r="16" spans="1:12" x14ac:dyDescent="0.2">
      <c r="A16" s="137" t="s">
        <v>418</v>
      </c>
      <c r="B16" s="22" t="s">
        <v>213</v>
      </c>
      <c r="C16" s="4">
        <v>5.1520888936000002</v>
      </c>
      <c r="D16" s="27" t="str">
        <f t="shared" si="4"/>
        <v>N/A</v>
      </c>
      <c r="E16" s="4">
        <v>5.4100310832999998</v>
      </c>
      <c r="F16" s="27" t="str">
        <f t="shared" si="5"/>
        <v>N/A</v>
      </c>
      <c r="G16" s="4">
        <v>5.2347190089</v>
      </c>
      <c r="H16" s="27" t="str">
        <f t="shared" si="6"/>
        <v>N/A</v>
      </c>
      <c r="I16" s="8">
        <v>5.0069999999999997</v>
      </c>
      <c r="J16" s="8">
        <v>-3.24</v>
      </c>
      <c r="K16" s="28" t="s">
        <v>734</v>
      </c>
      <c r="L16" s="105" t="str">
        <f t="shared" si="7"/>
        <v>Yes</v>
      </c>
    </row>
    <row r="17" spans="1:12" x14ac:dyDescent="0.2">
      <c r="A17" s="137" t="s">
        <v>419</v>
      </c>
      <c r="B17" s="22" t="s">
        <v>213</v>
      </c>
      <c r="C17" s="4">
        <v>0.87177011640000002</v>
      </c>
      <c r="D17" s="27" t="str">
        <f t="shared" si="4"/>
        <v>N/A</v>
      </c>
      <c r="E17" s="4">
        <v>1.5173810639</v>
      </c>
      <c r="F17" s="27" t="str">
        <f t="shared" si="5"/>
        <v>N/A</v>
      </c>
      <c r="G17" s="4">
        <v>1.8550612242</v>
      </c>
      <c r="H17" s="27" t="str">
        <f t="shared" si="6"/>
        <v>N/A</v>
      </c>
      <c r="I17" s="8">
        <v>74.06</v>
      </c>
      <c r="J17" s="8">
        <v>22.25</v>
      </c>
      <c r="K17" s="28" t="s">
        <v>734</v>
      </c>
      <c r="L17" s="105" t="str">
        <f t="shared" si="7"/>
        <v>Yes</v>
      </c>
    </row>
    <row r="18" spans="1:12" x14ac:dyDescent="0.2">
      <c r="A18" s="137" t="s">
        <v>420</v>
      </c>
      <c r="B18" s="22" t="s">
        <v>213</v>
      </c>
      <c r="C18" s="4">
        <v>9.2132897049999993</v>
      </c>
      <c r="D18" s="27" t="str">
        <f t="shared" si="4"/>
        <v>N/A</v>
      </c>
      <c r="E18" s="4">
        <v>8.0431786390000006</v>
      </c>
      <c r="F18" s="27" t="str">
        <f t="shared" si="5"/>
        <v>N/A</v>
      </c>
      <c r="G18" s="4">
        <v>5.7607051065999997</v>
      </c>
      <c r="H18" s="27" t="str">
        <f t="shared" si="6"/>
        <v>N/A</v>
      </c>
      <c r="I18" s="8">
        <v>-12.7</v>
      </c>
      <c r="J18" s="8">
        <v>-28.4</v>
      </c>
      <c r="K18" s="28" t="s">
        <v>734</v>
      </c>
      <c r="L18" s="105" t="str">
        <f t="shared" si="7"/>
        <v>Yes</v>
      </c>
    </row>
    <row r="19" spans="1:12" x14ac:dyDescent="0.2">
      <c r="A19" s="137"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33.33</v>
      </c>
      <c r="J19" s="8">
        <v>25</v>
      </c>
      <c r="K19" s="30" t="s">
        <v>213</v>
      </c>
      <c r="L19" s="105" t="str">
        <f t="shared" ref="L19:L25" si="11">IF(J19="Div by 0", "N/A", IF(K19="N/A","N/A", IF(J19&gt;VALUE(MID(K19,1,2)), "No", IF(J19&lt;-1*VALUE(MID(K19,1,2)), "No", "Yes"))))</f>
        <v>N/A</v>
      </c>
    </row>
    <row r="20" spans="1:12" x14ac:dyDescent="0.2">
      <c r="A20" s="137" t="s">
        <v>76</v>
      </c>
      <c r="B20" s="30" t="s">
        <v>213</v>
      </c>
      <c r="C20" s="23">
        <v>26</v>
      </c>
      <c r="D20" s="27" t="str">
        <f t="shared" si="8"/>
        <v>N/A</v>
      </c>
      <c r="E20" s="23">
        <v>45</v>
      </c>
      <c r="F20" s="27" t="str">
        <f t="shared" si="9"/>
        <v>N/A</v>
      </c>
      <c r="G20" s="23">
        <v>55</v>
      </c>
      <c r="H20" s="27" t="str">
        <f t="shared" si="10"/>
        <v>N/A</v>
      </c>
      <c r="I20" s="8">
        <v>73.08</v>
      </c>
      <c r="J20" s="8">
        <v>22.22</v>
      </c>
      <c r="K20" s="30" t="s">
        <v>213</v>
      </c>
      <c r="L20" s="105" t="str">
        <f t="shared" si="11"/>
        <v>N/A</v>
      </c>
    </row>
    <row r="21" spans="1:12" x14ac:dyDescent="0.2">
      <c r="A21" s="153" t="s">
        <v>1106</v>
      </c>
      <c r="B21" s="30" t="s">
        <v>213</v>
      </c>
      <c r="C21" s="10">
        <v>4813.3000830000001</v>
      </c>
      <c r="D21" s="7" t="str">
        <f t="shared" si="8"/>
        <v>N/A</v>
      </c>
      <c r="E21" s="10">
        <v>4404.2022189999998</v>
      </c>
      <c r="F21" s="7" t="str">
        <f t="shared" si="9"/>
        <v>N/A</v>
      </c>
      <c r="G21" s="10">
        <v>4828.4586024999999</v>
      </c>
      <c r="H21" s="7" t="str">
        <f t="shared" si="10"/>
        <v>N/A</v>
      </c>
      <c r="I21" s="8">
        <v>-8.5</v>
      </c>
      <c r="J21" s="8">
        <v>9.6329999999999991</v>
      </c>
      <c r="K21" s="30" t="s">
        <v>734</v>
      </c>
      <c r="L21" s="105" t="str">
        <f t="shared" si="11"/>
        <v>Yes</v>
      </c>
    </row>
    <row r="22" spans="1:12" x14ac:dyDescent="0.2">
      <c r="A22" s="137" t="s">
        <v>1688</v>
      </c>
      <c r="B22" s="30" t="s">
        <v>213</v>
      </c>
      <c r="C22" s="10">
        <v>11624.596255</v>
      </c>
      <c r="D22" s="7" t="str">
        <f t="shared" si="8"/>
        <v>N/A</v>
      </c>
      <c r="E22" s="10">
        <v>11317.745365000001</v>
      </c>
      <c r="F22" s="7" t="str">
        <f t="shared" si="9"/>
        <v>N/A</v>
      </c>
      <c r="G22" s="10">
        <v>12359.079749</v>
      </c>
      <c r="H22" s="7" t="str">
        <f t="shared" si="10"/>
        <v>N/A</v>
      </c>
      <c r="I22" s="8">
        <v>-2.64</v>
      </c>
      <c r="J22" s="8">
        <v>9.2010000000000005</v>
      </c>
      <c r="K22" s="30" t="s">
        <v>734</v>
      </c>
      <c r="L22" s="105" t="str">
        <f t="shared" si="11"/>
        <v>Yes</v>
      </c>
    </row>
    <row r="23" spans="1:12" x14ac:dyDescent="0.2">
      <c r="A23" s="137" t="s">
        <v>1107</v>
      </c>
      <c r="B23" s="30" t="s">
        <v>213</v>
      </c>
      <c r="C23" s="10">
        <v>13002.846073999999</v>
      </c>
      <c r="D23" s="7" t="str">
        <f t="shared" si="8"/>
        <v>N/A</v>
      </c>
      <c r="E23" s="10">
        <v>12739.919247</v>
      </c>
      <c r="F23" s="7" t="str">
        <f t="shared" si="9"/>
        <v>N/A</v>
      </c>
      <c r="G23" s="10">
        <v>12116.938314000001</v>
      </c>
      <c r="H23" s="7" t="str">
        <f t="shared" si="10"/>
        <v>N/A</v>
      </c>
      <c r="I23" s="8">
        <v>-2.02</v>
      </c>
      <c r="J23" s="8">
        <v>-4.8899999999999997</v>
      </c>
      <c r="K23" s="30" t="s">
        <v>734</v>
      </c>
      <c r="L23" s="105" t="str">
        <f t="shared" si="11"/>
        <v>Yes</v>
      </c>
    </row>
    <row r="24" spans="1:12" x14ac:dyDescent="0.2">
      <c r="A24" s="137" t="s">
        <v>1108</v>
      </c>
      <c r="B24" s="30" t="s">
        <v>213</v>
      </c>
      <c r="C24" s="10">
        <v>1966.606706</v>
      </c>
      <c r="D24" s="7" t="str">
        <f t="shared" si="8"/>
        <v>N/A</v>
      </c>
      <c r="E24" s="10">
        <v>1982.2067944999999</v>
      </c>
      <c r="F24" s="7" t="str">
        <f t="shared" si="9"/>
        <v>N/A</v>
      </c>
      <c r="G24" s="10">
        <v>2072.7428869</v>
      </c>
      <c r="H24" s="7" t="str">
        <f t="shared" si="10"/>
        <v>N/A</v>
      </c>
      <c r="I24" s="8">
        <v>0.79320000000000002</v>
      </c>
      <c r="J24" s="8">
        <v>4.5670000000000002</v>
      </c>
      <c r="K24" s="30" t="s">
        <v>734</v>
      </c>
      <c r="L24" s="105" t="str">
        <f t="shared" si="11"/>
        <v>Yes</v>
      </c>
    </row>
    <row r="25" spans="1:12" x14ac:dyDescent="0.2">
      <c r="A25" s="137" t="s">
        <v>1109</v>
      </c>
      <c r="B25" s="30" t="s">
        <v>213</v>
      </c>
      <c r="C25" s="10">
        <v>3086.5312961</v>
      </c>
      <c r="D25" s="7" t="str">
        <f t="shared" si="8"/>
        <v>N/A</v>
      </c>
      <c r="E25" s="10">
        <v>2726.0049051999999</v>
      </c>
      <c r="F25" s="7" t="str">
        <f t="shared" si="9"/>
        <v>N/A</v>
      </c>
      <c r="G25" s="10">
        <v>3850.0979828999998</v>
      </c>
      <c r="H25" s="7" t="str">
        <f t="shared" si="10"/>
        <v>N/A</v>
      </c>
      <c r="I25" s="8">
        <v>-11.7</v>
      </c>
      <c r="J25" s="8">
        <v>41.24</v>
      </c>
      <c r="K25" s="30" t="s">
        <v>734</v>
      </c>
      <c r="L25" s="105" t="str">
        <f t="shared" si="11"/>
        <v>No</v>
      </c>
    </row>
    <row r="26" spans="1:12" x14ac:dyDescent="0.2">
      <c r="A26" s="128" t="s">
        <v>1110</v>
      </c>
      <c r="B26" s="30" t="s">
        <v>213</v>
      </c>
      <c r="C26" s="10">
        <v>4676.3778657000003</v>
      </c>
      <c r="D26" s="7" t="str">
        <f t="shared" si="8"/>
        <v>N/A</v>
      </c>
      <c r="E26" s="10">
        <v>4398.9975653000001</v>
      </c>
      <c r="F26" s="7" t="str">
        <f t="shared" si="9"/>
        <v>N/A</v>
      </c>
      <c r="G26" s="10">
        <v>4961.5077159000002</v>
      </c>
      <c r="H26" s="7" t="str">
        <f t="shared" si="10"/>
        <v>N/A</v>
      </c>
      <c r="I26" s="8">
        <v>-5.93</v>
      </c>
      <c r="J26" s="8">
        <v>12.79</v>
      </c>
      <c r="K26" s="30" t="s">
        <v>734</v>
      </c>
      <c r="L26" s="105" t="str">
        <f>IF(J26="Div by 0", "N/A", IF(OR(J26="N/A",K26="N/A"),"N/A", IF(J26&gt;VALUE(MID(K26,1,2)), "No", IF(J26&lt;-1*VALUE(MID(K26,1,2)), "No", "Yes"))))</f>
        <v>Yes</v>
      </c>
    </row>
    <row r="27" spans="1:12" x14ac:dyDescent="0.2">
      <c r="A27" s="128" t="s">
        <v>1111</v>
      </c>
      <c r="B27" s="30" t="s">
        <v>213</v>
      </c>
      <c r="C27" s="10">
        <v>4994.8420979000002</v>
      </c>
      <c r="D27" s="7" t="str">
        <f t="shared" si="8"/>
        <v>N/A</v>
      </c>
      <c r="E27" s="10">
        <v>4410.6360045000001</v>
      </c>
      <c r="F27" s="7" t="str">
        <f t="shared" si="9"/>
        <v>N/A</v>
      </c>
      <c r="G27" s="10">
        <v>4670.3273510999998</v>
      </c>
      <c r="H27" s="7" t="str">
        <f t="shared" si="10"/>
        <v>N/A</v>
      </c>
      <c r="I27" s="8">
        <v>-11.7</v>
      </c>
      <c r="J27" s="8">
        <v>5.8879999999999999</v>
      </c>
      <c r="K27" s="30" t="s">
        <v>734</v>
      </c>
      <c r="L27" s="105" t="str">
        <f>IF(J27="Div by 0", "N/A", IF(OR(J27="N/A",K27="N/A"),"N/A", IF(J27&gt;VALUE(MID(K27,1,2)), "No", IF(J27&lt;-1*VALUE(MID(K27,1,2)), "No", "Yes"))))</f>
        <v>Yes</v>
      </c>
    </row>
    <row r="28" spans="1:12" x14ac:dyDescent="0.2">
      <c r="A28" s="153" t="s">
        <v>1112</v>
      </c>
      <c r="B28" s="30" t="s">
        <v>213</v>
      </c>
      <c r="C28" s="10">
        <v>9709.3882367000006</v>
      </c>
      <c r="D28" s="7" t="str">
        <f t="shared" si="8"/>
        <v>N/A</v>
      </c>
      <c r="E28" s="10">
        <v>9025.9698724999998</v>
      </c>
      <c r="F28" s="7" t="str">
        <f t="shared" si="9"/>
        <v>N/A</v>
      </c>
      <c r="G28" s="10">
        <v>9712.7275446000003</v>
      </c>
      <c r="H28" s="7" t="str">
        <f t="shared" si="10"/>
        <v>N/A</v>
      </c>
      <c r="I28" s="8">
        <v>-7.04</v>
      </c>
      <c r="J28" s="8">
        <v>7.609</v>
      </c>
      <c r="K28" s="30" t="s">
        <v>734</v>
      </c>
      <c r="L28" s="105" t="str">
        <f>IF(J28="Div by 0", "N/A", IF(K28="N/A","N/A", IF(J28&gt;VALUE(MID(K28,1,2)), "No", IF(J28&lt;-1*VALUE(MID(K28,1,2)), "No", "Yes"))))</f>
        <v>Yes</v>
      </c>
    </row>
    <row r="29" spans="1:12" x14ac:dyDescent="0.2">
      <c r="A29" s="128" t="s">
        <v>1113</v>
      </c>
      <c r="B29" s="30" t="s">
        <v>213</v>
      </c>
      <c r="C29" s="10">
        <v>11981.853707</v>
      </c>
      <c r="D29" s="7" t="str">
        <f t="shared" si="8"/>
        <v>N/A</v>
      </c>
      <c r="E29" s="10">
        <v>11632.323754999999</v>
      </c>
      <c r="F29" s="7" t="str">
        <f t="shared" si="9"/>
        <v>N/A</v>
      </c>
      <c r="G29" s="10">
        <v>12772.058289000001</v>
      </c>
      <c r="H29" s="7" t="str">
        <f t="shared" si="10"/>
        <v>N/A</v>
      </c>
      <c r="I29" s="8">
        <v>-2.92</v>
      </c>
      <c r="J29" s="8">
        <v>9.798</v>
      </c>
      <c r="K29" s="30" t="s">
        <v>734</v>
      </c>
      <c r="L29" s="105" t="str">
        <f>IF(J29="Div by 0", "N/A", IF(K29="N/A","N/A", IF(J29&gt;VALUE(MID(K29,1,2)), "No", IF(J29&lt;-1*VALUE(MID(K29,1,2)), "No", "Yes"))))</f>
        <v>Yes</v>
      </c>
    </row>
    <row r="30" spans="1:12" x14ac:dyDescent="0.2">
      <c r="A30" s="128" t="s">
        <v>1114</v>
      </c>
      <c r="B30" s="30" t="s">
        <v>213</v>
      </c>
      <c r="C30" s="10">
        <v>7216.0846554</v>
      </c>
      <c r="D30" s="7" t="str">
        <f t="shared" si="8"/>
        <v>N/A</v>
      </c>
      <c r="E30" s="10">
        <v>6603.2867521999997</v>
      </c>
      <c r="F30" s="7" t="str">
        <f t="shared" si="9"/>
        <v>N/A</v>
      </c>
      <c r="G30" s="10">
        <v>6951.6769539999996</v>
      </c>
      <c r="H30" s="7" t="str">
        <f t="shared" si="10"/>
        <v>N/A</v>
      </c>
      <c r="I30" s="8">
        <v>-8.49</v>
      </c>
      <c r="J30" s="8">
        <v>5.2759999999999998</v>
      </c>
      <c r="K30" s="30" t="s">
        <v>734</v>
      </c>
      <c r="L30" s="105" t="str">
        <f>IF(J30="Div by 0", "N/A", IF(K30="N/A","N/A", IF(J30&gt;VALUE(MID(K30,1,2)), "No", IF(J30&lt;-1*VALUE(MID(K30,1,2)), "No", "Yes"))))</f>
        <v>Yes</v>
      </c>
    </row>
    <row r="31" spans="1:12" x14ac:dyDescent="0.2">
      <c r="A31" s="128" t="s">
        <v>1115</v>
      </c>
      <c r="B31" s="30" t="s">
        <v>213</v>
      </c>
      <c r="C31" s="10">
        <v>9931.9645438999996</v>
      </c>
      <c r="D31" s="7" t="str">
        <f t="shared" si="8"/>
        <v>N/A</v>
      </c>
      <c r="E31" s="10">
        <v>9331.2503075000004</v>
      </c>
      <c r="F31" s="7" t="str">
        <f t="shared" si="9"/>
        <v>N/A</v>
      </c>
      <c r="G31" s="10">
        <v>10176.973558</v>
      </c>
      <c r="H31" s="7" t="str">
        <f t="shared" si="10"/>
        <v>N/A</v>
      </c>
      <c r="I31" s="8">
        <v>-6.05</v>
      </c>
      <c r="J31" s="8">
        <v>9.0630000000000006</v>
      </c>
      <c r="K31" s="30" t="s">
        <v>734</v>
      </c>
      <c r="L31" s="105" t="str">
        <f>IF(J31="Div by 0", "N/A", IF(OR(J31="N/A",K31="N/A"),"N/A", IF(J31&gt;VALUE(MID(K31,1,2)), "No", IF(J31&lt;-1*VALUE(MID(K31,1,2)), "No", "Yes"))))</f>
        <v>Yes</v>
      </c>
    </row>
    <row r="32" spans="1:12" x14ac:dyDescent="0.2">
      <c r="A32" s="128" t="s">
        <v>1116</v>
      </c>
      <c r="B32" s="30" t="s">
        <v>213</v>
      </c>
      <c r="C32" s="10">
        <v>9373.5723498000007</v>
      </c>
      <c r="D32" s="7" t="str">
        <f t="shared" si="8"/>
        <v>N/A</v>
      </c>
      <c r="E32" s="10">
        <v>8576.3909194000007</v>
      </c>
      <c r="F32" s="7" t="str">
        <f t="shared" si="9"/>
        <v>N/A</v>
      </c>
      <c r="G32" s="10">
        <v>9042.3253196999995</v>
      </c>
      <c r="H32" s="7" t="str">
        <f t="shared" si="10"/>
        <v>N/A</v>
      </c>
      <c r="I32" s="8">
        <v>-8.5</v>
      </c>
      <c r="J32" s="8">
        <v>5.4329999999999998</v>
      </c>
      <c r="K32" s="30" t="s">
        <v>734</v>
      </c>
      <c r="L32" s="105" t="str">
        <f>IF(J32="Div by 0", "N/A", IF(OR(J32="N/A",K32="N/A"),"N/A", IF(J32&gt;VALUE(MID(K32,1,2)), "No", IF(J32&lt;-1*VALUE(MID(K32,1,2)), "No", "Yes"))))</f>
        <v>Yes</v>
      </c>
    </row>
    <row r="33" spans="1:12" x14ac:dyDescent="0.2">
      <c r="A33" s="128" t="s">
        <v>1691</v>
      </c>
      <c r="B33" s="30" t="s">
        <v>213</v>
      </c>
      <c r="C33" s="10">
        <v>8371.6162282999994</v>
      </c>
      <c r="D33" s="7" t="str">
        <f t="shared" si="8"/>
        <v>N/A</v>
      </c>
      <c r="E33" s="10">
        <v>5387.7647864999999</v>
      </c>
      <c r="F33" s="7" t="str">
        <f t="shared" si="9"/>
        <v>N/A</v>
      </c>
      <c r="G33" s="10">
        <v>4997.3944000000001</v>
      </c>
      <c r="H33" s="7" t="str">
        <f t="shared" si="10"/>
        <v>N/A</v>
      </c>
      <c r="I33" s="8">
        <v>-35.6</v>
      </c>
      <c r="J33" s="8">
        <v>-7.25</v>
      </c>
      <c r="K33" s="30" t="s">
        <v>734</v>
      </c>
      <c r="L33" s="105" t="str">
        <f t="shared" ref="L33:L45" si="12">IF(J33="Div by 0", "N/A", IF(K33="N/A","N/A", IF(J33&gt;VALUE(MID(K33,1,2)), "No", IF(J33&lt;-1*VALUE(MID(K33,1,2)), "No", "Yes"))))</f>
        <v>Yes</v>
      </c>
    </row>
    <row r="34" spans="1:12" x14ac:dyDescent="0.2">
      <c r="A34" s="128" t="s">
        <v>1692</v>
      </c>
      <c r="B34" s="30" t="s">
        <v>213</v>
      </c>
      <c r="C34" s="10">
        <v>1156.0903449</v>
      </c>
      <c r="D34" s="7" t="str">
        <f t="shared" si="8"/>
        <v>N/A</v>
      </c>
      <c r="E34" s="10">
        <v>1117.9774629000001</v>
      </c>
      <c r="F34" s="7" t="str">
        <f t="shared" si="9"/>
        <v>N/A</v>
      </c>
      <c r="G34" s="10">
        <v>1283.5534081000001</v>
      </c>
      <c r="H34" s="7" t="str">
        <f t="shared" si="10"/>
        <v>N/A</v>
      </c>
      <c r="I34" s="8">
        <v>-3.3</v>
      </c>
      <c r="J34" s="8">
        <v>14.81</v>
      </c>
      <c r="K34" s="30" t="s">
        <v>734</v>
      </c>
      <c r="L34" s="105" t="str">
        <f t="shared" si="12"/>
        <v>Yes</v>
      </c>
    </row>
    <row r="35" spans="1:12" x14ac:dyDescent="0.2">
      <c r="A35" s="128" t="s">
        <v>1693</v>
      </c>
      <c r="B35" s="30" t="s">
        <v>213</v>
      </c>
      <c r="C35" s="10">
        <v>8383.7000611999993</v>
      </c>
      <c r="D35" s="7" t="str">
        <f t="shared" si="8"/>
        <v>N/A</v>
      </c>
      <c r="E35" s="10">
        <v>7856.2299414999998</v>
      </c>
      <c r="F35" s="7" t="str">
        <f t="shared" si="9"/>
        <v>N/A</v>
      </c>
      <c r="G35" s="10">
        <v>8236.3140447000005</v>
      </c>
      <c r="H35" s="7" t="str">
        <f t="shared" si="10"/>
        <v>N/A</v>
      </c>
      <c r="I35" s="8">
        <v>-6.29</v>
      </c>
      <c r="J35" s="8">
        <v>4.8380000000000001</v>
      </c>
      <c r="K35" s="30" t="s">
        <v>734</v>
      </c>
      <c r="L35" s="105" t="str">
        <f t="shared" si="12"/>
        <v>Yes</v>
      </c>
    </row>
    <row r="36" spans="1:12" x14ac:dyDescent="0.2">
      <c r="A36" s="128" t="s">
        <v>1694</v>
      </c>
      <c r="B36" s="30" t="s">
        <v>213</v>
      </c>
      <c r="C36" s="10">
        <v>427.07208224999999</v>
      </c>
      <c r="D36" s="7" t="str">
        <f t="shared" si="8"/>
        <v>N/A</v>
      </c>
      <c r="E36" s="10">
        <v>318.06565374000002</v>
      </c>
      <c r="F36" s="7" t="str">
        <f t="shared" si="9"/>
        <v>N/A</v>
      </c>
      <c r="G36" s="10">
        <v>536.41630344999999</v>
      </c>
      <c r="H36" s="7" t="str">
        <f t="shared" si="10"/>
        <v>N/A</v>
      </c>
      <c r="I36" s="8">
        <v>-25.5</v>
      </c>
      <c r="J36" s="8">
        <v>68.650000000000006</v>
      </c>
      <c r="K36" s="30" t="s">
        <v>734</v>
      </c>
      <c r="L36" s="105" t="str">
        <f t="shared" si="12"/>
        <v>No</v>
      </c>
    </row>
    <row r="37" spans="1:12" x14ac:dyDescent="0.2">
      <c r="A37" s="128" t="s">
        <v>1695</v>
      </c>
      <c r="B37" s="30" t="s">
        <v>213</v>
      </c>
      <c r="C37" s="10">
        <v>20029.809864999999</v>
      </c>
      <c r="D37" s="7" t="str">
        <f t="shared" si="8"/>
        <v>N/A</v>
      </c>
      <c r="E37" s="10">
        <v>19086.879258000001</v>
      </c>
      <c r="F37" s="7" t="str">
        <f t="shared" si="9"/>
        <v>N/A</v>
      </c>
      <c r="G37" s="10">
        <v>20592.547622999999</v>
      </c>
      <c r="H37" s="7" t="str">
        <f t="shared" si="10"/>
        <v>N/A</v>
      </c>
      <c r="I37" s="8">
        <v>-4.71</v>
      </c>
      <c r="J37" s="8">
        <v>7.8879999999999999</v>
      </c>
      <c r="K37" s="30" t="s">
        <v>734</v>
      </c>
      <c r="L37" s="105" t="str">
        <f t="shared" si="12"/>
        <v>Yes</v>
      </c>
    </row>
    <row r="38" spans="1:12" x14ac:dyDescent="0.2">
      <c r="A38" s="128" t="s">
        <v>1696</v>
      </c>
      <c r="B38" s="30" t="s">
        <v>213</v>
      </c>
      <c r="C38" s="10">
        <v>485.16666666999998</v>
      </c>
      <c r="D38" s="7" t="str">
        <f t="shared" si="8"/>
        <v>N/A</v>
      </c>
      <c r="E38" s="10">
        <v>1207</v>
      </c>
      <c r="F38" s="7" t="str">
        <f t="shared" si="9"/>
        <v>N/A</v>
      </c>
      <c r="G38" s="10">
        <v>633.0625</v>
      </c>
      <c r="H38" s="7" t="str">
        <f t="shared" si="10"/>
        <v>N/A</v>
      </c>
      <c r="I38" s="8">
        <v>148.80000000000001</v>
      </c>
      <c r="J38" s="8">
        <v>-47.6</v>
      </c>
      <c r="K38" s="30" t="s">
        <v>734</v>
      </c>
      <c r="L38" s="105" t="str">
        <f t="shared" si="12"/>
        <v>No</v>
      </c>
    </row>
    <row r="39" spans="1:12" x14ac:dyDescent="0.2">
      <c r="A39" s="128" t="s">
        <v>1697</v>
      </c>
      <c r="B39" s="30" t="s">
        <v>213</v>
      </c>
      <c r="C39" s="10">
        <v>1383.2940871999999</v>
      </c>
      <c r="D39" s="7" t="str">
        <f t="shared" si="8"/>
        <v>N/A</v>
      </c>
      <c r="E39" s="10">
        <v>972.97710419999999</v>
      </c>
      <c r="F39" s="7" t="str">
        <f t="shared" si="9"/>
        <v>N/A</v>
      </c>
      <c r="G39" s="10">
        <v>1339.87428</v>
      </c>
      <c r="H39" s="7" t="str">
        <f t="shared" si="10"/>
        <v>N/A</v>
      </c>
      <c r="I39" s="8">
        <v>-29.7</v>
      </c>
      <c r="J39" s="8">
        <v>37.71</v>
      </c>
      <c r="K39" s="30" t="s">
        <v>734</v>
      </c>
      <c r="L39" s="105" t="str">
        <f t="shared" si="12"/>
        <v>No</v>
      </c>
    </row>
    <row r="40" spans="1:12" x14ac:dyDescent="0.2">
      <c r="A40" s="128" t="s">
        <v>1698</v>
      </c>
      <c r="B40" s="30" t="s">
        <v>213</v>
      </c>
      <c r="C40" s="10" t="s">
        <v>1750</v>
      </c>
      <c r="D40" s="7" t="str">
        <f t="shared" si="8"/>
        <v>N/A</v>
      </c>
      <c r="E40" s="10" t="s">
        <v>1750</v>
      </c>
      <c r="F40" s="7" t="str">
        <f t="shared" si="9"/>
        <v>N/A</v>
      </c>
      <c r="G40" s="10" t="s">
        <v>1750</v>
      </c>
      <c r="H40" s="7" t="str">
        <f t="shared" si="10"/>
        <v>N/A</v>
      </c>
      <c r="I40" s="8" t="s">
        <v>1750</v>
      </c>
      <c r="J40" s="8" t="s">
        <v>1750</v>
      </c>
      <c r="K40" s="30" t="s">
        <v>734</v>
      </c>
      <c r="L40" s="105" t="str">
        <f t="shared" si="12"/>
        <v>N/A</v>
      </c>
    </row>
    <row r="41" spans="1:12" x14ac:dyDescent="0.2">
      <c r="A41" s="128" t="s">
        <v>1699</v>
      </c>
      <c r="B41" s="30" t="s">
        <v>213</v>
      </c>
      <c r="C41" s="10">
        <v>20006.777302999999</v>
      </c>
      <c r="D41" s="7" t="str">
        <f t="shared" si="8"/>
        <v>N/A</v>
      </c>
      <c r="E41" s="10">
        <v>20017.774248999998</v>
      </c>
      <c r="F41" s="7" t="str">
        <f t="shared" si="9"/>
        <v>N/A</v>
      </c>
      <c r="G41" s="10">
        <v>21866.678626000001</v>
      </c>
      <c r="H41" s="7" t="str">
        <f t="shared" si="10"/>
        <v>N/A</v>
      </c>
      <c r="I41" s="8">
        <v>5.5E-2</v>
      </c>
      <c r="J41" s="8">
        <v>9.2360000000000007</v>
      </c>
      <c r="K41" s="30" t="s">
        <v>734</v>
      </c>
      <c r="L41" s="105" t="str">
        <f t="shared" si="12"/>
        <v>Yes</v>
      </c>
    </row>
    <row r="42" spans="1:12" x14ac:dyDescent="0.2">
      <c r="A42" s="128" t="s">
        <v>1700</v>
      </c>
      <c r="B42" s="30" t="s">
        <v>213</v>
      </c>
      <c r="C42" s="10" t="s">
        <v>1750</v>
      </c>
      <c r="D42" s="7" t="str">
        <f t="shared" si="8"/>
        <v>N/A</v>
      </c>
      <c r="E42" s="10" t="s">
        <v>1750</v>
      </c>
      <c r="F42" s="7" t="str">
        <f t="shared" si="9"/>
        <v>N/A</v>
      </c>
      <c r="G42" s="10" t="s">
        <v>1750</v>
      </c>
      <c r="H42" s="7" t="str">
        <f t="shared" si="10"/>
        <v>N/A</v>
      </c>
      <c r="I42" s="8" t="s">
        <v>1750</v>
      </c>
      <c r="J42" s="8" t="s">
        <v>1750</v>
      </c>
      <c r="K42" s="30" t="s">
        <v>734</v>
      </c>
      <c r="L42" s="105" t="str">
        <f t="shared" si="12"/>
        <v>N/A</v>
      </c>
    </row>
    <row r="43" spans="1:12" x14ac:dyDescent="0.2">
      <c r="A43" s="128" t="s">
        <v>1701</v>
      </c>
      <c r="B43" s="30" t="s">
        <v>213</v>
      </c>
      <c r="C43" s="10" t="s">
        <v>1750</v>
      </c>
      <c r="D43" s="7" t="str">
        <f t="shared" si="8"/>
        <v>N/A</v>
      </c>
      <c r="E43" s="10" t="s">
        <v>1750</v>
      </c>
      <c r="F43" s="7" t="str">
        <f t="shared" si="9"/>
        <v>N/A</v>
      </c>
      <c r="G43" s="10" t="s">
        <v>1750</v>
      </c>
      <c r="H43" s="7" t="str">
        <f t="shared" si="10"/>
        <v>N/A</v>
      </c>
      <c r="I43" s="8" t="s">
        <v>1750</v>
      </c>
      <c r="J43" s="8" t="s">
        <v>1750</v>
      </c>
      <c r="K43" s="30" t="s">
        <v>734</v>
      </c>
      <c r="L43" s="105" t="str">
        <f t="shared" si="12"/>
        <v>N/A</v>
      </c>
    </row>
    <row r="44" spans="1:12" x14ac:dyDescent="0.2">
      <c r="A44" s="128" t="s">
        <v>1117</v>
      </c>
      <c r="B44" s="30" t="s">
        <v>213</v>
      </c>
      <c r="C44" s="10">
        <v>11288.730803</v>
      </c>
      <c r="D44" s="7" t="str">
        <f t="shared" si="8"/>
        <v>N/A</v>
      </c>
      <c r="E44" s="10">
        <v>10510.475256</v>
      </c>
      <c r="F44" s="7" t="str">
        <f t="shared" si="9"/>
        <v>N/A</v>
      </c>
      <c r="G44" s="10">
        <v>11318.976799</v>
      </c>
      <c r="H44" s="7" t="str">
        <f t="shared" si="10"/>
        <v>N/A</v>
      </c>
      <c r="I44" s="8">
        <v>-6.89</v>
      </c>
      <c r="J44" s="8">
        <v>7.6920000000000002</v>
      </c>
      <c r="K44" s="30" t="s">
        <v>734</v>
      </c>
      <c r="L44" s="105" t="str">
        <f t="shared" si="12"/>
        <v>Yes</v>
      </c>
    </row>
    <row r="45" spans="1:12" ht="25.5" x14ac:dyDescent="0.2">
      <c r="A45" s="128" t="s">
        <v>1118</v>
      </c>
      <c r="B45" s="30" t="s">
        <v>213</v>
      </c>
      <c r="C45" s="10">
        <v>832.27364851000004</v>
      </c>
      <c r="D45" s="7" t="str">
        <f t="shared" si="8"/>
        <v>N/A</v>
      </c>
      <c r="E45" s="10">
        <v>654.88008829</v>
      </c>
      <c r="F45" s="7" t="str">
        <f t="shared" si="9"/>
        <v>N/A</v>
      </c>
      <c r="G45" s="10">
        <v>927.69659376000004</v>
      </c>
      <c r="H45" s="7" t="str">
        <f t="shared" si="10"/>
        <v>N/A</v>
      </c>
      <c r="I45" s="8">
        <v>-21.3</v>
      </c>
      <c r="J45" s="8">
        <v>41.66</v>
      </c>
      <c r="K45" s="30" t="s">
        <v>734</v>
      </c>
      <c r="L45" s="105" t="str">
        <f t="shared" si="12"/>
        <v>No</v>
      </c>
    </row>
    <row r="46" spans="1:12" x14ac:dyDescent="0.2">
      <c r="A46" s="128" t="s">
        <v>1119</v>
      </c>
      <c r="B46" s="22" t="s">
        <v>213</v>
      </c>
      <c r="C46" s="29">
        <v>41092.250981999998</v>
      </c>
      <c r="D46" s="27" t="str">
        <f t="shared" si="8"/>
        <v>N/A</v>
      </c>
      <c r="E46" s="29">
        <v>41746.667648000002</v>
      </c>
      <c r="F46" s="27" t="str">
        <f t="shared" si="9"/>
        <v>N/A</v>
      </c>
      <c r="G46" s="29">
        <v>45415.377034999998</v>
      </c>
      <c r="H46" s="27" t="str">
        <f t="shared" si="10"/>
        <v>N/A</v>
      </c>
      <c r="I46" s="8">
        <v>1.593</v>
      </c>
      <c r="J46" s="8">
        <v>8.7880000000000003</v>
      </c>
      <c r="K46" s="28" t="s">
        <v>734</v>
      </c>
      <c r="L46" s="105" t="str">
        <f>IF(J46="Div by 0", "N/A", IF(K46="N/A","N/A", IF(J46&gt;VALUE(MID(K46,1,2)), "No", IF(J46&lt;-1*VALUE(MID(K46,1,2)), "No", "Yes"))))</f>
        <v>Yes</v>
      </c>
    </row>
    <row r="47" spans="1:12" x14ac:dyDescent="0.2">
      <c r="A47" s="162" t="s">
        <v>1120</v>
      </c>
      <c r="B47" s="22" t="s">
        <v>213</v>
      </c>
      <c r="C47" s="29">
        <v>18768.984434999998</v>
      </c>
      <c r="D47" s="27" t="str">
        <f t="shared" si="8"/>
        <v>N/A</v>
      </c>
      <c r="E47" s="29">
        <v>18454.451992999999</v>
      </c>
      <c r="F47" s="27" t="str">
        <f t="shared" si="9"/>
        <v>N/A</v>
      </c>
      <c r="G47" s="29">
        <v>18444.065925999999</v>
      </c>
      <c r="H47" s="27" t="str">
        <f t="shared" si="10"/>
        <v>N/A</v>
      </c>
      <c r="I47" s="8">
        <v>-1.68</v>
      </c>
      <c r="J47" s="8">
        <v>-5.6000000000000001E-2</v>
      </c>
      <c r="K47" s="28" t="s">
        <v>734</v>
      </c>
      <c r="L47" s="105" t="str">
        <f>IF(J47="Div by 0", "N/A", IF(K47="N/A","N/A", IF(J47&gt;VALUE(MID(K47,1,2)), "No", IF(J47&lt;-1*VALUE(MID(K47,1,2)), "No", "Yes"))))</f>
        <v>Yes</v>
      </c>
    </row>
    <row r="48" spans="1:12" ht="25.5" x14ac:dyDescent="0.2">
      <c r="A48" s="128" t="s">
        <v>1121</v>
      </c>
      <c r="B48" s="22" t="s">
        <v>213</v>
      </c>
      <c r="C48" s="29">
        <v>29667.613072</v>
      </c>
      <c r="D48" s="27" t="str">
        <f t="shared" si="8"/>
        <v>N/A</v>
      </c>
      <c r="E48" s="29">
        <v>29689.260414</v>
      </c>
      <c r="F48" s="27" t="str">
        <f t="shared" si="9"/>
        <v>N/A</v>
      </c>
      <c r="G48" s="29">
        <v>33459.528532999997</v>
      </c>
      <c r="H48" s="27" t="str">
        <f t="shared" si="10"/>
        <v>N/A</v>
      </c>
      <c r="I48" s="8">
        <v>7.2999999999999995E-2</v>
      </c>
      <c r="J48" s="8">
        <v>12.7</v>
      </c>
      <c r="K48" s="28" t="s">
        <v>734</v>
      </c>
      <c r="L48" s="105" t="str">
        <f>IF(J48="Div by 0", "N/A", IF(K48="N/A","N/A", IF(J48&gt;VALUE(MID(K48,1,2)), "No", IF(J48&lt;-1*VALUE(MID(K48,1,2)), "No", "Yes"))))</f>
        <v>Yes</v>
      </c>
    </row>
    <row r="49" spans="1:12" x14ac:dyDescent="0.2">
      <c r="A49" s="151" t="s">
        <v>1122</v>
      </c>
      <c r="B49" s="22" t="s">
        <v>213</v>
      </c>
      <c r="C49" s="29">
        <v>19314.911289</v>
      </c>
      <c r="D49" s="27" t="str">
        <f t="shared" si="8"/>
        <v>N/A</v>
      </c>
      <c r="E49" s="29">
        <v>34275.744531999997</v>
      </c>
      <c r="F49" s="27" t="str">
        <f t="shared" si="9"/>
        <v>N/A</v>
      </c>
      <c r="G49" s="29">
        <v>44247.078655999998</v>
      </c>
      <c r="H49" s="27" t="str">
        <f t="shared" si="10"/>
        <v>N/A</v>
      </c>
      <c r="I49" s="8">
        <v>77.459999999999994</v>
      </c>
      <c r="J49" s="8">
        <v>29.09</v>
      </c>
      <c r="K49" s="28" t="s">
        <v>734</v>
      </c>
      <c r="L49" s="105" t="str">
        <f t="shared" ref="L49:L59" si="13">IF(J49="Div by 0", "N/A", IF(K49="N/A","N/A", IF(J49&gt;VALUE(MID(K49,1,2)), "No", IF(J49&lt;-1*VALUE(MID(K49,1,2)), "No", "Yes"))))</f>
        <v>Yes</v>
      </c>
    </row>
    <row r="50" spans="1:12" ht="25.5" x14ac:dyDescent="0.2">
      <c r="A50" s="128" t="s">
        <v>1123</v>
      </c>
      <c r="B50" s="22" t="s">
        <v>213</v>
      </c>
      <c r="C50" s="29">
        <v>18383.259977000002</v>
      </c>
      <c r="D50" s="27" t="str">
        <f t="shared" si="8"/>
        <v>N/A</v>
      </c>
      <c r="E50" s="29">
        <v>13073.498315999999</v>
      </c>
      <c r="F50" s="27" t="str">
        <f t="shared" si="9"/>
        <v>N/A</v>
      </c>
      <c r="G50" s="29">
        <v>29087.207608000001</v>
      </c>
      <c r="H50" s="27" t="str">
        <f t="shared" si="10"/>
        <v>N/A</v>
      </c>
      <c r="I50" s="8">
        <v>-28.9</v>
      </c>
      <c r="J50" s="8">
        <v>122.5</v>
      </c>
      <c r="K50" s="28" t="s">
        <v>734</v>
      </c>
      <c r="L50" s="105" t="str">
        <f t="shared" si="13"/>
        <v>No</v>
      </c>
    </row>
    <row r="51" spans="1:12" x14ac:dyDescent="0.2">
      <c r="A51" s="128" t="s">
        <v>1124</v>
      </c>
      <c r="B51" s="22" t="s">
        <v>213</v>
      </c>
      <c r="C51" s="29" t="s">
        <v>1750</v>
      </c>
      <c r="D51" s="27" t="str">
        <f t="shared" ref="D51:D82" si="14">IF($B51="N/A","N/A",IF(C51&gt;10,"No",IF(C51&lt;-10,"No","Yes")))</f>
        <v>N/A</v>
      </c>
      <c r="E51" s="29" t="s">
        <v>1750</v>
      </c>
      <c r="F51" s="27" t="str">
        <f t="shared" ref="F51:F82" si="15">IF($B51="N/A","N/A",IF(E51&gt;10,"No",IF(E51&lt;-10,"No","Yes")))</f>
        <v>N/A</v>
      </c>
      <c r="G51" s="29" t="s">
        <v>1750</v>
      </c>
      <c r="H51" s="27" t="str">
        <f t="shared" ref="H51:H82" si="16">IF($B51="N/A","N/A",IF(G51&gt;10,"No",IF(G51&lt;-10,"No","Yes")))</f>
        <v>N/A</v>
      </c>
      <c r="I51" s="8" t="s">
        <v>1750</v>
      </c>
      <c r="J51" s="8" t="s">
        <v>1750</v>
      </c>
      <c r="K51" s="28" t="s">
        <v>734</v>
      </c>
      <c r="L51" s="105" t="str">
        <f t="shared" si="13"/>
        <v>N/A</v>
      </c>
    </row>
    <row r="52" spans="1:12" ht="25.5" x14ac:dyDescent="0.2">
      <c r="A52" s="128" t="s">
        <v>1125</v>
      </c>
      <c r="B52" s="22" t="s">
        <v>213</v>
      </c>
      <c r="C52" s="29" t="s">
        <v>1750</v>
      </c>
      <c r="D52" s="27" t="str">
        <f t="shared" si="14"/>
        <v>N/A</v>
      </c>
      <c r="E52" s="29" t="s">
        <v>1750</v>
      </c>
      <c r="F52" s="27" t="str">
        <f t="shared" si="15"/>
        <v>N/A</v>
      </c>
      <c r="G52" s="29" t="s">
        <v>1750</v>
      </c>
      <c r="H52" s="27" t="str">
        <f t="shared" si="16"/>
        <v>N/A</v>
      </c>
      <c r="I52" s="8" t="s">
        <v>1750</v>
      </c>
      <c r="J52" s="8" t="s">
        <v>1750</v>
      </c>
      <c r="K52" s="28" t="s">
        <v>734</v>
      </c>
      <c r="L52" s="105" t="str">
        <f t="shared" si="13"/>
        <v>N/A</v>
      </c>
    </row>
    <row r="53" spans="1:12" ht="25.5" x14ac:dyDescent="0.2">
      <c r="A53" s="128" t="s">
        <v>1126</v>
      </c>
      <c r="B53" s="22" t="s">
        <v>213</v>
      </c>
      <c r="C53" s="29" t="s">
        <v>1750</v>
      </c>
      <c r="D53" s="27" t="str">
        <f t="shared" si="14"/>
        <v>N/A</v>
      </c>
      <c r="E53" s="29" t="s">
        <v>1750</v>
      </c>
      <c r="F53" s="27" t="str">
        <f t="shared" si="15"/>
        <v>N/A</v>
      </c>
      <c r="G53" s="29" t="s">
        <v>1750</v>
      </c>
      <c r="H53" s="27" t="str">
        <f t="shared" si="16"/>
        <v>N/A</v>
      </c>
      <c r="I53" s="8" t="s">
        <v>1750</v>
      </c>
      <c r="J53" s="8" t="s">
        <v>1750</v>
      </c>
      <c r="K53" s="28" t="s">
        <v>734</v>
      </c>
      <c r="L53" s="105" t="str">
        <f t="shared" si="13"/>
        <v>N/A</v>
      </c>
    </row>
    <row r="54" spans="1:12" ht="25.5" x14ac:dyDescent="0.2">
      <c r="A54" s="128" t="s">
        <v>1127</v>
      </c>
      <c r="B54" s="22" t="s">
        <v>213</v>
      </c>
      <c r="C54" s="29" t="s">
        <v>1750</v>
      </c>
      <c r="D54" s="27" t="str">
        <f t="shared" si="14"/>
        <v>N/A</v>
      </c>
      <c r="E54" s="29" t="s">
        <v>1750</v>
      </c>
      <c r="F54" s="27" t="str">
        <f t="shared" si="15"/>
        <v>N/A</v>
      </c>
      <c r="G54" s="29" t="s">
        <v>1750</v>
      </c>
      <c r="H54" s="27" t="str">
        <f t="shared" si="16"/>
        <v>N/A</v>
      </c>
      <c r="I54" s="8" t="s">
        <v>1750</v>
      </c>
      <c r="J54" s="8" t="s">
        <v>1750</v>
      </c>
      <c r="K54" s="28" t="s">
        <v>734</v>
      </c>
      <c r="L54" s="105" t="str">
        <f t="shared" si="13"/>
        <v>N/A</v>
      </c>
    </row>
    <row r="55" spans="1:12" ht="25.5" x14ac:dyDescent="0.2">
      <c r="A55" s="128" t="s">
        <v>1128</v>
      </c>
      <c r="B55" s="22" t="s">
        <v>213</v>
      </c>
      <c r="C55" s="29">
        <v>45318.447190999999</v>
      </c>
      <c r="D55" s="27" t="str">
        <f t="shared" si="14"/>
        <v>N/A</v>
      </c>
      <c r="E55" s="29">
        <v>69278.178671999995</v>
      </c>
      <c r="F55" s="27" t="str">
        <f t="shared" si="15"/>
        <v>N/A</v>
      </c>
      <c r="G55" s="29">
        <v>65930.572761999996</v>
      </c>
      <c r="H55" s="27" t="str">
        <f t="shared" si="16"/>
        <v>N/A</v>
      </c>
      <c r="I55" s="8">
        <v>52.87</v>
      </c>
      <c r="J55" s="8">
        <v>-4.83</v>
      </c>
      <c r="K55" s="28" t="s">
        <v>734</v>
      </c>
      <c r="L55" s="105" t="str">
        <f t="shared" si="13"/>
        <v>Yes</v>
      </c>
    </row>
    <row r="56" spans="1:12" ht="25.5" x14ac:dyDescent="0.2">
      <c r="A56" s="128" t="s">
        <v>1129</v>
      </c>
      <c r="B56" s="22" t="s">
        <v>213</v>
      </c>
      <c r="C56" s="29">
        <v>21656.228758000001</v>
      </c>
      <c r="D56" s="27" t="str">
        <f t="shared" si="14"/>
        <v>N/A</v>
      </c>
      <c r="E56" s="29">
        <v>21583.246231000001</v>
      </c>
      <c r="F56" s="27" t="str">
        <f t="shared" si="15"/>
        <v>N/A</v>
      </c>
      <c r="G56" s="29">
        <v>15602.791209000001</v>
      </c>
      <c r="H56" s="27" t="str">
        <f t="shared" si="16"/>
        <v>N/A</v>
      </c>
      <c r="I56" s="8">
        <v>-0.33700000000000002</v>
      </c>
      <c r="J56" s="8">
        <v>-27.7</v>
      </c>
      <c r="K56" s="28" t="s">
        <v>734</v>
      </c>
      <c r="L56" s="105" t="str">
        <f t="shared" si="13"/>
        <v>Yes</v>
      </c>
    </row>
    <row r="57" spans="1:12" ht="25.5" x14ac:dyDescent="0.2">
      <c r="A57" s="128" t="s">
        <v>1130</v>
      </c>
      <c r="B57" s="22" t="s">
        <v>213</v>
      </c>
      <c r="C57" s="29" t="s">
        <v>1750</v>
      </c>
      <c r="D57" s="27" t="str">
        <f t="shared" si="14"/>
        <v>N/A</v>
      </c>
      <c r="E57" s="29" t="s">
        <v>1750</v>
      </c>
      <c r="F57" s="27" t="str">
        <f t="shared" si="15"/>
        <v>N/A</v>
      </c>
      <c r="G57" s="29" t="s">
        <v>1750</v>
      </c>
      <c r="H57" s="27" t="str">
        <f t="shared" si="16"/>
        <v>N/A</v>
      </c>
      <c r="I57" s="8" t="s">
        <v>1750</v>
      </c>
      <c r="J57" s="8" t="s">
        <v>1750</v>
      </c>
      <c r="K57" s="28" t="s">
        <v>734</v>
      </c>
      <c r="L57" s="105" t="str">
        <f t="shared" si="13"/>
        <v>N/A</v>
      </c>
    </row>
    <row r="58" spans="1:12" ht="25.5" x14ac:dyDescent="0.2">
      <c r="A58" s="128" t="s">
        <v>1131</v>
      </c>
      <c r="B58" s="22" t="s">
        <v>213</v>
      </c>
      <c r="C58" s="29" t="s">
        <v>1750</v>
      </c>
      <c r="D58" s="27" t="str">
        <f t="shared" si="14"/>
        <v>N/A</v>
      </c>
      <c r="E58" s="29" t="s">
        <v>1750</v>
      </c>
      <c r="F58" s="27" t="str">
        <f t="shared" si="15"/>
        <v>N/A</v>
      </c>
      <c r="G58" s="29" t="s">
        <v>1750</v>
      </c>
      <c r="H58" s="27" t="str">
        <f t="shared" si="16"/>
        <v>N/A</v>
      </c>
      <c r="I58" s="8" t="s">
        <v>1750</v>
      </c>
      <c r="J58" s="8" t="s">
        <v>1750</v>
      </c>
      <c r="K58" s="28" t="s">
        <v>734</v>
      </c>
      <c r="L58" s="105" t="str">
        <f t="shared" si="13"/>
        <v>N/A</v>
      </c>
    </row>
    <row r="59" spans="1:12" ht="25.5" x14ac:dyDescent="0.2">
      <c r="A59" s="128" t="s">
        <v>1132</v>
      </c>
      <c r="B59" s="22" t="s">
        <v>213</v>
      </c>
      <c r="C59" s="29" t="s">
        <v>1750</v>
      </c>
      <c r="D59" s="27" t="str">
        <f t="shared" si="14"/>
        <v>N/A</v>
      </c>
      <c r="E59" s="29" t="s">
        <v>1750</v>
      </c>
      <c r="F59" s="27" t="str">
        <f t="shared" si="15"/>
        <v>N/A</v>
      </c>
      <c r="G59" s="29">
        <v>32665.460859999999</v>
      </c>
      <c r="H59" s="27" t="str">
        <f t="shared" si="16"/>
        <v>N/A</v>
      </c>
      <c r="I59" s="8" t="s">
        <v>1750</v>
      </c>
      <c r="J59" s="8" t="s">
        <v>1750</v>
      </c>
      <c r="K59" s="28" t="s">
        <v>734</v>
      </c>
      <c r="L59" s="105" t="str">
        <f t="shared" si="13"/>
        <v>N/A</v>
      </c>
    </row>
    <row r="60" spans="1:12" x14ac:dyDescent="0.2">
      <c r="A60" s="151" t="s">
        <v>356</v>
      </c>
      <c r="B60" s="22" t="s">
        <v>213</v>
      </c>
      <c r="C60" s="29">
        <v>142418570</v>
      </c>
      <c r="D60" s="27" t="str">
        <f t="shared" si="14"/>
        <v>N/A</v>
      </c>
      <c r="E60" s="29">
        <v>481556304</v>
      </c>
      <c r="F60" s="27" t="str">
        <f t="shared" si="15"/>
        <v>N/A</v>
      </c>
      <c r="G60" s="29">
        <v>459721475</v>
      </c>
      <c r="H60" s="27" t="str">
        <f t="shared" si="16"/>
        <v>N/A</v>
      </c>
      <c r="I60" s="8">
        <v>238.1</v>
      </c>
      <c r="J60" s="8">
        <v>-4.53</v>
      </c>
      <c r="K60" s="28" t="s">
        <v>734</v>
      </c>
      <c r="L60" s="105" t="str">
        <f t="shared" ref="L60:L70" si="17">IF(J60="Div by 0", "N/A", IF(K60="N/A","N/A", IF(J60&gt;VALUE(MID(K60,1,2)), "No", IF(J60&lt;-1*VALUE(MID(K60,1,2)), "No", "Yes"))))</f>
        <v>Yes</v>
      </c>
    </row>
    <row r="61" spans="1:12" ht="25.5" x14ac:dyDescent="0.2">
      <c r="A61" s="128" t="s">
        <v>1133</v>
      </c>
      <c r="B61" s="22" t="s">
        <v>213</v>
      </c>
      <c r="C61" s="29">
        <v>127919699</v>
      </c>
      <c r="D61" s="27" t="str">
        <f t="shared" si="14"/>
        <v>N/A</v>
      </c>
      <c r="E61" s="29">
        <v>417176</v>
      </c>
      <c r="F61" s="27" t="str">
        <f t="shared" si="15"/>
        <v>N/A</v>
      </c>
      <c r="G61" s="29">
        <v>9096</v>
      </c>
      <c r="H61" s="27" t="str">
        <f t="shared" si="16"/>
        <v>N/A</v>
      </c>
      <c r="I61" s="8">
        <v>-99.7</v>
      </c>
      <c r="J61" s="8">
        <v>-97.8</v>
      </c>
      <c r="K61" s="28" t="s">
        <v>734</v>
      </c>
      <c r="L61" s="105" t="str">
        <f t="shared" si="17"/>
        <v>No</v>
      </c>
    </row>
    <row r="62" spans="1:12" x14ac:dyDescent="0.2">
      <c r="A62" s="128" t="s">
        <v>1134</v>
      </c>
      <c r="B62" s="22" t="s">
        <v>213</v>
      </c>
      <c r="C62" s="29">
        <v>0</v>
      </c>
      <c r="D62" s="27" t="str">
        <f t="shared" si="14"/>
        <v>N/A</v>
      </c>
      <c r="E62" s="29">
        <v>0</v>
      </c>
      <c r="F62" s="27" t="str">
        <f t="shared" si="15"/>
        <v>N/A</v>
      </c>
      <c r="G62" s="29">
        <v>0</v>
      </c>
      <c r="H62" s="27" t="str">
        <f t="shared" si="16"/>
        <v>N/A</v>
      </c>
      <c r="I62" s="8" t="s">
        <v>1750</v>
      </c>
      <c r="J62" s="8" t="s">
        <v>1750</v>
      </c>
      <c r="K62" s="28" t="s">
        <v>734</v>
      </c>
      <c r="L62" s="105" t="str">
        <f t="shared" si="17"/>
        <v>N/A</v>
      </c>
    </row>
    <row r="63" spans="1:12" ht="25.5" x14ac:dyDescent="0.2">
      <c r="A63" s="128" t="s">
        <v>1135</v>
      </c>
      <c r="B63" s="22" t="s">
        <v>213</v>
      </c>
      <c r="C63" s="29">
        <v>0</v>
      </c>
      <c r="D63" s="27" t="str">
        <f t="shared" si="14"/>
        <v>N/A</v>
      </c>
      <c r="E63" s="29">
        <v>0</v>
      </c>
      <c r="F63" s="27" t="str">
        <f t="shared" si="15"/>
        <v>N/A</v>
      </c>
      <c r="G63" s="29">
        <v>0</v>
      </c>
      <c r="H63" s="27" t="str">
        <f t="shared" si="16"/>
        <v>N/A</v>
      </c>
      <c r="I63" s="8" t="s">
        <v>1750</v>
      </c>
      <c r="J63" s="8" t="s">
        <v>1750</v>
      </c>
      <c r="K63" s="28" t="s">
        <v>734</v>
      </c>
      <c r="L63" s="105" t="str">
        <f t="shared" si="17"/>
        <v>N/A</v>
      </c>
    </row>
    <row r="64" spans="1:12" ht="25.5" x14ac:dyDescent="0.2">
      <c r="A64" s="128" t="s">
        <v>1136</v>
      </c>
      <c r="B64" s="22" t="s">
        <v>213</v>
      </c>
      <c r="C64" s="29">
        <v>0</v>
      </c>
      <c r="D64" s="27" t="str">
        <f t="shared" si="14"/>
        <v>N/A</v>
      </c>
      <c r="E64" s="29">
        <v>0</v>
      </c>
      <c r="F64" s="27" t="str">
        <f t="shared" si="15"/>
        <v>N/A</v>
      </c>
      <c r="G64" s="29">
        <v>0</v>
      </c>
      <c r="H64" s="27" t="str">
        <f t="shared" si="16"/>
        <v>N/A</v>
      </c>
      <c r="I64" s="8" t="s">
        <v>1750</v>
      </c>
      <c r="J64" s="8" t="s">
        <v>1750</v>
      </c>
      <c r="K64" s="28" t="s">
        <v>734</v>
      </c>
      <c r="L64" s="105" t="str">
        <f t="shared" si="17"/>
        <v>N/A</v>
      </c>
    </row>
    <row r="65" spans="1:12" ht="25.5" x14ac:dyDescent="0.2">
      <c r="A65" s="128" t="s">
        <v>1137</v>
      </c>
      <c r="B65" s="22" t="s">
        <v>213</v>
      </c>
      <c r="C65" s="29">
        <v>0</v>
      </c>
      <c r="D65" s="27" t="str">
        <f t="shared" si="14"/>
        <v>N/A</v>
      </c>
      <c r="E65" s="29">
        <v>0</v>
      </c>
      <c r="F65" s="27" t="str">
        <f t="shared" si="15"/>
        <v>N/A</v>
      </c>
      <c r="G65" s="29">
        <v>0</v>
      </c>
      <c r="H65" s="27" t="str">
        <f t="shared" si="16"/>
        <v>N/A</v>
      </c>
      <c r="I65" s="8" t="s">
        <v>1750</v>
      </c>
      <c r="J65" s="8" t="s">
        <v>1750</v>
      </c>
      <c r="K65" s="28" t="s">
        <v>734</v>
      </c>
      <c r="L65" s="105" t="str">
        <f t="shared" si="17"/>
        <v>N/A</v>
      </c>
    </row>
    <row r="66" spans="1:12" ht="25.5" x14ac:dyDescent="0.2">
      <c r="A66" s="128" t="s">
        <v>1138</v>
      </c>
      <c r="B66" s="22" t="s">
        <v>213</v>
      </c>
      <c r="C66" s="29">
        <v>13365883</v>
      </c>
      <c r="D66" s="27" t="str">
        <f t="shared" si="14"/>
        <v>N/A</v>
      </c>
      <c r="E66" s="29">
        <v>479652190</v>
      </c>
      <c r="F66" s="27" t="str">
        <f t="shared" si="15"/>
        <v>N/A</v>
      </c>
      <c r="G66" s="29">
        <v>458408965</v>
      </c>
      <c r="H66" s="27" t="str">
        <f t="shared" si="16"/>
        <v>N/A</v>
      </c>
      <c r="I66" s="8">
        <v>3489</v>
      </c>
      <c r="J66" s="8">
        <v>-4.43</v>
      </c>
      <c r="K66" s="28" t="s">
        <v>734</v>
      </c>
      <c r="L66" s="105" t="str">
        <f t="shared" si="17"/>
        <v>Yes</v>
      </c>
    </row>
    <row r="67" spans="1:12" ht="25.5" x14ac:dyDescent="0.2">
      <c r="A67" s="128" t="s">
        <v>1139</v>
      </c>
      <c r="B67" s="22" t="s">
        <v>213</v>
      </c>
      <c r="C67" s="29">
        <v>1132988</v>
      </c>
      <c r="D67" s="27" t="str">
        <f t="shared" si="14"/>
        <v>N/A</v>
      </c>
      <c r="E67" s="29">
        <v>1486938</v>
      </c>
      <c r="F67" s="27" t="str">
        <f t="shared" si="15"/>
        <v>N/A</v>
      </c>
      <c r="G67" s="29">
        <v>293231</v>
      </c>
      <c r="H67" s="27" t="str">
        <f t="shared" si="16"/>
        <v>N/A</v>
      </c>
      <c r="I67" s="8">
        <v>31.24</v>
      </c>
      <c r="J67" s="8">
        <v>-80.3</v>
      </c>
      <c r="K67" s="28" t="s">
        <v>734</v>
      </c>
      <c r="L67" s="105" t="str">
        <f t="shared" si="17"/>
        <v>No</v>
      </c>
    </row>
    <row r="68" spans="1:12" ht="25.5" x14ac:dyDescent="0.2">
      <c r="A68" s="128" t="s">
        <v>1140</v>
      </c>
      <c r="B68" s="22" t="s">
        <v>213</v>
      </c>
      <c r="C68" s="29">
        <v>0</v>
      </c>
      <c r="D68" s="27" t="str">
        <f t="shared" si="14"/>
        <v>N/A</v>
      </c>
      <c r="E68" s="29">
        <v>0</v>
      </c>
      <c r="F68" s="27" t="str">
        <f t="shared" si="15"/>
        <v>N/A</v>
      </c>
      <c r="G68" s="29">
        <v>0</v>
      </c>
      <c r="H68" s="27" t="str">
        <f t="shared" si="16"/>
        <v>N/A</v>
      </c>
      <c r="I68" s="8" t="s">
        <v>1750</v>
      </c>
      <c r="J68" s="8" t="s">
        <v>1750</v>
      </c>
      <c r="K68" s="28" t="s">
        <v>734</v>
      </c>
      <c r="L68" s="105" t="str">
        <f t="shared" si="17"/>
        <v>N/A</v>
      </c>
    </row>
    <row r="69" spans="1:12" ht="25.5" x14ac:dyDescent="0.2">
      <c r="A69" s="128" t="s">
        <v>1141</v>
      </c>
      <c r="B69" s="22" t="s">
        <v>213</v>
      </c>
      <c r="C69" s="29">
        <v>0</v>
      </c>
      <c r="D69" s="27" t="str">
        <f t="shared" si="14"/>
        <v>N/A</v>
      </c>
      <c r="E69" s="29">
        <v>0</v>
      </c>
      <c r="F69" s="27" t="str">
        <f t="shared" si="15"/>
        <v>N/A</v>
      </c>
      <c r="G69" s="29">
        <v>0</v>
      </c>
      <c r="H69" s="27" t="str">
        <f t="shared" si="16"/>
        <v>N/A</v>
      </c>
      <c r="I69" s="8" t="s">
        <v>1750</v>
      </c>
      <c r="J69" s="8" t="s">
        <v>1750</v>
      </c>
      <c r="K69" s="28" t="s">
        <v>734</v>
      </c>
      <c r="L69" s="105" t="str">
        <f t="shared" si="17"/>
        <v>N/A</v>
      </c>
    </row>
    <row r="70" spans="1:12" ht="25.5" x14ac:dyDescent="0.2">
      <c r="A70" s="128" t="s">
        <v>1142</v>
      </c>
      <c r="B70" s="22" t="s">
        <v>213</v>
      </c>
      <c r="C70" s="29">
        <v>0</v>
      </c>
      <c r="D70" s="27" t="str">
        <f t="shared" si="14"/>
        <v>N/A</v>
      </c>
      <c r="E70" s="29">
        <v>0</v>
      </c>
      <c r="F70" s="27" t="str">
        <f t="shared" si="15"/>
        <v>N/A</v>
      </c>
      <c r="G70" s="29">
        <v>1010183</v>
      </c>
      <c r="H70" s="27" t="str">
        <f t="shared" si="16"/>
        <v>N/A</v>
      </c>
      <c r="I70" s="8" t="s">
        <v>1750</v>
      </c>
      <c r="J70" s="8" t="s">
        <v>1750</v>
      </c>
      <c r="K70" s="28" t="s">
        <v>734</v>
      </c>
      <c r="L70" s="105" t="str">
        <f t="shared" si="17"/>
        <v>N/A</v>
      </c>
    </row>
    <row r="71" spans="1:12" x14ac:dyDescent="0.2">
      <c r="A71" s="151" t="s">
        <v>1143</v>
      </c>
      <c r="B71" s="22" t="s">
        <v>213</v>
      </c>
      <c r="C71" s="29">
        <v>10625.872566</v>
      </c>
      <c r="D71" s="27" t="str">
        <f t="shared" si="14"/>
        <v>N/A</v>
      </c>
      <c r="E71" s="29">
        <v>21236.386664000001</v>
      </c>
      <c r="F71" s="27" t="str">
        <f t="shared" si="15"/>
        <v>N/A</v>
      </c>
      <c r="G71" s="29">
        <v>19472.297641000001</v>
      </c>
      <c r="H71" s="27" t="str">
        <f t="shared" si="16"/>
        <v>N/A</v>
      </c>
      <c r="I71" s="8">
        <v>99.86</v>
      </c>
      <c r="J71" s="8">
        <v>-8.31</v>
      </c>
      <c r="K71" s="28" t="s">
        <v>734</v>
      </c>
      <c r="L71" s="105" t="str">
        <f t="shared" ref="L71:L81" si="18">IF(J71="Div by 0", "N/A", IF(K71="N/A","N/A", IF(J71&gt;VALUE(MID(K71,1,2)), "No", IF(J71&lt;-1*VALUE(MID(K71,1,2)), "No", "Yes"))))</f>
        <v>Yes</v>
      </c>
    </row>
    <row r="72" spans="1:12" ht="25.5" x14ac:dyDescent="0.2">
      <c r="A72" s="128" t="s">
        <v>1144</v>
      </c>
      <c r="B72" s="22" t="s">
        <v>213</v>
      </c>
      <c r="C72" s="29">
        <v>9989.8242093000008</v>
      </c>
      <c r="D72" s="27" t="str">
        <f t="shared" si="14"/>
        <v>N/A</v>
      </c>
      <c r="E72" s="29">
        <v>29.898659786</v>
      </c>
      <c r="F72" s="27" t="str">
        <f t="shared" si="15"/>
        <v>N/A</v>
      </c>
      <c r="G72" s="29">
        <v>3.2335584785</v>
      </c>
      <c r="H72" s="27" t="str">
        <f t="shared" si="16"/>
        <v>N/A</v>
      </c>
      <c r="I72" s="8">
        <v>-99.7</v>
      </c>
      <c r="J72" s="8">
        <v>-89.2</v>
      </c>
      <c r="K72" s="28" t="s">
        <v>734</v>
      </c>
      <c r="L72" s="105" t="str">
        <f t="shared" si="18"/>
        <v>No</v>
      </c>
    </row>
    <row r="73" spans="1:12" ht="25.5" x14ac:dyDescent="0.2">
      <c r="A73" s="128" t="s">
        <v>1145</v>
      </c>
      <c r="B73" s="22" t="s">
        <v>213</v>
      </c>
      <c r="C73" s="29" t="s">
        <v>1750</v>
      </c>
      <c r="D73" s="27" t="str">
        <f t="shared" si="14"/>
        <v>N/A</v>
      </c>
      <c r="E73" s="29" t="s">
        <v>1750</v>
      </c>
      <c r="F73" s="27" t="str">
        <f t="shared" si="15"/>
        <v>N/A</v>
      </c>
      <c r="G73" s="29" t="s">
        <v>1750</v>
      </c>
      <c r="H73" s="27" t="str">
        <f t="shared" si="16"/>
        <v>N/A</v>
      </c>
      <c r="I73" s="8" t="s">
        <v>1750</v>
      </c>
      <c r="J73" s="8" t="s">
        <v>1750</v>
      </c>
      <c r="K73" s="28" t="s">
        <v>734</v>
      </c>
      <c r="L73" s="105" t="str">
        <f t="shared" si="18"/>
        <v>N/A</v>
      </c>
    </row>
    <row r="74" spans="1:12" ht="25.5" x14ac:dyDescent="0.2">
      <c r="A74" s="128" t="s">
        <v>1146</v>
      </c>
      <c r="B74" s="22" t="s">
        <v>213</v>
      </c>
      <c r="C74" s="29" t="s">
        <v>1750</v>
      </c>
      <c r="D74" s="27" t="str">
        <f t="shared" si="14"/>
        <v>N/A</v>
      </c>
      <c r="E74" s="29" t="s">
        <v>1750</v>
      </c>
      <c r="F74" s="27" t="str">
        <f t="shared" si="15"/>
        <v>N/A</v>
      </c>
      <c r="G74" s="29" t="s">
        <v>1750</v>
      </c>
      <c r="H74" s="27" t="str">
        <f t="shared" si="16"/>
        <v>N/A</v>
      </c>
      <c r="I74" s="8" t="s">
        <v>1750</v>
      </c>
      <c r="J74" s="8" t="s">
        <v>1750</v>
      </c>
      <c r="K74" s="28" t="s">
        <v>734</v>
      </c>
      <c r="L74" s="105" t="str">
        <f t="shared" si="18"/>
        <v>N/A</v>
      </c>
    </row>
    <row r="75" spans="1:12" ht="25.5" x14ac:dyDescent="0.2">
      <c r="A75" s="128" t="s">
        <v>1147</v>
      </c>
      <c r="B75" s="22" t="s">
        <v>213</v>
      </c>
      <c r="C75" s="29" t="s">
        <v>1750</v>
      </c>
      <c r="D75" s="27" t="str">
        <f t="shared" si="14"/>
        <v>N/A</v>
      </c>
      <c r="E75" s="29" t="s">
        <v>1750</v>
      </c>
      <c r="F75" s="27" t="str">
        <f t="shared" si="15"/>
        <v>N/A</v>
      </c>
      <c r="G75" s="29" t="s">
        <v>1750</v>
      </c>
      <c r="H75" s="27" t="str">
        <f t="shared" si="16"/>
        <v>N/A</v>
      </c>
      <c r="I75" s="8" t="s">
        <v>1750</v>
      </c>
      <c r="J75" s="8" t="s">
        <v>1750</v>
      </c>
      <c r="K75" s="28" t="s">
        <v>734</v>
      </c>
      <c r="L75" s="105" t="str">
        <f t="shared" si="18"/>
        <v>N/A</v>
      </c>
    </row>
    <row r="76" spans="1:12" ht="25.5" x14ac:dyDescent="0.2">
      <c r="A76" s="128" t="s">
        <v>1148</v>
      </c>
      <c r="B76" s="22" t="s">
        <v>213</v>
      </c>
      <c r="C76" s="29" t="s">
        <v>1750</v>
      </c>
      <c r="D76" s="27" t="str">
        <f t="shared" si="14"/>
        <v>N/A</v>
      </c>
      <c r="E76" s="29" t="s">
        <v>1750</v>
      </c>
      <c r="F76" s="27" t="str">
        <f t="shared" si="15"/>
        <v>N/A</v>
      </c>
      <c r="G76" s="29" t="s">
        <v>1750</v>
      </c>
      <c r="H76" s="27" t="str">
        <f t="shared" si="16"/>
        <v>N/A</v>
      </c>
      <c r="I76" s="8" t="s">
        <v>1750</v>
      </c>
      <c r="J76" s="8" t="s">
        <v>1750</v>
      </c>
      <c r="K76" s="28" t="s">
        <v>734</v>
      </c>
      <c r="L76" s="105" t="str">
        <f t="shared" si="18"/>
        <v>N/A</v>
      </c>
    </row>
    <row r="77" spans="1:12" ht="25.5" x14ac:dyDescent="0.2">
      <c r="A77" s="128" t="s">
        <v>1149</v>
      </c>
      <c r="B77" s="22" t="s">
        <v>213</v>
      </c>
      <c r="C77" s="29">
        <v>30035.692135000001</v>
      </c>
      <c r="D77" s="27" t="str">
        <f t="shared" si="14"/>
        <v>N/A</v>
      </c>
      <c r="E77" s="29">
        <v>56270.787189000002</v>
      </c>
      <c r="F77" s="27" t="str">
        <f t="shared" si="15"/>
        <v>N/A</v>
      </c>
      <c r="G77" s="29">
        <v>53496.203174000002</v>
      </c>
      <c r="H77" s="27" t="str">
        <f t="shared" si="16"/>
        <v>N/A</v>
      </c>
      <c r="I77" s="8">
        <v>87.35</v>
      </c>
      <c r="J77" s="8">
        <v>-4.93</v>
      </c>
      <c r="K77" s="28" t="s">
        <v>734</v>
      </c>
      <c r="L77" s="105" t="str">
        <f t="shared" si="18"/>
        <v>Yes</v>
      </c>
    </row>
    <row r="78" spans="1:12" ht="25.5" x14ac:dyDescent="0.2">
      <c r="A78" s="128" t="s">
        <v>1150</v>
      </c>
      <c r="B78" s="22" t="s">
        <v>213</v>
      </c>
      <c r="C78" s="29">
        <v>7405.1503267999997</v>
      </c>
      <c r="D78" s="27" t="str">
        <f t="shared" si="14"/>
        <v>N/A</v>
      </c>
      <c r="E78" s="29">
        <v>7472.0502513000001</v>
      </c>
      <c r="F78" s="27" t="str">
        <f t="shared" si="15"/>
        <v>N/A</v>
      </c>
      <c r="G78" s="29">
        <v>3222.3186813000002</v>
      </c>
      <c r="H78" s="27" t="str">
        <f t="shared" si="16"/>
        <v>N/A</v>
      </c>
      <c r="I78" s="8">
        <v>0.90339999999999998</v>
      </c>
      <c r="J78" s="8">
        <v>-56.9</v>
      </c>
      <c r="K78" s="28" t="s">
        <v>734</v>
      </c>
      <c r="L78" s="105" t="str">
        <f t="shared" si="18"/>
        <v>No</v>
      </c>
    </row>
    <row r="79" spans="1:12" ht="25.5" x14ac:dyDescent="0.2">
      <c r="A79" s="128" t="s">
        <v>1151</v>
      </c>
      <c r="B79" s="22" t="s">
        <v>213</v>
      </c>
      <c r="C79" s="29" t="s">
        <v>1750</v>
      </c>
      <c r="D79" s="27" t="str">
        <f t="shared" si="14"/>
        <v>N/A</v>
      </c>
      <c r="E79" s="29" t="s">
        <v>1750</v>
      </c>
      <c r="F79" s="27" t="str">
        <f t="shared" si="15"/>
        <v>N/A</v>
      </c>
      <c r="G79" s="29" t="s">
        <v>1750</v>
      </c>
      <c r="H79" s="27" t="str">
        <f t="shared" si="16"/>
        <v>N/A</v>
      </c>
      <c r="I79" s="8" t="s">
        <v>1750</v>
      </c>
      <c r="J79" s="8" t="s">
        <v>1750</v>
      </c>
      <c r="K79" s="28" t="s">
        <v>734</v>
      </c>
      <c r="L79" s="105" t="str">
        <f t="shared" si="18"/>
        <v>N/A</v>
      </c>
    </row>
    <row r="80" spans="1:12" ht="25.5" x14ac:dyDescent="0.2">
      <c r="A80" s="128" t="s">
        <v>1152</v>
      </c>
      <c r="B80" s="22" t="s">
        <v>213</v>
      </c>
      <c r="C80" s="29" t="s">
        <v>1750</v>
      </c>
      <c r="D80" s="27" t="str">
        <f t="shared" si="14"/>
        <v>N/A</v>
      </c>
      <c r="E80" s="29" t="s">
        <v>1750</v>
      </c>
      <c r="F80" s="27" t="str">
        <f t="shared" si="15"/>
        <v>N/A</v>
      </c>
      <c r="G80" s="29" t="s">
        <v>1750</v>
      </c>
      <c r="H80" s="27" t="str">
        <f t="shared" si="16"/>
        <v>N/A</v>
      </c>
      <c r="I80" s="8" t="s">
        <v>1750</v>
      </c>
      <c r="J80" s="8" t="s">
        <v>1750</v>
      </c>
      <c r="K80" s="28" t="s">
        <v>734</v>
      </c>
      <c r="L80" s="105" t="str">
        <f t="shared" si="18"/>
        <v>N/A</v>
      </c>
    </row>
    <row r="81" spans="1:12" ht="25.5" x14ac:dyDescent="0.2">
      <c r="A81" s="128" t="s">
        <v>1153</v>
      </c>
      <c r="B81" s="22" t="s">
        <v>213</v>
      </c>
      <c r="C81" s="29" t="s">
        <v>1750</v>
      </c>
      <c r="D81" s="27" t="str">
        <f t="shared" si="14"/>
        <v>N/A</v>
      </c>
      <c r="E81" s="29" t="s">
        <v>1750</v>
      </c>
      <c r="F81" s="27" t="str">
        <f t="shared" si="15"/>
        <v>N/A</v>
      </c>
      <c r="G81" s="29">
        <v>83.238546473</v>
      </c>
      <c r="H81" s="27" t="str">
        <f t="shared" si="16"/>
        <v>N/A</v>
      </c>
      <c r="I81" s="8" t="s">
        <v>1750</v>
      </c>
      <c r="J81" s="8" t="s">
        <v>1750</v>
      </c>
      <c r="K81" s="28" t="s">
        <v>734</v>
      </c>
      <c r="L81" s="105" t="str">
        <f t="shared" si="18"/>
        <v>N/A</v>
      </c>
    </row>
    <row r="82" spans="1:12" x14ac:dyDescent="0.2">
      <c r="A82" s="128" t="s">
        <v>357</v>
      </c>
      <c r="B82" s="22" t="s">
        <v>213</v>
      </c>
      <c r="C82" s="29">
        <v>141797444</v>
      </c>
      <c r="D82" s="27" t="str">
        <f t="shared" si="14"/>
        <v>N/A</v>
      </c>
      <c r="E82" s="29">
        <v>12518922</v>
      </c>
      <c r="F82" s="27" t="str">
        <f t="shared" si="15"/>
        <v>N/A</v>
      </c>
      <c r="G82" s="29">
        <v>11168630</v>
      </c>
      <c r="H82" s="27" t="str">
        <f t="shared" si="16"/>
        <v>N/A</v>
      </c>
      <c r="I82" s="8">
        <v>-91.2</v>
      </c>
      <c r="J82" s="8">
        <v>-10.8</v>
      </c>
      <c r="K82" s="28" t="s">
        <v>734</v>
      </c>
      <c r="L82" s="105" t="str">
        <f t="shared" ref="L82:L138" si="19">IF(J82="Div by 0", "N/A", IF(K82="N/A","N/A", IF(J82&gt;VALUE(MID(K82,1,2)), "No", IF(J82&lt;-1*VALUE(MID(K82,1,2)), "No", "Yes"))))</f>
        <v>Yes</v>
      </c>
    </row>
    <row r="83" spans="1:12" x14ac:dyDescent="0.2">
      <c r="A83" s="128" t="s">
        <v>363</v>
      </c>
      <c r="B83" s="22" t="s">
        <v>213</v>
      </c>
      <c r="C83" s="23">
        <v>11228</v>
      </c>
      <c r="D83" s="27" t="str">
        <f t="shared" ref="D83:D114" si="20">IF($B83="N/A","N/A",IF(C83&gt;10,"No",IF(C83&lt;-10,"No","Yes")))</f>
        <v>N/A</v>
      </c>
      <c r="E83" s="23">
        <v>3014</v>
      </c>
      <c r="F83" s="27" t="str">
        <f t="shared" ref="F83:F114" si="21">IF($B83="N/A","N/A",IF(E83&gt;10,"No",IF(E83&lt;-10,"No","Yes")))</f>
        <v>N/A</v>
      </c>
      <c r="G83" s="23">
        <v>3097</v>
      </c>
      <c r="H83" s="27" t="str">
        <f t="shared" ref="H83:H114" si="22">IF($B83="N/A","N/A",IF(G83&gt;10,"No",IF(G83&lt;-10,"No","Yes")))</f>
        <v>N/A</v>
      </c>
      <c r="I83" s="8">
        <v>-73.2</v>
      </c>
      <c r="J83" s="8">
        <v>2.754</v>
      </c>
      <c r="K83" s="28" t="s">
        <v>734</v>
      </c>
      <c r="L83" s="105" t="str">
        <f t="shared" si="19"/>
        <v>Yes</v>
      </c>
    </row>
    <row r="84" spans="1:12" x14ac:dyDescent="0.2">
      <c r="A84" s="128" t="s">
        <v>358</v>
      </c>
      <c r="B84" s="22" t="s">
        <v>213</v>
      </c>
      <c r="C84" s="29">
        <v>12628.913787</v>
      </c>
      <c r="D84" s="27" t="str">
        <f t="shared" si="20"/>
        <v>N/A</v>
      </c>
      <c r="E84" s="29">
        <v>4153.5905773000004</v>
      </c>
      <c r="F84" s="27" t="str">
        <f t="shared" si="21"/>
        <v>N/A</v>
      </c>
      <c r="G84" s="29">
        <v>3606.2738134000001</v>
      </c>
      <c r="H84" s="27" t="str">
        <f t="shared" si="22"/>
        <v>N/A</v>
      </c>
      <c r="I84" s="8">
        <v>-67.099999999999994</v>
      </c>
      <c r="J84" s="8">
        <v>-13.2</v>
      </c>
      <c r="K84" s="28" t="s">
        <v>734</v>
      </c>
      <c r="L84" s="105" t="str">
        <f t="shared" si="19"/>
        <v>Yes</v>
      </c>
    </row>
    <row r="85" spans="1:12" ht="25.5" x14ac:dyDescent="0.2">
      <c r="A85" s="128" t="s">
        <v>1154</v>
      </c>
      <c r="B85" s="22" t="s">
        <v>213</v>
      </c>
      <c r="C85" s="29">
        <v>109932</v>
      </c>
      <c r="D85" s="27" t="str">
        <f t="shared" si="20"/>
        <v>N/A</v>
      </c>
      <c r="E85" s="29">
        <v>0</v>
      </c>
      <c r="F85" s="27" t="str">
        <f t="shared" si="21"/>
        <v>N/A</v>
      </c>
      <c r="G85" s="29">
        <v>77010</v>
      </c>
      <c r="H85" s="27" t="str">
        <f t="shared" si="22"/>
        <v>N/A</v>
      </c>
      <c r="I85" s="8">
        <v>-100</v>
      </c>
      <c r="J85" s="8" t="s">
        <v>1750</v>
      </c>
      <c r="K85" s="28" t="s">
        <v>734</v>
      </c>
      <c r="L85" s="105" t="str">
        <f t="shared" si="19"/>
        <v>N/A</v>
      </c>
    </row>
    <row r="86" spans="1:12" x14ac:dyDescent="0.2">
      <c r="A86" s="128" t="s">
        <v>724</v>
      </c>
      <c r="B86" s="22" t="s">
        <v>213</v>
      </c>
      <c r="C86" s="23">
        <v>393</v>
      </c>
      <c r="D86" s="27" t="str">
        <f t="shared" si="20"/>
        <v>N/A</v>
      </c>
      <c r="E86" s="23">
        <v>0</v>
      </c>
      <c r="F86" s="27" t="str">
        <f t="shared" si="21"/>
        <v>N/A</v>
      </c>
      <c r="G86" s="23">
        <v>125</v>
      </c>
      <c r="H86" s="27" t="str">
        <f t="shared" si="22"/>
        <v>N/A</v>
      </c>
      <c r="I86" s="8">
        <v>-100</v>
      </c>
      <c r="J86" s="8" t="s">
        <v>1750</v>
      </c>
      <c r="K86" s="28" t="s">
        <v>734</v>
      </c>
      <c r="L86" s="105" t="str">
        <f t="shared" si="19"/>
        <v>N/A</v>
      </c>
    </row>
    <row r="87" spans="1:12" ht="25.5" x14ac:dyDescent="0.2">
      <c r="A87" s="128" t="s">
        <v>1155</v>
      </c>
      <c r="B87" s="22" t="s">
        <v>213</v>
      </c>
      <c r="C87" s="29">
        <v>279.72519083999998</v>
      </c>
      <c r="D87" s="27" t="str">
        <f t="shared" si="20"/>
        <v>N/A</v>
      </c>
      <c r="E87" s="29" t="s">
        <v>1750</v>
      </c>
      <c r="F87" s="27" t="str">
        <f t="shared" si="21"/>
        <v>N/A</v>
      </c>
      <c r="G87" s="29">
        <v>616.08000000000004</v>
      </c>
      <c r="H87" s="27" t="str">
        <f t="shared" si="22"/>
        <v>N/A</v>
      </c>
      <c r="I87" s="8" t="s">
        <v>1750</v>
      </c>
      <c r="J87" s="8" t="s">
        <v>1750</v>
      </c>
      <c r="K87" s="28" t="s">
        <v>734</v>
      </c>
      <c r="L87" s="105" t="str">
        <f t="shared" si="19"/>
        <v>N/A</v>
      </c>
    </row>
    <row r="88" spans="1:12" ht="25.5" x14ac:dyDescent="0.2">
      <c r="A88" s="128" t="s">
        <v>1156</v>
      </c>
      <c r="B88" s="22" t="s">
        <v>213</v>
      </c>
      <c r="C88" s="29">
        <v>15421748</v>
      </c>
      <c r="D88" s="27" t="str">
        <f t="shared" si="20"/>
        <v>N/A</v>
      </c>
      <c r="E88" s="29">
        <v>0</v>
      </c>
      <c r="F88" s="27" t="str">
        <f t="shared" si="21"/>
        <v>N/A</v>
      </c>
      <c r="G88" s="29">
        <v>0</v>
      </c>
      <c r="H88" s="27" t="str">
        <f t="shared" si="22"/>
        <v>N/A</v>
      </c>
      <c r="I88" s="8">
        <v>-100</v>
      </c>
      <c r="J88" s="8" t="s">
        <v>1750</v>
      </c>
      <c r="K88" s="28" t="s">
        <v>734</v>
      </c>
      <c r="L88" s="105" t="str">
        <f t="shared" si="19"/>
        <v>N/A</v>
      </c>
    </row>
    <row r="89" spans="1:12" x14ac:dyDescent="0.2">
      <c r="A89" s="128" t="s">
        <v>725</v>
      </c>
      <c r="B89" s="22" t="s">
        <v>213</v>
      </c>
      <c r="C89" s="23">
        <v>1278</v>
      </c>
      <c r="D89" s="27" t="str">
        <f t="shared" si="20"/>
        <v>N/A</v>
      </c>
      <c r="E89" s="23">
        <v>0</v>
      </c>
      <c r="F89" s="27" t="str">
        <f t="shared" si="21"/>
        <v>N/A</v>
      </c>
      <c r="G89" s="23">
        <v>0</v>
      </c>
      <c r="H89" s="27" t="str">
        <f t="shared" si="22"/>
        <v>N/A</v>
      </c>
      <c r="I89" s="8">
        <v>-100</v>
      </c>
      <c r="J89" s="8" t="s">
        <v>1750</v>
      </c>
      <c r="K89" s="28" t="s">
        <v>734</v>
      </c>
      <c r="L89" s="105" t="str">
        <f t="shared" si="19"/>
        <v>N/A</v>
      </c>
    </row>
    <row r="90" spans="1:12" ht="25.5" x14ac:dyDescent="0.2">
      <c r="A90" s="128" t="s">
        <v>1157</v>
      </c>
      <c r="B90" s="22" t="s">
        <v>213</v>
      </c>
      <c r="C90" s="29">
        <v>12067.095461999999</v>
      </c>
      <c r="D90" s="27" t="str">
        <f t="shared" si="20"/>
        <v>N/A</v>
      </c>
      <c r="E90" s="29" t="s">
        <v>1750</v>
      </c>
      <c r="F90" s="27" t="str">
        <f t="shared" si="21"/>
        <v>N/A</v>
      </c>
      <c r="G90" s="29" t="s">
        <v>1750</v>
      </c>
      <c r="H90" s="27" t="str">
        <f t="shared" si="22"/>
        <v>N/A</v>
      </c>
      <c r="I90" s="8" t="s">
        <v>1750</v>
      </c>
      <c r="J90" s="8" t="s">
        <v>1750</v>
      </c>
      <c r="K90" s="28" t="s">
        <v>734</v>
      </c>
      <c r="L90" s="105" t="str">
        <f t="shared" si="19"/>
        <v>N/A</v>
      </c>
    </row>
    <row r="91" spans="1:12" ht="25.5" x14ac:dyDescent="0.2">
      <c r="A91" s="128" t="s">
        <v>1158</v>
      </c>
      <c r="B91" s="22" t="s">
        <v>213</v>
      </c>
      <c r="C91" s="29">
        <v>0</v>
      </c>
      <c r="D91" s="27" t="str">
        <f t="shared" si="20"/>
        <v>N/A</v>
      </c>
      <c r="E91" s="29">
        <v>0</v>
      </c>
      <c r="F91" s="27" t="str">
        <f t="shared" si="21"/>
        <v>N/A</v>
      </c>
      <c r="G91" s="29">
        <v>0</v>
      </c>
      <c r="H91" s="27" t="str">
        <f t="shared" si="22"/>
        <v>N/A</v>
      </c>
      <c r="I91" s="8" t="s">
        <v>1750</v>
      </c>
      <c r="J91" s="8" t="s">
        <v>1750</v>
      </c>
      <c r="K91" s="28" t="s">
        <v>734</v>
      </c>
      <c r="L91" s="105" t="str">
        <f t="shared" si="19"/>
        <v>N/A</v>
      </c>
    </row>
    <row r="92" spans="1:12" x14ac:dyDescent="0.2">
      <c r="A92" s="128" t="s">
        <v>726</v>
      </c>
      <c r="B92" s="22" t="s">
        <v>213</v>
      </c>
      <c r="C92" s="23">
        <v>0</v>
      </c>
      <c r="D92" s="27" t="str">
        <f t="shared" si="20"/>
        <v>N/A</v>
      </c>
      <c r="E92" s="23">
        <v>0</v>
      </c>
      <c r="F92" s="27" t="str">
        <f t="shared" si="21"/>
        <v>N/A</v>
      </c>
      <c r="G92" s="23">
        <v>0</v>
      </c>
      <c r="H92" s="27" t="str">
        <f t="shared" si="22"/>
        <v>N/A</v>
      </c>
      <c r="I92" s="8" t="s">
        <v>1750</v>
      </c>
      <c r="J92" s="8" t="s">
        <v>1750</v>
      </c>
      <c r="K92" s="28" t="s">
        <v>734</v>
      </c>
      <c r="L92" s="105" t="str">
        <f t="shared" si="19"/>
        <v>N/A</v>
      </c>
    </row>
    <row r="93" spans="1:12" ht="25.5" x14ac:dyDescent="0.2">
      <c r="A93" s="128" t="s">
        <v>1159</v>
      </c>
      <c r="B93" s="22" t="s">
        <v>213</v>
      </c>
      <c r="C93" s="29" t="s">
        <v>1750</v>
      </c>
      <c r="D93" s="27" t="str">
        <f t="shared" si="20"/>
        <v>N/A</v>
      </c>
      <c r="E93" s="29" t="s">
        <v>1750</v>
      </c>
      <c r="F93" s="27" t="str">
        <f t="shared" si="21"/>
        <v>N/A</v>
      </c>
      <c r="G93" s="29" t="s">
        <v>1750</v>
      </c>
      <c r="H93" s="27" t="str">
        <f t="shared" si="22"/>
        <v>N/A</v>
      </c>
      <c r="I93" s="8" t="s">
        <v>1750</v>
      </c>
      <c r="J93" s="8" t="s">
        <v>1750</v>
      </c>
      <c r="K93" s="28" t="s">
        <v>734</v>
      </c>
      <c r="L93" s="105" t="str">
        <f t="shared" si="19"/>
        <v>N/A</v>
      </c>
    </row>
    <row r="94" spans="1:12" x14ac:dyDescent="0.2">
      <c r="A94" s="128" t="s">
        <v>1160</v>
      </c>
      <c r="B94" s="22" t="s">
        <v>213</v>
      </c>
      <c r="C94" s="29">
        <v>2146280</v>
      </c>
      <c r="D94" s="27" t="str">
        <f t="shared" si="20"/>
        <v>N/A</v>
      </c>
      <c r="E94" s="29">
        <v>0</v>
      </c>
      <c r="F94" s="27" t="str">
        <f t="shared" si="21"/>
        <v>N/A</v>
      </c>
      <c r="G94" s="29">
        <v>0</v>
      </c>
      <c r="H94" s="27" t="str">
        <f t="shared" si="22"/>
        <v>N/A</v>
      </c>
      <c r="I94" s="8">
        <v>-100</v>
      </c>
      <c r="J94" s="8" t="s">
        <v>1750</v>
      </c>
      <c r="K94" s="28" t="s">
        <v>734</v>
      </c>
      <c r="L94" s="105" t="str">
        <f t="shared" si="19"/>
        <v>N/A</v>
      </c>
    </row>
    <row r="95" spans="1:12" x14ac:dyDescent="0.2">
      <c r="A95" s="128" t="s">
        <v>727</v>
      </c>
      <c r="B95" s="22" t="s">
        <v>213</v>
      </c>
      <c r="C95" s="23">
        <v>415</v>
      </c>
      <c r="D95" s="27" t="str">
        <f t="shared" si="20"/>
        <v>N/A</v>
      </c>
      <c r="E95" s="23">
        <v>0</v>
      </c>
      <c r="F95" s="27" t="str">
        <f t="shared" si="21"/>
        <v>N/A</v>
      </c>
      <c r="G95" s="23">
        <v>0</v>
      </c>
      <c r="H95" s="27" t="str">
        <f t="shared" si="22"/>
        <v>N/A</v>
      </c>
      <c r="I95" s="8">
        <v>-100</v>
      </c>
      <c r="J95" s="8" t="s">
        <v>1750</v>
      </c>
      <c r="K95" s="28" t="s">
        <v>734</v>
      </c>
      <c r="L95" s="105" t="str">
        <f t="shared" si="19"/>
        <v>N/A</v>
      </c>
    </row>
    <row r="96" spans="1:12" x14ac:dyDescent="0.2">
      <c r="A96" s="128" t="s">
        <v>1161</v>
      </c>
      <c r="B96" s="22" t="s">
        <v>213</v>
      </c>
      <c r="C96" s="29">
        <v>5171.7590361000002</v>
      </c>
      <c r="D96" s="27" t="str">
        <f t="shared" si="20"/>
        <v>N/A</v>
      </c>
      <c r="E96" s="29" t="s">
        <v>1750</v>
      </c>
      <c r="F96" s="27" t="str">
        <f t="shared" si="21"/>
        <v>N/A</v>
      </c>
      <c r="G96" s="29" t="s">
        <v>1750</v>
      </c>
      <c r="H96" s="27" t="str">
        <f t="shared" si="22"/>
        <v>N/A</v>
      </c>
      <c r="I96" s="8" t="s">
        <v>1750</v>
      </c>
      <c r="J96" s="8" t="s">
        <v>1750</v>
      </c>
      <c r="K96" s="28" t="s">
        <v>734</v>
      </c>
      <c r="L96" s="105" t="str">
        <f t="shared" si="19"/>
        <v>N/A</v>
      </c>
    </row>
    <row r="97" spans="1:12" x14ac:dyDescent="0.2">
      <c r="A97" s="128" t="s">
        <v>1162</v>
      </c>
      <c r="B97" s="22" t="s">
        <v>213</v>
      </c>
      <c r="C97" s="29">
        <v>9189052</v>
      </c>
      <c r="D97" s="27" t="str">
        <f t="shared" si="20"/>
        <v>N/A</v>
      </c>
      <c r="E97" s="29">
        <v>99282</v>
      </c>
      <c r="F97" s="27" t="str">
        <f t="shared" si="21"/>
        <v>N/A</v>
      </c>
      <c r="G97" s="29">
        <v>37314</v>
      </c>
      <c r="H97" s="27" t="str">
        <f t="shared" si="22"/>
        <v>N/A</v>
      </c>
      <c r="I97" s="8">
        <v>-98.9</v>
      </c>
      <c r="J97" s="8">
        <v>-62.4</v>
      </c>
      <c r="K97" s="28" t="s">
        <v>734</v>
      </c>
      <c r="L97" s="105" t="str">
        <f t="shared" si="19"/>
        <v>No</v>
      </c>
    </row>
    <row r="98" spans="1:12" x14ac:dyDescent="0.2">
      <c r="A98" s="128" t="s">
        <v>517</v>
      </c>
      <c r="B98" s="22" t="s">
        <v>213</v>
      </c>
      <c r="C98" s="23">
        <v>1760</v>
      </c>
      <c r="D98" s="27" t="str">
        <f t="shared" si="20"/>
        <v>N/A</v>
      </c>
      <c r="E98" s="23">
        <v>11</v>
      </c>
      <c r="F98" s="27" t="str">
        <f t="shared" si="21"/>
        <v>N/A</v>
      </c>
      <c r="G98" s="23">
        <v>11</v>
      </c>
      <c r="H98" s="27" t="str">
        <f t="shared" si="22"/>
        <v>N/A</v>
      </c>
      <c r="I98" s="8">
        <v>-99.5</v>
      </c>
      <c r="J98" s="8">
        <v>-66.7</v>
      </c>
      <c r="K98" s="28" t="s">
        <v>734</v>
      </c>
      <c r="L98" s="105" t="str">
        <f t="shared" si="19"/>
        <v>No</v>
      </c>
    </row>
    <row r="99" spans="1:12" x14ac:dyDescent="0.2">
      <c r="A99" s="128" t="s">
        <v>1163</v>
      </c>
      <c r="B99" s="22" t="s">
        <v>213</v>
      </c>
      <c r="C99" s="29">
        <v>5221.0522726999998</v>
      </c>
      <c r="D99" s="27" t="str">
        <f t="shared" si="20"/>
        <v>N/A</v>
      </c>
      <c r="E99" s="29">
        <v>11031.333333</v>
      </c>
      <c r="F99" s="27" t="str">
        <f t="shared" si="21"/>
        <v>N/A</v>
      </c>
      <c r="G99" s="29">
        <v>12438</v>
      </c>
      <c r="H99" s="27" t="str">
        <f t="shared" si="22"/>
        <v>N/A</v>
      </c>
      <c r="I99" s="8">
        <v>111.3</v>
      </c>
      <c r="J99" s="8">
        <v>12.75</v>
      </c>
      <c r="K99" s="28" t="s">
        <v>734</v>
      </c>
      <c r="L99" s="105" t="str">
        <f t="shared" si="19"/>
        <v>Yes</v>
      </c>
    </row>
    <row r="100" spans="1:12" ht="25.5" x14ac:dyDescent="0.2">
      <c r="A100" s="128" t="s">
        <v>1164</v>
      </c>
      <c r="B100" s="22" t="s">
        <v>213</v>
      </c>
      <c r="C100" s="29">
        <v>4022090</v>
      </c>
      <c r="D100" s="27" t="str">
        <f t="shared" si="20"/>
        <v>N/A</v>
      </c>
      <c r="E100" s="29">
        <v>0</v>
      </c>
      <c r="F100" s="27" t="str">
        <f t="shared" si="21"/>
        <v>N/A</v>
      </c>
      <c r="G100" s="29">
        <v>0</v>
      </c>
      <c r="H100" s="27" t="str">
        <f t="shared" si="22"/>
        <v>N/A</v>
      </c>
      <c r="I100" s="8">
        <v>-100</v>
      </c>
      <c r="J100" s="8" t="s">
        <v>1750</v>
      </c>
      <c r="K100" s="28" t="s">
        <v>734</v>
      </c>
      <c r="L100" s="105" t="str">
        <f t="shared" si="19"/>
        <v>N/A</v>
      </c>
    </row>
    <row r="101" spans="1:12" x14ac:dyDescent="0.2">
      <c r="A101" s="128" t="s">
        <v>518</v>
      </c>
      <c r="B101" s="22" t="s">
        <v>213</v>
      </c>
      <c r="C101" s="23">
        <v>3337</v>
      </c>
      <c r="D101" s="27" t="str">
        <f t="shared" si="20"/>
        <v>N/A</v>
      </c>
      <c r="E101" s="23">
        <v>0</v>
      </c>
      <c r="F101" s="27" t="str">
        <f t="shared" si="21"/>
        <v>N/A</v>
      </c>
      <c r="G101" s="23">
        <v>0</v>
      </c>
      <c r="H101" s="27" t="str">
        <f t="shared" si="22"/>
        <v>N/A</v>
      </c>
      <c r="I101" s="8">
        <v>-100</v>
      </c>
      <c r="J101" s="8" t="s">
        <v>1750</v>
      </c>
      <c r="K101" s="28" t="s">
        <v>734</v>
      </c>
      <c r="L101" s="105" t="str">
        <f t="shared" si="19"/>
        <v>N/A</v>
      </c>
    </row>
    <row r="102" spans="1:12" ht="25.5" x14ac:dyDescent="0.2">
      <c r="A102" s="128" t="s">
        <v>1165</v>
      </c>
      <c r="B102" s="22" t="s">
        <v>213</v>
      </c>
      <c r="C102" s="29">
        <v>1205.3011687000001</v>
      </c>
      <c r="D102" s="27" t="str">
        <f t="shared" si="20"/>
        <v>N/A</v>
      </c>
      <c r="E102" s="29" t="s">
        <v>1750</v>
      </c>
      <c r="F102" s="27" t="str">
        <f t="shared" si="21"/>
        <v>N/A</v>
      </c>
      <c r="G102" s="29" t="s">
        <v>1750</v>
      </c>
      <c r="H102" s="27" t="str">
        <f t="shared" si="22"/>
        <v>N/A</v>
      </c>
      <c r="I102" s="8" t="s">
        <v>1750</v>
      </c>
      <c r="J102" s="8" t="s">
        <v>1750</v>
      </c>
      <c r="K102" s="28" t="s">
        <v>734</v>
      </c>
      <c r="L102" s="105" t="str">
        <f t="shared" si="19"/>
        <v>N/A</v>
      </c>
    </row>
    <row r="103" spans="1:12" ht="25.5" x14ac:dyDescent="0.2">
      <c r="A103" s="163" t="s">
        <v>1166</v>
      </c>
      <c r="B103" s="22" t="s">
        <v>213</v>
      </c>
      <c r="C103" s="29">
        <v>0</v>
      </c>
      <c r="D103" s="27" t="str">
        <f t="shared" si="20"/>
        <v>N/A</v>
      </c>
      <c r="E103" s="29">
        <v>0</v>
      </c>
      <c r="F103" s="27" t="str">
        <f t="shared" si="21"/>
        <v>N/A</v>
      </c>
      <c r="G103" s="29">
        <v>0</v>
      </c>
      <c r="H103" s="27" t="str">
        <f t="shared" si="22"/>
        <v>N/A</v>
      </c>
      <c r="I103" s="8" t="s">
        <v>1750</v>
      </c>
      <c r="J103" s="8" t="s">
        <v>1750</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1750</v>
      </c>
      <c r="J104" s="8" t="s">
        <v>1750</v>
      </c>
      <c r="K104" s="28" t="s">
        <v>734</v>
      </c>
      <c r="L104" s="105" t="str">
        <f t="shared" si="19"/>
        <v>N/A</v>
      </c>
    </row>
    <row r="105" spans="1:12" ht="25.5" x14ac:dyDescent="0.2">
      <c r="A105" s="128" t="s">
        <v>1167</v>
      </c>
      <c r="B105" s="22" t="s">
        <v>213</v>
      </c>
      <c r="C105" s="29" t="s">
        <v>1750</v>
      </c>
      <c r="D105" s="27" t="str">
        <f t="shared" si="20"/>
        <v>N/A</v>
      </c>
      <c r="E105" s="29" t="s">
        <v>1750</v>
      </c>
      <c r="F105" s="27" t="str">
        <f t="shared" si="21"/>
        <v>N/A</v>
      </c>
      <c r="G105" s="29" t="s">
        <v>1750</v>
      </c>
      <c r="H105" s="27" t="str">
        <f t="shared" si="22"/>
        <v>N/A</v>
      </c>
      <c r="I105" s="8" t="s">
        <v>1750</v>
      </c>
      <c r="J105" s="8" t="s">
        <v>1750</v>
      </c>
      <c r="K105" s="28" t="s">
        <v>734</v>
      </c>
      <c r="L105" s="105" t="str">
        <f t="shared" si="19"/>
        <v>N/A</v>
      </c>
    </row>
    <row r="106" spans="1:12" ht="25.5" x14ac:dyDescent="0.2">
      <c r="A106" s="128" t="s">
        <v>1168</v>
      </c>
      <c r="B106" s="22" t="s">
        <v>213</v>
      </c>
      <c r="C106" s="29">
        <v>41223820</v>
      </c>
      <c r="D106" s="27" t="str">
        <f t="shared" si="20"/>
        <v>N/A</v>
      </c>
      <c r="E106" s="29">
        <v>0</v>
      </c>
      <c r="F106" s="27" t="str">
        <f t="shared" si="21"/>
        <v>N/A</v>
      </c>
      <c r="G106" s="29">
        <v>0</v>
      </c>
      <c r="H106" s="27" t="str">
        <f t="shared" si="22"/>
        <v>N/A</v>
      </c>
      <c r="I106" s="8">
        <v>-100</v>
      </c>
      <c r="J106" s="8" t="s">
        <v>1750</v>
      </c>
      <c r="K106" s="28" t="s">
        <v>734</v>
      </c>
      <c r="L106" s="105" t="str">
        <f t="shared" si="19"/>
        <v>N/A</v>
      </c>
    </row>
    <row r="107" spans="1:12" x14ac:dyDescent="0.2">
      <c r="A107" s="128" t="s">
        <v>520</v>
      </c>
      <c r="B107" s="22" t="s">
        <v>213</v>
      </c>
      <c r="C107" s="23">
        <v>4839</v>
      </c>
      <c r="D107" s="27" t="str">
        <f t="shared" si="20"/>
        <v>N/A</v>
      </c>
      <c r="E107" s="23">
        <v>0</v>
      </c>
      <c r="F107" s="27" t="str">
        <f t="shared" si="21"/>
        <v>N/A</v>
      </c>
      <c r="G107" s="23">
        <v>0</v>
      </c>
      <c r="H107" s="27" t="str">
        <f t="shared" si="22"/>
        <v>N/A</v>
      </c>
      <c r="I107" s="8">
        <v>-100</v>
      </c>
      <c r="J107" s="8" t="s">
        <v>1750</v>
      </c>
      <c r="K107" s="28" t="s">
        <v>734</v>
      </c>
      <c r="L107" s="105" t="str">
        <f t="shared" si="19"/>
        <v>N/A</v>
      </c>
    </row>
    <row r="108" spans="1:12" ht="25.5" x14ac:dyDescent="0.2">
      <c r="A108" s="128" t="s">
        <v>1169</v>
      </c>
      <c r="B108" s="22" t="s">
        <v>213</v>
      </c>
      <c r="C108" s="29">
        <v>8519.0783219999994</v>
      </c>
      <c r="D108" s="27" t="str">
        <f t="shared" si="20"/>
        <v>N/A</v>
      </c>
      <c r="E108" s="29" t="s">
        <v>1750</v>
      </c>
      <c r="F108" s="27" t="str">
        <f t="shared" si="21"/>
        <v>N/A</v>
      </c>
      <c r="G108" s="29" t="s">
        <v>1750</v>
      </c>
      <c r="H108" s="27" t="str">
        <f t="shared" si="22"/>
        <v>N/A</v>
      </c>
      <c r="I108" s="8" t="s">
        <v>1750</v>
      </c>
      <c r="J108" s="8" t="s">
        <v>1750</v>
      </c>
      <c r="K108" s="28" t="s">
        <v>734</v>
      </c>
      <c r="L108" s="105" t="str">
        <f t="shared" si="19"/>
        <v>N/A</v>
      </c>
    </row>
    <row r="109" spans="1:12" ht="25.5" x14ac:dyDescent="0.2">
      <c r="A109" s="128" t="s">
        <v>1170</v>
      </c>
      <c r="B109" s="22" t="s">
        <v>213</v>
      </c>
      <c r="C109" s="29">
        <v>6221260</v>
      </c>
      <c r="D109" s="27" t="str">
        <f t="shared" si="20"/>
        <v>N/A</v>
      </c>
      <c r="E109" s="29">
        <v>3314516</v>
      </c>
      <c r="F109" s="27" t="str">
        <f t="shared" si="21"/>
        <v>N/A</v>
      </c>
      <c r="G109" s="29">
        <v>2790182</v>
      </c>
      <c r="H109" s="27" t="str">
        <f t="shared" si="22"/>
        <v>N/A</v>
      </c>
      <c r="I109" s="8">
        <v>-46.7</v>
      </c>
      <c r="J109" s="8">
        <v>-15.8</v>
      </c>
      <c r="K109" s="28" t="s">
        <v>734</v>
      </c>
      <c r="L109" s="105" t="str">
        <f t="shared" si="19"/>
        <v>Yes</v>
      </c>
    </row>
    <row r="110" spans="1:12" x14ac:dyDescent="0.2">
      <c r="A110" s="128" t="s">
        <v>521</v>
      </c>
      <c r="B110" s="22" t="s">
        <v>213</v>
      </c>
      <c r="C110" s="23">
        <v>1335</v>
      </c>
      <c r="D110" s="27" t="str">
        <f t="shared" si="20"/>
        <v>N/A</v>
      </c>
      <c r="E110" s="23">
        <v>504</v>
      </c>
      <c r="F110" s="27" t="str">
        <f t="shared" si="21"/>
        <v>N/A</v>
      </c>
      <c r="G110" s="23">
        <v>471</v>
      </c>
      <c r="H110" s="27" t="str">
        <f t="shared" si="22"/>
        <v>N/A</v>
      </c>
      <c r="I110" s="8">
        <v>-62.2</v>
      </c>
      <c r="J110" s="8">
        <v>-6.55</v>
      </c>
      <c r="K110" s="28" t="s">
        <v>734</v>
      </c>
      <c r="L110" s="105" t="str">
        <f t="shared" si="19"/>
        <v>Yes</v>
      </c>
    </row>
    <row r="111" spans="1:12" ht="25.5" x14ac:dyDescent="0.2">
      <c r="A111" s="128" t="s">
        <v>1171</v>
      </c>
      <c r="B111" s="22" t="s">
        <v>213</v>
      </c>
      <c r="C111" s="29">
        <v>4660.1198501999997</v>
      </c>
      <c r="D111" s="27" t="str">
        <f t="shared" si="20"/>
        <v>N/A</v>
      </c>
      <c r="E111" s="29">
        <v>6576.4206348999996</v>
      </c>
      <c r="F111" s="27" t="str">
        <f t="shared" si="21"/>
        <v>N/A</v>
      </c>
      <c r="G111" s="29">
        <v>5923.9532909</v>
      </c>
      <c r="H111" s="27" t="str">
        <f t="shared" si="22"/>
        <v>N/A</v>
      </c>
      <c r="I111" s="8">
        <v>41.12</v>
      </c>
      <c r="J111" s="8">
        <v>-9.92</v>
      </c>
      <c r="K111" s="28" t="s">
        <v>734</v>
      </c>
      <c r="L111" s="105" t="str">
        <f t="shared" si="19"/>
        <v>Yes</v>
      </c>
    </row>
    <row r="112" spans="1:12" ht="25.5" x14ac:dyDescent="0.2">
      <c r="A112" s="128" t="s">
        <v>1172</v>
      </c>
      <c r="B112" s="22" t="s">
        <v>213</v>
      </c>
      <c r="C112" s="29">
        <v>56760286</v>
      </c>
      <c r="D112" s="27" t="str">
        <f t="shared" si="20"/>
        <v>N/A</v>
      </c>
      <c r="E112" s="29">
        <v>8283722</v>
      </c>
      <c r="F112" s="27" t="str">
        <f t="shared" si="21"/>
        <v>N/A</v>
      </c>
      <c r="G112" s="29">
        <v>7467108</v>
      </c>
      <c r="H112" s="27" t="str">
        <f t="shared" si="22"/>
        <v>N/A</v>
      </c>
      <c r="I112" s="8">
        <v>-85.4</v>
      </c>
      <c r="J112" s="8">
        <v>-9.86</v>
      </c>
      <c r="K112" s="28" t="s">
        <v>734</v>
      </c>
      <c r="L112" s="105" t="str">
        <f t="shared" si="19"/>
        <v>Yes</v>
      </c>
    </row>
    <row r="113" spans="1:12" ht="25.5" x14ac:dyDescent="0.2">
      <c r="A113" s="128" t="s">
        <v>522</v>
      </c>
      <c r="B113" s="22" t="s">
        <v>213</v>
      </c>
      <c r="C113" s="23">
        <v>6290</v>
      </c>
      <c r="D113" s="27" t="str">
        <f t="shared" si="20"/>
        <v>N/A</v>
      </c>
      <c r="E113" s="23">
        <v>555</v>
      </c>
      <c r="F113" s="27" t="str">
        <f t="shared" si="21"/>
        <v>N/A</v>
      </c>
      <c r="G113" s="23">
        <v>524</v>
      </c>
      <c r="H113" s="27" t="str">
        <f t="shared" si="22"/>
        <v>N/A</v>
      </c>
      <c r="I113" s="8">
        <v>-91.2</v>
      </c>
      <c r="J113" s="8">
        <v>-5.59</v>
      </c>
      <c r="K113" s="28" t="s">
        <v>734</v>
      </c>
      <c r="L113" s="105" t="str">
        <f t="shared" si="19"/>
        <v>Yes</v>
      </c>
    </row>
    <row r="114" spans="1:12" ht="25.5" x14ac:dyDescent="0.2">
      <c r="A114" s="128" t="s">
        <v>1173</v>
      </c>
      <c r="B114" s="22" t="s">
        <v>213</v>
      </c>
      <c r="C114" s="29">
        <v>9023.8928457999991</v>
      </c>
      <c r="D114" s="27" t="str">
        <f t="shared" si="20"/>
        <v>N/A</v>
      </c>
      <c r="E114" s="29">
        <v>14925.625225</v>
      </c>
      <c r="F114" s="27" t="str">
        <f t="shared" si="21"/>
        <v>N/A</v>
      </c>
      <c r="G114" s="29">
        <v>14250.206107</v>
      </c>
      <c r="H114" s="27" t="str">
        <f t="shared" si="22"/>
        <v>N/A</v>
      </c>
      <c r="I114" s="8">
        <v>65.400000000000006</v>
      </c>
      <c r="J114" s="8">
        <v>-4.53</v>
      </c>
      <c r="K114" s="28" t="s">
        <v>734</v>
      </c>
      <c r="L114" s="105" t="str">
        <f t="shared" si="19"/>
        <v>Yes</v>
      </c>
    </row>
    <row r="115" spans="1:12" ht="25.5" x14ac:dyDescent="0.2">
      <c r="A115" s="128" t="s">
        <v>1174</v>
      </c>
      <c r="B115" s="22" t="s">
        <v>213</v>
      </c>
      <c r="C115" s="29">
        <v>499734</v>
      </c>
      <c r="D115" s="27" t="str">
        <f t="shared" ref="D115:D146" si="23">IF($B115="N/A","N/A",IF(C115&gt;10,"No",IF(C115&lt;-10,"No","Yes")))</f>
        <v>N/A</v>
      </c>
      <c r="E115" s="29">
        <v>447714</v>
      </c>
      <c r="F115" s="27" t="str">
        <f t="shared" ref="F115:F146" si="24">IF($B115="N/A","N/A",IF(E115&gt;10,"No",IF(E115&lt;-10,"No","Yes")))</f>
        <v>N/A</v>
      </c>
      <c r="G115" s="29">
        <v>425366</v>
      </c>
      <c r="H115" s="27" t="str">
        <f t="shared" ref="H115:H146" si="25">IF($B115="N/A","N/A",IF(G115&gt;10,"No",IF(G115&lt;-10,"No","Yes")))</f>
        <v>N/A</v>
      </c>
      <c r="I115" s="8">
        <v>-10.4</v>
      </c>
      <c r="J115" s="8">
        <v>-4.99</v>
      </c>
      <c r="K115" s="28" t="s">
        <v>734</v>
      </c>
      <c r="L115" s="105" t="str">
        <f t="shared" si="19"/>
        <v>Yes</v>
      </c>
    </row>
    <row r="116" spans="1:12" ht="25.5" x14ac:dyDescent="0.2">
      <c r="A116" s="128" t="s">
        <v>523</v>
      </c>
      <c r="B116" s="22" t="s">
        <v>213</v>
      </c>
      <c r="C116" s="23">
        <v>197</v>
      </c>
      <c r="D116" s="27" t="str">
        <f t="shared" si="23"/>
        <v>N/A</v>
      </c>
      <c r="E116" s="23">
        <v>195</v>
      </c>
      <c r="F116" s="27" t="str">
        <f t="shared" si="24"/>
        <v>N/A</v>
      </c>
      <c r="G116" s="23">
        <v>216</v>
      </c>
      <c r="H116" s="27" t="str">
        <f t="shared" si="25"/>
        <v>N/A</v>
      </c>
      <c r="I116" s="8">
        <v>-1.02</v>
      </c>
      <c r="J116" s="8">
        <v>10.77</v>
      </c>
      <c r="K116" s="28" t="s">
        <v>734</v>
      </c>
      <c r="L116" s="105" t="str">
        <f t="shared" si="19"/>
        <v>Yes</v>
      </c>
    </row>
    <row r="117" spans="1:12" ht="25.5" x14ac:dyDescent="0.2">
      <c r="A117" s="128" t="s">
        <v>1175</v>
      </c>
      <c r="B117" s="22" t="s">
        <v>213</v>
      </c>
      <c r="C117" s="29">
        <v>2536.7208122000002</v>
      </c>
      <c r="D117" s="27" t="str">
        <f t="shared" si="23"/>
        <v>N/A</v>
      </c>
      <c r="E117" s="29">
        <v>2295.9692307999999</v>
      </c>
      <c r="F117" s="27" t="str">
        <f t="shared" si="24"/>
        <v>N/A</v>
      </c>
      <c r="G117" s="29">
        <v>1969.2870370000001</v>
      </c>
      <c r="H117" s="27" t="str">
        <f t="shared" si="25"/>
        <v>N/A</v>
      </c>
      <c r="I117" s="8">
        <v>-9.49</v>
      </c>
      <c r="J117" s="8">
        <v>-14.2</v>
      </c>
      <c r="K117" s="28" t="s">
        <v>734</v>
      </c>
      <c r="L117" s="105" t="str">
        <f t="shared" si="19"/>
        <v>Yes</v>
      </c>
    </row>
    <row r="118" spans="1:12" ht="25.5" x14ac:dyDescent="0.2">
      <c r="A118" s="128" t="s">
        <v>1176</v>
      </c>
      <c r="B118" s="22" t="s">
        <v>213</v>
      </c>
      <c r="C118" s="29">
        <v>0</v>
      </c>
      <c r="D118" s="27" t="str">
        <f t="shared" si="23"/>
        <v>N/A</v>
      </c>
      <c r="E118" s="29">
        <v>0</v>
      </c>
      <c r="F118" s="27" t="str">
        <f t="shared" si="24"/>
        <v>N/A</v>
      </c>
      <c r="G118" s="29">
        <v>0</v>
      </c>
      <c r="H118" s="27" t="str">
        <f t="shared" si="25"/>
        <v>N/A</v>
      </c>
      <c r="I118" s="8" t="s">
        <v>1750</v>
      </c>
      <c r="J118" s="8" t="s">
        <v>1750</v>
      </c>
      <c r="K118" s="28" t="s">
        <v>734</v>
      </c>
      <c r="L118" s="105" t="str">
        <f t="shared" si="19"/>
        <v>N/A</v>
      </c>
    </row>
    <row r="119" spans="1:12" ht="25.5" x14ac:dyDescent="0.2">
      <c r="A119" s="128" t="s">
        <v>524</v>
      </c>
      <c r="B119" s="22" t="s">
        <v>213</v>
      </c>
      <c r="C119" s="23">
        <v>0</v>
      </c>
      <c r="D119" s="27" t="str">
        <f t="shared" si="23"/>
        <v>N/A</v>
      </c>
      <c r="E119" s="23">
        <v>0</v>
      </c>
      <c r="F119" s="27" t="str">
        <f t="shared" si="24"/>
        <v>N/A</v>
      </c>
      <c r="G119" s="23">
        <v>0</v>
      </c>
      <c r="H119" s="27" t="str">
        <f t="shared" si="25"/>
        <v>N/A</v>
      </c>
      <c r="I119" s="8" t="s">
        <v>1750</v>
      </c>
      <c r="J119" s="8" t="s">
        <v>1750</v>
      </c>
      <c r="K119" s="28" t="s">
        <v>734</v>
      </c>
      <c r="L119" s="105" t="str">
        <f t="shared" si="19"/>
        <v>N/A</v>
      </c>
    </row>
    <row r="120" spans="1:12" ht="25.5" x14ac:dyDescent="0.2">
      <c r="A120" s="128" t="s">
        <v>1177</v>
      </c>
      <c r="B120" s="22" t="s">
        <v>213</v>
      </c>
      <c r="C120" s="29" t="s">
        <v>1750</v>
      </c>
      <c r="D120" s="27" t="str">
        <f t="shared" si="23"/>
        <v>N/A</v>
      </c>
      <c r="E120" s="29" t="s">
        <v>1750</v>
      </c>
      <c r="F120" s="27" t="str">
        <f t="shared" si="24"/>
        <v>N/A</v>
      </c>
      <c r="G120" s="29" t="s">
        <v>1750</v>
      </c>
      <c r="H120" s="27" t="str">
        <f t="shared" si="25"/>
        <v>N/A</v>
      </c>
      <c r="I120" s="8" t="s">
        <v>1750</v>
      </c>
      <c r="J120" s="8" t="s">
        <v>1750</v>
      </c>
      <c r="K120" s="28" t="s">
        <v>734</v>
      </c>
      <c r="L120" s="105" t="str">
        <f t="shared" si="19"/>
        <v>N/A</v>
      </c>
    </row>
    <row r="121" spans="1:12" ht="25.5" x14ac:dyDescent="0.2">
      <c r="A121" s="128" t="s">
        <v>1178</v>
      </c>
      <c r="B121" s="22" t="s">
        <v>213</v>
      </c>
      <c r="C121" s="29">
        <v>125522</v>
      </c>
      <c r="D121" s="27" t="str">
        <f t="shared" si="23"/>
        <v>N/A</v>
      </c>
      <c r="E121" s="29">
        <v>103920</v>
      </c>
      <c r="F121" s="27" t="str">
        <f t="shared" si="24"/>
        <v>N/A</v>
      </c>
      <c r="G121" s="29">
        <v>74543</v>
      </c>
      <c r="H121" s="27" t="str">
        <f t="shared" si="25"/>
        <v>N/A</v>
      </c>
      <c r="I121" s="8">
        <v>-17.2</v>
      </c>
      <c r="J121" s="8">
        <v>-28.3</v>
      </c>
      <c r="K121" s="28" t="s">
        <v>734</v>
      </c>
      <c r="L121" s="105" t="str">
        <f t="shared" si="19"/>
        <v>Yes</v>
      </c>
    </row>
    <row r="122" spans="1:12" x14ac:dyDescent="0.2">
      <c r="A122" s="128" t="s">
        <v>525</v>
      </c>
      <c r="B122" s="22" t="s">
        <v>213</v>
      </c>
      <c r="C122" s="23">
        <v>455</v>
      </c>
      <c r="D122" s="27" t="str">
        <f t="shared" si="23"/>
        <v>N/A</v>
      </c>
      <c r="E122" s="23">
        <v>254</v>
      </c>
      <c r="F122" s="27" t="str">
        <f t="shared" si="24"/>
        <v>N/A</v>
      </c>
      <c r="G122" s="23">
        <v>225</v>
      </c>
      <c r="H122" s="27" t="str">
        <f t="shared" si="25"/>
        <v>N/A</v>
      </c>
      <c r="I122" s="8">
        <v>-44.2</v>
      </c>
      <c r="J122" s="8">
        <v>-11.4</v>
      </c>
      <c r="K122" s="28" t="s">
        <v>734</v>
      </c>
      <c r="L122" s="105" t="str">
        <f t="shared" si="19"/>
        <v>Yes</v>
      </c>
    </row>
    <row r="123" spans="1:12" ht="25.5" x14ac:dyDescent="0.2">
      <c r="A123" s="128" t="s">
        <v>1179</v>
      </c>
      <c r="B123" s="22" t="s">
        <v>213</v>
      </c>
      <c r="C123" s="29">
        <v>275.87252747000002</v>
      </c>
      <c r="D123" s="27" t="str">
        <f t="shared" si="23"/>
        <v>N/A</v>
      </c>
      <c r="E123" s="29">
        <v>409.13385827000002</v>
      </c>
      <c r="F123" s="27" t="str">
        <f t="shared" si="24"/>
        <v>N/A</v>
      </c>
      <c r="G123" s="29">
        <v>331.30222221999998</v>
      </c>
      <c r="H123" s="27" t="str">
        <f t="shared" si="25"/>
        <v>N/A</v>
      </c>
      <c r="I123" s="8">
        <v>48.31</v>
      </c>
      <c r="J123" s="8">
        <v>-19</v>
      </c>
      <c r="K123" s="28" t="s">
        <v>734</v>
      </c>
      <c r="L123" s="105" t="str">
        <f t="shared" si="19"/>
        <v>Yes</v>
      </c>
    </row>
    <row r="124" spans="1:12" ht="25.5" x14ac:dyDescent="0.2">
      <c r="A124" s="128" t="s">
        <v>1180</v>
      </c>
      <c r="B124" s="22" t="s">
        <v>213</v>
      </c>
      <c r="C124" s="29">
        <v>2948334</v>
      </c>
      <c r="D124" s="27" t="str">
        <f t="shared" si="23"/>
        <v>N/A</v>
      </c>
      <c r="E124" s="29">
        <v>254244</v>
      </c>
      <c r="F124" s="27" t="str">
        <f t="shared" si="24"/>
        <v>N/A</v>
      </c>
      <c r="G124" s="29">
        <v>204735</v>
      </c>
      <c r="H124" s="27" t="str">
        <f t="shared" si="25"/>
        <v>N/A</v>
      </c>
      <c r="I124" s="8">
        <v>-91.4</v>
      </c>
      <c r="J124" s="8">
        <v>-19.5</v>
      </c>
      <c r="K124" s="28" t="s">
        <v>734</v>
      </c>
      <c r="L124" s="105" t="str">
        <f t="shared" si="19"/>
        <v>Yes</v>
      </c>
    </row>
    <row r="125" spans="1:12" ht="25.5" x14ac:dyDescent="0.2">
      <c r="A125" s="128" t="s">
        <v>526</v>
      </c>
      <c r="B125" s="22" t="s">
        <v>213</v>
      </c>
      <c r="C125" s="23">
        <v>7218</v>
      </c>
      <c r="D125" s="27" t="str">
        <f t="shared" si="23"/>
        <v>N/A</v>
      </c>
      <c r="E125" s="23">
        <v>2598</v>
      </c>
      <c r="F125" s="27" t="str">
        <f t="shared" si="24"/>
        <v>N/A</v>
      </c>
      <c r="G125" s="23">
        <v>2704</v>
      </c>
      <c r="H125" s="27" t="str">
        <f t="shared" si="25"/>
        <v>N/A</v>
      </c>
      <c r="I125" s="8">
        <v>-64</v>
      </c>
      <c r="J125" s="8">
        <v>4.08</v>
      </c>
      <c r="K125" s="28" t="s">
        <v>734</v>
      </c>
      <c r="L125" s="105" t="str">
        <f t="shared" si="19"/>
        <v>Yes</v>
      </c>
    </row>
    <row r="126" spans="1:12" ht="25.5" x14ac:dyDescent="0.2">
      <c r="A126" s="128" t="s">
        <v>1181</v>
      </c>
      <c r="B126" s="22" t="s">
        <v>213</v>
      </c>
      <c r="C126" s="29">
        <v>408.46965919000002</v>
      </c>
      <c r="D126" s="27" t="str">
        <f t="shared" si="23"/>
        <v>N/A</v>
      </c>
      <c r="E126" s="29">
        <v>97.861431870999994</v>
      </c>
      <c r="F126" s="27" t="str">
        <f t="shared" si="24"/>
        <v>N/A</v>
      </c>
      <c r="G126" s="29">
        <v>75.715606508999997</v>
      </c>
      <c r="H126" s="27" t="str">
        <f t="shared" si="25"/>
        <v>N/A</v>
      </c>
      <c r="I126" s="8">
        <v>-76</v>
      </c>
      <c r="J126" s="8">
        <v>-22.6</v>
      </c>
      <c r="K126" s="28" t="s">
        <v>734</v>
      </c>
      <c r="L126" s="105" t="str">
        <f t="shared" si="19"/>
        <v>Yes</v>
      </c>
    </row>
    <row r="127" spans="1:12" ht="25.5" x14ac:dyDescent="0.2">
      <c r="A127" s="128" t="s">
        <v>1182</v>
      </c>
      <c r="B127" s="22" t="s">
        <v>213</v>
      </c>
      <c r="C127" s="29">
        <v>636628</v>
      </c>
      <c r="D127" s="27" t="str">
        <f t="shared" si="23"/>
        <v>N/A</v>
      </c>
      <c r="E127" s="29">
        <v>14924</v>
      </c>
      <c r="F127" s="27" t="str">
        <f t="shared" si="24"/>
        <v>N/A</v>
      </c>
      <c r="G127" s="29">
        <v>0</v>
      </c>
      <c r="H127" s="27" t="str">
        <f t="shared" si="25"/>
        <v>N/A</v>
      </c>
      <c r="I127" s="8">
        <v>-97.7</v>
      </c>
      <c r="J127" s="8">
        <v>-100</v>
      </c>
      <c r="K127" s="28" t="s">
        <v>734</v>
      </c>
      <c r="L127" s="105" t="str">
        <f t="shared" si="19"/>
        <v>No</v>
      </c>
    </row>
    <row r="128" spans="1:12" x14ac:dyDescent="0.2">
      <c r="A128" s="128" t="s">
        <v>527</v>
      </c>
      <c r="B128" s="22" t="s">
        <v>213</v>
      </c>
      <c r="C128" s="23">
        <v>1682</v>
      </c>
      <c r="D128" s="27" t="str">
        <f t="shared" si="23"/>
        <v>N/A</v>
      </c>
      <c r="E128" s="23">
        <v>11</v>
      </c>
      <c r="F128" s="27" t="str">
        <f t="shared" si="24"/>
        <v>N/A</v>
      </c>
      <c r="G128" s="23">
        <v>0</v>
      </c>
      <c r="H128" s="27" t="str">
        <f t="shared" si="25"/>
        <v>N/A</v>
      </c>
      <c r="I128" s="8">
        <v>-99.9</v>
      </c>
      <c r="J128" s="8">
        <v>-100</v>
      </c>
      <c r="K128" s="28" t="s">
        <v>734</v>
      </c>
      <c r="L128" s="105" t="str">
        <f t="shared" si="19"/>
        <v>No</v>
      </c>
    </row>
    <row r="129" spans="1:12" ht="25.5" x14ac:dyDescent="0.2">
      <c r="A129" s="128" t="s">
        <v>1183</v>
      </c>
      <c r="B129" s="22" t="s">
        <v>213</v>
      </c>
      <c r="C129" s="29">
        <v>378.49464922999999</v>
      </c>
      <c r="D129" s="27" t="str">
        <f t="shared" si="23"/>
        <v>N/A</v>
      </c>
      <c r="E129" s="29">
        <v>14924</v>
      </c>
      <c r="F129" s="27" t="str">
        <f t="shared" si="24"/>
        <v>N/A</v>
      </c>
      <c r="G129" s="29" t="s">
        <v>1750</v>
      </c>
      <c r="H129" s="27" t="str">
        <f t="shared" si="25"/>
        <v>N/A</v>
      </c>
      <c r="I129" s="8">
        <v>3843</v>
      </c>
      <c r="J129" s="8" t="s">
        <v>1750</v>
      </c>
      <c r="K129" s="28" t="s">
        <v>734</v>
      </c>
      <c r="L129" s="105" t="str">
        <f t="shared" si="19"/>
        <v>N/A</v>
      </c>
    </row>
    <row r="130" spans="1:12" ht="25.5" x14ac:dyDescent="0.2">
      <c r="A130" s="128" t="s">
        <v>1184</v>
      </c>
      <c r="B130" s="22" t="s">
        <v>213</v>
      </c>
      <c r="C130" s="29">
        <v>452242</v>
      </c>
      <c r="D130" s="27" t="str">
        <f t="shared" si="23"/>
        <v>N/A</v>
      </c>
      <c r="E130" s="29">
        <v>0</v>
      </c>
      <c r="F130" s="27" t="str">
        <f t="shared" si="24"/>
        <v>N/A</v>
      </c>
      <c r="G130" s="29">
        <v>0</v>
      </c>
      <c r="H130" s="27" t="str">
        <f t="shared" si="25"/>
        <v>N/A</v>
      </c>
      <c r="I130" s="8">
        <v>-100</v>
      </c>
      <c r="J130" s="8" t="s">
        <v>1750</v>
      </c>
      <c r="K130" s="28" t="s">
        <v>734</v>
      </c>
      <c r="L130" s="105" t="str">
        <f t="shared" si="19"/>
        <v>N/A</v>
      </c>
    </row>
    <row r="131" spans="1:12" ht="25.5" x14ac:dyDescent="0.2">
      <c r="A131" s="128" t="s">
        <v>528</v>
      </c>
      <c r="B131" s="22" t="s">
        <v>213</v>
      </c>
      <c r="C131" s="23">
        <v>479</v>
      </c>
      <c r="D131" s="27" t="str">
        <f t="shared" si="23"/>
        <v>N/A</v>
      </c>
      <c r="E131" s="23">
        <v>0</v>
      </c>
      <c r="F131" s="27" t="str">
        <f t="shared" si="24"/>
        <v>N/A</v>
      </c>
      <c r="G131" s="23">
        <v>0</v>
      </c>
      <c r="H131" s="27" t="str">
        <f t="shared" si="25"/>
        <v>N/A</v>
      </c>
      <c r="I131" s="8">
        <v>-100</v>
      </c>
      <c r="J131" s="8" t="s">
        <v>1750</v>
      </c>
      <c r="K131" s="28" t="s">
        <v>734</v>
      </c>
      <c r="L131" s="105" t="str">
        <f t="shared" si="19"/>
        <v>N/A</v>
      </c>
    </row>
    <row r="132" spans="1:12" ht="25.5" x14ac:dyDescent="0.2">
      <c r="A132" s="128" t="s">
        <v>1185</v>
      </c>
      <c r="B132" s="22" t="s">
        <v>213</v>
      </c>
      <c r="C132" s="29">
        <v>944.13778706000005</v>
      </c>
      <c r="D132" s="27" t="str">
        <f t="shared" si="23"/>
        <v>N/A</v>
      </c>
      <c r="E132" s="29" t="s">
        <v>1750</v>
      </c>
      <c r="F132" s="27" t="str">
        <f t="shared" si="24"/>
        <v>N/A</v>
      </c>
      <c r="G132" s="29" t="s">
        <v>1750</v>
      </c>
      <c r="H132" s="27" t="str">
        <f t="shared" si="25"/>
        <v>N/A</v>
      </c>
      <c r="I132" s="8" t="s">
        <v>1750</v>
      </c>
      <c r="J132" s="8" t="s">
        <v>1750</v>
      </c>
      <c r="K132" s="28" t="s">
        <v>734</v>
      </c>
      <c r="L132" s="105" t="str">
        <f t="shared" si="19"/>
        <v>N/A</v>
      </c>
    </row>
    <row r="133" spans="1:12" ht="25.5" x14ac:dyDescent="0.2">
      <c r="A133" s="128" t="s">
        <v>1186</v>
      </c>
      <c r="B133" s="22" t="s">
        <v>213</v>
      </c>
      <c r="C133" s="29">
        <v>3246</v>
      </c>
      <c r="D133" s="27" t="str">
        <f t="shared" si="23"/>
        <v>N/A</v>
      </c>
      <c r="E133" s="29">
        <v>600</v>
      </c>
      <c r="F133" s="27" t="str">
        <f t="shared" si="24"/>
        <v>N/A</v>
      </c>
      <c r="G133" s="29">
        <v>1525</v>
      </c>
      <c r="H133" s="27" t="str">
        <f t="shared" si="25"/>
        <v>N/A</v>
      </c>
      <c r="I133" s="8">
        <v>-81.5</v>
      </c>
      <c r="J133" s="8">
        <v>154.19999999999999</v>
      </c>
      <c r="K133" s="28" t="s">
        <v>734</v>
      </c>
      <c r="L133" s="105" t="str">
        <f t="shared" si="19"/>
        <v>No</v>
      </c>
    </row>
    <row r="134" spans="1:12" x14ac:dyDescent="0.2">
      <c r="A134" s="128" t="s">
        <v>529</v>
      </c>
      <c r="B134" s="22" t="s">
        <v>213</v>
      </c>
      <c r="C134" s="23">
        <v>11</v>
      </c>
      <c r="D134" s="27" t="str">
        <f t="shared" si="23"/>
        <v>N/A</v>
      </c>
      <c r="E134" s="23">
        <v>11</v>
      </c>
      <c r="F134" s="27" t="str">
        <f t="shared" si="24"/>
        <v>N/A</v>
      </c>
      <c r="G134" s="23">
        <v>11</v>
      </c>
      <c r="H134" s="27" t="str">
        <f t="shared" si="25"/>
        <v>N/A</v>
      </c>
      <c r="I134" s="8">
        <v>-66.7</v>
      </c>
      <c r="J134" s="8">
        <v>100</v>
      </c>
      <c r="K134" s="28" t="s">
        <v>734</v>
      </c>
      <c r="L134" s="105" t="str">
        <f t="shared" si="19"/>
        <v>No</v>
      </c>
    </row>
    <row r="135" spans="1:12" ht="25.5" x14ac:dyDescent="0.2">
      <c r="A135" s="128" t="s">
        <v>1187</v>
      </c>
      <c r="B135" s="22" t="s">
        <v>213</v>
      </c>
      <c r="C135" s="29">
        <v>1082</v>
      </c>
      <c r="D135" s="27" t="str">
        <f t="shared" si="23"/>
        <v>N/A</v>
      </c>
      <c r="E135" s="29">
        <v>600</v>
      </c>
      <c r="F135" s="27" t="str">
        <f t="shared" si="24"/>
        <v>N/A</v>
      </c>
      <c r="G135" s="29">
        <v>762.5</v>
      </c>
      <c r="H135" s="27" t="str">
        <f t="shared" si="25"/>
        <v>N/A</v>
      </c>
      <c r="I135" s="8">
        <v>-44.5</v>
      </c>
      <c r="J135" s="8">
        <v>27.08</v>
      </c>
      <c r="K135" s="28" t="s">
        <v>734</v>
      </c>
      <c r="L135" s="105" t="str">
        <f t="shared" si="19"/>
        <v>Yes</v>
      </c>
    </row>
    <row r="136" spans="1:12" x14ac:dyDescent="0.2">
      <c r="A136" s="128" t="s">
        <v>1188</v>
      </c>
      <c r="B136" s="22" t="s">
        <v>213</v>
      </c>
      <c r="C136" s="29">
        <v>2037270</v>
      </c>
      <c r="D136" s="27" t="str">
        <f t="shared" si="23"/>
        <v>N/A</v>
      </c>
      <c r="E136" s="29">
        <v>0</v>
      </c>
      <c r="F136" s="27" t="str">
        <f t="shared" si="24"/>
        <v>N/A</v>
      </c>
      <c r="G136" s="29">
        <v>90847</v>
      </c>
      <c r="H136" s="27" t="str">
        <f t="shared" si="25"/>
        <v>N/A</v>
      </c>
      <c r="I136" s="8">
        <v>-100</v>
      </c>
      <c r="J136" s="8" t="s">
        <v>1750</v>
      </c>
      <c r="K136" s="28" t="s">
        <v>734</v>
      </c>
      <c r="L136" s="105" t="str">
        <f t="shared" si="19"/>
        <v>N/A</v>
      </c>
    </row>
    <row r="137" spans="1:12" x14ac:dyDescent="0.2">
      <c r="A137" s="128" t="s">
        <v>530</v>
      </c>
      <c r="B137" s="22" t="s">
        <v>213</v>
      </c>
      <c r="C137" s="23">
        <v>2097</v>
      </c>
      <c r="D137" s="27" t="str">
        <f t="shared" si="23"/>
        <v>N/A</v>
      </c>
      <c r="E137" s="23">
        <v>0</v>
      </c>
      <c r="F137" s="27" t="str">
        <f t="shared" si="24"/>
        <v>N/A</v>
      </c>
      <c r="G137" s="23">
        <v>206</v>
      </c>
      <c r="H137" s="27" t="str">
        <f t="shared" si="25"/>
        <v>N/A</v>
      </c>
      <c r="I137" s="8">
        <v>-100</v>
      </c>
      <c r="J137" s="8" t="s">
        <v>1750</v>
      </c>
      <c r="K137" s="28" t="s">
        <v>734</v>
      </c>
      <c r="L137" s="105" t="str">
        <f t="shared" si="19"/>
        <v>N/A</v>
      </c>
    </row>
    <row r="138" spans="1:12" x14ac:dyDescent="0.2">
      <c r="A138" s="128" t="s">
        <v>1189</v>
      </c>
      <c r="B138" s="22" t="s">
        <v>213</v>
      </c>
      <c r="C138" s="29">
        <v>971.51645207000001</v>
      </c>
      <c r="D138" s="27" t="str">
        <f t="shared" si="23"/>
        <v>N/A</v>
      </c>
      <c r="E138" s="29" t="s">
        <v>1750</v>
      </c>
      <c r="F138" s="27" t="str">
        <f t="shared" si="24"/>
        <v>N/A</v>
      </c>
      <c r="G138" s="29">
        <v>441.00485436999998</v>
      </c>
      <c r="H138" s="27" t="str">
        <f t="shared" si="25"/>
        <v>N/A</v>
      </c>
      <c r="I138" s="8" t="s">
        <v>1750</v>
      </c>
      <c r="J138" s="8" t="s">
        <v>1750</v>
      </c>
      <c r="K138" s="28" t="s">
        <v>734</v>
      </c>
      <c r="L138" s="105" t="str">
        <f t="shared" si="19"/>
        <v>N/A</v>
      </c>
    </row>
    <row r="139" spans="1:12" x14ac:dyDescent="0.2">
      <c r="A139" s="156" t="s">
        <v>404</v>
      </c>
      <c r="B139" s="10" t="s">
        <v>213</v>
      </c>
      <c r="C139" s="10">
        <v>10832363872</v>
      </c>
      <c r="D139" s="7" t="str">
        <f t="shared" si="23"/>
        <v>N/A</v>
      </c>
      <c r="E139" s="10">
        <v>11635769841</v>
      </c>
      <c r="F139" s="7" t="str">
        <f t="shared" si="24"/>
        <v>N/A</v>
      </c>
      <c r="G139" s="10">
        <v>13867189256</v>
      </c>
      <c r="H139" s="7" t="str">
        <f t="shared" si="25"/>
        <v>N/A</v>
      </c>
      <c r="I139" s="8">
        <v>7.4169999999999998</v>
      </c>
      <c r="J139" s="8">
        <v>19.18</v>
      </c>
      <c r="K139" s="10" t="s">
        <v>213</v>
      </c>
      <c r="L139" s="105" t="str">
        <f t="shared" ref="L139:L158" si="26">IF(J139="Div by 0", "N/A", IF(K139="N/A","N/A", IF(J139&gt;VALUE(MID(K139,1,2)), "No", IF(J139&lt;-1*VALUE(MID(K139,1,2)), "No", "Yes"))))</f>
        <v>N/A</v>
      </c>
    </row>
    <row r="140" spans="1:12" x14ac:dyDescent="0.2">
      <c r="A140" s="156" t="s">
        <v>1190</v>
      </c>
      <c r="B140" s="10" t="s">
        <v>213</v>
      </c>
      <c r="C140" s="10">
        <v>5209.0743490000004</v>
      </c>
      <c r="D140" s="7" t="str">
        <f t="shared" si="23"/>
        <v>N/A</v>
      </c>
      <c r="E140" s="10">
        <v>4570.6342493000002</v>
      </c>
      <c r="F140" s="7" t="str">
        <f t="shared" si="24"/>
        <v>N/A</v>
      </c>
      <c r="G140" s="10">
        <v>4942.5395318000001</v>
      </c>
      <c r="H140" s="7" t="str">
        <f t="shared" si="25"/>
        <v>N/A</v>
      </c>
      <c r="I140" s="8">
        <v>-12.3</v>
      </c>
      <c r="J140" s="8">
        <v>8.1370000000000005</v>
      </c>
      <c r="K140" s="10" t="s">
        <v>213</v>
      </c>
      <c r="L140" s="105" t="str">
        <f t="shared" si="26"/>
        <v>N/A</v>
      </c>
    </row>
    <row r="141" spans="1:12" x14ac:dyDescent="0.2">
      <c r="A141" s="156" t="s">
        <v>405</v>
      </c>
      <c r="B141" s="10" t="s">
        <v>213</v>
      </c>
      <c r="C141" s="10">
        <v>11651762</v>
      </c>
      <c r="D141" s="7" t="str">
        <f t="shared" si="23"/>
        <v>N/A</v>
      </c>
      <c r="E141" s="10">
        <v>7858744</v>
      </c>
      <c r="F141" s="7" t="str">
        <f t="shared" si="24"/>
        <v>N/A</v>
      </c>
      <c r="G141" s="10">
        <v>5062065</v>
      </c>
      <c r="H141" s="7" t="str">
        <f t="shared" si="25"/>
        <v>N/A</v>
      </c>
      <c r="I141" s="8">
        <v>-32.6</v>
      </c>
      <c r="J141" s="8">
        <v>-35.6</v>
      </c>
      <c r="K141" s="10" t="s">
        <v>213</v>
      </c>
      <c r="L141" s="105" t="str">
        <f t="shared" si="26"/>
        <v>N/A</v>
      </c>
    </row>
    <row r="142" spans="1:12" x14ac:dyDescent="0.2">
      <c r="A142" s="156" t="s">
        <v>1191</v>
      </c>
      <c r="B142" s="10" t="s">
        <v>213</v>
      </c>
      <c r="C142" s="10">
        <v>499.51822000999999</v>
      </c>
      <c r="D142" s="7" t="str">
        <f t="shared" si="23"/>
        <v>N/A</v>
      </c>
      <c r="E142" s="10">
        <v>356.72918747</v>
      </c>
      <c r="F142" s="7" t="str">
        <f t="shared" si="24"/>
        <v>N/A</v>
      </c>
      <c r="G142" s="10">
        <v>349.05978485999998</v>
      </c>
      <c r="H142" s="7" t="str">
        <f t="shared" si="25"/>
        <v>N/A</v>
      </c>
      <c r="I142" s="8">
        <v>-28.6</v>
      </c>
      <c r="J142" s="8">
        <v>-2.15</v>
      </c>
      <c r="K142" s="10" t="s">
        <v>213</v>
      </c>
      <c r="L142" s="105" t="str">
        <f t="shared" si="26"/>
        <v>N/A</v>
      </c>
    </row>
    <row r="143" spans="1:12" x14ac:dyDescent="0.2">
      <c r="A143" s="156" t="s">
        <v>406</v>
      </c>
      <c r="B143" s="10" t="s">
        <v>213</v>
      </c>
      <c r="C143" s="10">
        <v>4678255</v>
      </c>
      <c r="D143" s="7" t="str">
        <f t="shared" si="23"/>
        <v>N/A</v>
      </c>
      <c r="E143" s="10">
        <v>4061016</v>
      </c>
      <c r="F143" s="7" t="str">
        <f t="shared" si="24"/>
        <v>N/A</v>
      </c>
      <c r="G143" s="10">
        <v>4189844</v>
      </c>
      <c r="H143" s="7" t="str">
        <f t="shared" si="25"/>
        <v>N/A</v>
      </c>
      <c r="I143" s="8">
        <v>-13.2</v>
      </c>
      <c r="J143" s="8">
        <v>3.1720000000000002</v>
      </c>
      <c r="K143" s="10" t="s">
        <v>213</v>
      </c>
      <c r="L143" s="105" t="str">
        <f t="shared" si="26"/>
        <v>N/A</v>
      </c>
    </row>
    <row r="144" spans="1:12" ht="25.5" x14ac:dyDescent="0.2">
      <c r="A144" s="156" t="s">
        <v>1192</v>
      </c>
      <c r="B144" s="10" t="s">
        <v>213</v>
      </c>
      <c r="C144" s="10">
        <v>146.82405925</v>
      </c>
      <c r="D144" s="7" t="str">
        <f t="shared" si="23"/>
        <v>N/A</v>
      </c>
      <c r="E144" s="10">
        <v>118.09742054</v>
      </c>
      <c r="F144" s="7" t="str">
        <f t="shared" si="24"/>
        <v>N/A</v>
      </c>
      <c r="G144" s="10">
        <v>126.83045255</v>
      </c>
      <c r="H144" s="7" t="str">
        <f t="shared" si="25"/>
        <v>N/A</v>
      </c>
      <c r="I144" s="8">
        <v>-19.600000000000001</v>
      </c>
      <c r="J144" s="8">
        <v>7.3949999999999996</v>
      </c>
      <c r="K144" s="10" t="s">
        <v>213</v>
      </c>
      <c r="L144" s="105" t="str">
        <f t="shared" si="26"/>
        <v>N/A</v>
      </c>
    </row>
    <row r="145" spans="1:13" x14ac:dyDescent="0.2">
      <c r="A145" s="156" t="s">
        <v>407</v>
      </c>
      <c r="B145" s="10" t="s">
        <v>213</v>
      </c>
      <c r="C145" s="10">
        <v>0</v>
      </c>
      <c r="D145" s="7" t="str">
        <f t="shared" si="23"/>
        <v>N/A</v>
      </c>
      <c r="E145" s="10">
        <v>0</v>
      </c>
      <c r="F145" s="7" t="str">
        <f t="shared" si="24"/>
        <v>N/A</v>
      </c>
      <c r="G145" s="10">
        <v>0</v>
      </c>
      <c r="H145" s="7" t="str">
        <f t="shared" si="25"/>
        <v>N/A</v>
      </c>
      <c r="I145" s="8" t="s">
        <v>1750</v>
      </c>
      <c r="J145" s="8" t="s">
        <v>1750</v>
      </c>
      <c r="K145" s="10" t="s">
        <v>213</v>
      </c>
      <c r="L145" s="105" t="str">
        <f t="shared" si="26"/>
        <v>N/A</v>
      </c>
    </row>
    <row r="146" spans="1:13" x14ac:dyDescent="0.2">
      <c r="A146" s="156" t="s">
        <v>1193</v>
      </c>
      <c r="B146" s="10" t="s">
        <v>213</v>
      </c>
      <c r="C146" s="10" t="s">
        <v>1750</v>
      </c>
      <c r="D146" s="7" t="str">
        <f t="shared" si="23"/>
        <v>N/A</v>
      </c>
      <c r="E146" s="10" t="s">
        <v>1750</v>
      </c>
      <c r="F146" s="7" t="str">
        <f t="shared" si="24"/>
        <v>N/A</v>
      </c>
      <c r="G146" s="10" t="s">
        <v>1750</v>
      </c>
      <c r="H146" s="7" t="str">
        <f t="shared" si="25"/>
        <v>N/A</v>
      </c>
      <c r="I146" s="8" t="s">
        <v>1750</v>
      </c>
      <c r="J146" s="8" t="s">
        <v>1750</v>
      </c>
      <c r="K146" s="10" t="s">
        <v>213</v>
      </c>
      <c r="L146" s="105" t="str">
        <f t="shared" si="26"/>
        <v>N/A</v>
      </c>
    </row>
    <row r="147" spans="1:13" x14ac:dyDescent="0.2">
      <c r="A147" s="156" t="s">
        <v>408</v>
      </c>
      <c r="B147" s="10" t="s">
        <v>213</v>
      </c>
      <c r="C147" s="10">
        <v>215072501</v>
      </c>
      <c r="D147" s="7" t="str">
        <f t="shared" ref="D147:D160" si="27">IF($B147="N/A","N/A",IF(C147&gt;10,"No",IF(C147&lt;-10,"No","Yes")))</f>
        <v>N/A</v>
      </c>
      <c r="E147" s="10">
        <v>287946074</v>
      </c>
      <c r="F147" s="7" t="str">
        <f t="shared" ref="F147:F160" si="28">IF($B147="N/A","N/A",IF(E147&gt;10,"No",IF(E147&lt;-10,"No","Yes")))</f>
        <v>N/A</v>
      </c>
      <c r="G147" s="10">
        <v>320878072</v>
      </c>
      <c r="H147" s="7" t="str">
        <f t="shared" ref="H147:H160" si="29">IF($B147="N/A","N/A",IF(G147&gt;10,"No",IF(G147&lt;-10,"No","Yes")))</f>
        <v>N/A</v>
      </c>
      <c r="I147" s="8">
        <v>33.880000000000003</v>
      </c>
      <c r="J147" s="8">
        <v>11.44</v>
      </c>
      <c r="K147" s="10" t="s">
        <v>213</v>
      </c>
      <c r="L147" s="105" t="str">
        <f t="shared" si="26"/>
        <v>N/A</v>
      </c>
    </row>
    <row r="148" spans="1:13" x14ac:dyDescent="0.2">
      <c r="A148" s="156" t="s">
        <v>1194</v>
      </c>
      <c r="B148" s="10" t="s">
        <v>213</v>
      </c>
      <c r="C148" s="10">
        <v>2502.2978591999999</v>
      </c>
      <c r="D148" s="7" t="str">
        <f t="shared" si="27"/>
        <v>N/A</v>
      </c>
      <c r="E148" s="10">
        <v>3072.9981644</v>
      </c>
      <c r="F148" s="7" t="str">
        <f t="shared" si="28"/>
        <v>N/A</v>
      </c>
      <c r="G148" s="10">
        <v>6434.5486484000003</v>
      </c>
      <c r="H148" s="7" t="str">
        <f t="shared" si="29"/>
        <v>N/A</v>
      </c>
      <c r="I148" s="8">
        <v>22.81</v>
      </c>
      <c r="J148" s="8">
        <v>109.4</v>
      </c>
      <c r="K148" s="10" t="s">
        <v>213</v>
      </c>
      <c r="L148" s="105" t="str">
        <f t="shared" si="26"/>
        <v>N/A</v>
      </c>
    </row>
    <row r="149" spans="1:13" x14ac:dyDescent="0.2">
      <c r="A149" s="156" t="s">
        <v>409</v>
      </c>
      <c r="B149" s="10" t="s">
        <v>213</v>
      </c>
      <c r="C149" s="10">
        <v>10449392</v>
      </c>
      <c r="D149" s="7" t="str">
        <f t="shared" si="27"/>
        <v>N/A</v>
      </c>
      <c r="E149" s="10">
        <v>3852557</v>
      </c>
      <c r="F149" s="7" t="str">
        <f t="shared" si="28"/>
        <v>N/A</v>
      </c>
      <c r="G149" s="10">
        <v>831408</v>
      </c>
      <c r="H149" s="7" t="str">
        <f t="shared" si="29"/>
        <v>N/A</v>
      </c>
      <c r="I149" s="8">
        <v>-63.1</v>
      </c>
      <c r="J149" s="8">
        <v>-78.400000000000006</v>
      </c>
      <c r="K149" s="10" t="s">
        <v>213</v>
      </c>
      <c r="L149" s="105" t="str">
        <f t="shared" si="26"/>
        <v>N/A</v>
      </c>
    </row>
    <row r="150" spans="1:13" x14ac:dyDescent="0.2">
      <c r="A150" s="156" t="s">
        <v>1195</v>
      </c>
      <c r="B150" s="10" t="s">
        <v>213</v>
      </c>
      <c r="C150" s="10">
        <v>140.74961275000001</v>
      </c>
      <c r="D150" s="7" t="str">
        <f t="shared" si="27"/>
        <v>N/A</v>
      </c>
      <c r="E150" s="10">
        <v>95.070873331000001</v>
      </c>
      <c r="F150" s="7" t="str">
        <f t="shared" si="28"/>
        <v>N/A</v>
      </c>
      <c r="G150" s="10">
        <v>43.545173624</v>
      </c>
      <c r="H150" s="7" t="str">
        <f t="shared" si="29"/>
        <v>N/A</v>
      </c>
      <c r="I150" s="8">
        <v>-32.5</v>
      </c>
      <c r="J150" s="8">
        <v>-54.2</v>
      </c>
      <c r="K150" s="10" t="s">
        <v>213</v>
      </c>
      <c r="L150" s="105" t="str">
        <f t="shared" si="26"/>
        <v>N/A</v>
      </c>
    </row>
    <row r="151" spans="1:13" x14ac:dyDescent="0.2">
      <c r="A151" s="156" t="s">
        <v>410</v>
      </c>
      <c r="B151" s="10" t="s">
        <v>213</v>
      </c>
      <c r="C151" s="10">
        <v>0</v>
      </c>
      <c r="D151" s="7" t="str">
        <f t="shared" si="27"/>
        <v>N/A</v>
      </c>
      <c r="E151" s="10">
        <v>0</v>
      </c>
      <c r="F151" s="7" t="str">
        <f t="shared" si="28"/>
        <v>N/A</v>
      </c>
      <c r="G151" s="10">
        <v>11450</v>
      </c>
      <c r="H151" s="7" t="str">
        <f t="shared" si="29"/>
        <v>N/A</v>
      </c>
      <c r="I151" s="8" t="s">
        <v>1750</v>
      </c>
      <c r="J151" s="8" t="s">
        <v>1750</v>
      </c>
      <c r="K151" s="10" t="s">
        <v>213</v>
      </c>
      <c r="L151" s="105" t="str">
        <f t="shared" si="26"/>
        <v>N/A</v>
      </c>
    </row>
    <row r="152" spans="1:13" x14ac:dyDescent="0.2">
      <c r="A152" s="156" t="s">
        <v>1196</v>
      </c>
      <c r="B152" s="10" t="s">
        <v>213</v>
      </c>
      <c r="C152" s="10" t="s">
        <v>1750</v>
      </c>
      <c r="D152" s="7" t="str">
        <f t="shared" si="27"/>
        <v>N/A</v>
      </c>
      <c r="E152" s="10" t="s">
        <v>1750</v>
      </c>
      <c r="F152" s="7" t="str">
        <f t="shared" si="28"/>
        <v>N/A</v>
      </c>
      <c r="G152" s="10">
        <v>1635.7142856999999</v>
      </c>
      <c r="H152" s="7" t="str">
        <f t="shared" si="29"/>
        <v>N/A</v>
      </c>
      <c r="I152" s="8" t="s">
        <v>1750</v>
      </c>
      <c r="J152" s="8" t="s">
        <v>1750</v>
      </c>
      <c r="K152" s="10" t="s">
        <v>213</v>
      </c>
      <c r="L152" s="105" t="str">
        <f t="shared" si="26"/>
        <v>N/A</v>
      </c>
    </row>
    <row r="153" spans="1:13" x14ac:dyDescent="0.2">
      <c r="A153" s="156" t="s">
        <v>411</v>
      </c>
      <c r="B153" s="10" t="s">
        <v>213</v>
      </c>
      <c r="C153" s="10">
        <v>15053585</v>
      </c>
      <c r="D153" s="7" t="str">
        <f t="shared" si="27"/>
        <v>N/A</v>
      </c>
      <c r="E153" s="10">
        <v>15200817</v>
      </c>
      <c r="F153" s="7" t="str">
        <f t="shared" si="28"/>
        <v>N/A</v>
      </c>
      <c r="G153" s="10">
        <v>23168790</v>
      </c>
      <c r="H153" s="7" t="str">
        <f t="shared" si="29"/>
        <v>N/A</v>
      </c>
      <c r="I153" s="8">
        <v>0.97809999999999997</v>
      </c>
      <c r="J153" s="8">
        <v>52.42</v>
      </c>
      <c r="K153" s="10" t="s">
        <v>213</v>
      </c>
      <c r="L153" s="105" t="str">
        <f t="shared" si="26"/>
        <v>N/A</v>
      </c>
      <c r="M153" s="41"/>
    </row>
    <row r="154" spans="1:13" x14ac:dyDescent="0.2">
      <c r="A154" s="156" t="s">
        <v>1197</v>
      </c>
      <c r="B154" s="10" t="s">
        <v>213</v>
      </c>
      <c r="C154" s="10">
        <v>24881.958677999999</v>
      </c>
      <c r="D154" s="7" t="str">
        <f t="shared" si="27"/>
        <v>N/A</v>
      </c>
      <c r="E154" s="10">
        <v>26436.203477999999</v>
      </c>
      <c r="F154" s="7" t="str">
        <f t="shared" si="28"/>
        <v>N/A</v>
      </c>
      <c r="G154" s="10">
        <v>30891.72</v>
      </c>
      <c r="H154" s="7" t="str">
        <f t="shared" si="29"/>
        <v>N/A</v>
      </c>
      <c r="I154" s="8">
        <v>6.2460000000000004</v>
      </c>
      <c r="J154" s="8">
        <v>16.850000000000001</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1750</v>
      </c>
      <c r="J155" s="8" t="s">
        <v>1750</v>
      </c>
      <c r="K155" s="10" t="s">
        <v>213</v>
      </c>
      <c r="L155" s="105" t="str">
        <f t="shared" si="26"/>
        <v>N/A</v>
      </c>
    </row>
    <row r="156" spans="1:13" x14ac:dyDescent="0.2">
      <c r="A156" s="156" t="s">
        <v>1198</v>
      </c>
      <c r="B156" s="10" t="s">
        <v>213</v>
      </c>
      <c r="C156" s="10" t="s">
        <v>1750</v>
      </c>
      <c r="D156" s="7" t="str">
        <f t="shared" si="27"/>
        <v>N/A</v>
      </c>
      <c r="E156" s="10" t="s">
        <v>1750</v>
      </c>
      <c r="F156" s="7" t="str">
        <f t="shared" si="28"/>
        <v>N/A</v>
      </c>
      <c r="G156" s="10" t="s">
        <v>1750</v>
      </c>
      <c r="H156" s="7" t="str">
        <f t="shared" si="29"/>
        <v>N/A</v>
      </c>
      <c r="I156" s="8" t="s">
        <v>1750</v>
      </c>
      <c r="J156" s="8" t="s">
        <v>1750</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1750</v>
      </c>
      <c r="J157" s="8" t="s">
        <v>1750</v>
      </c>
      <c r="K157" s="10" t="s">
        <v>213</v>
      </c>
      <c r="L157" s="105" t="str">
        <f t="shared" si="26"/>
        <v>N/A</v>
      </c>
    </row>
    <row r="158" spans="1:13" x14ac:dyDescent="0.2">
      <c r="A158" s="156" t="s">
        <v>1199</v>
      </c>
      <c r="B158" s="10" t="s">
        <v>213</v>
      </c>
      <c r="C158" s="10" t="s">
        <v>1750</v>
      </c>
      <c r="D158" s="7" t="str">
        <f t="shared" si="27"/>
        <v>N/A</v>
      </c>
      <c r="E158" s="10" t="s">
        <v>1750</v>
      </c>
      <c r="F158" s="7" t="str">
        <f t="shared" si="28"/>
        <v>N/A</v>
      </c>
      <c r="G158" s="10" t="s">
        <v>1750</v>
      </c>
      <c r="H158" s="7" t="str">
        <f t="shared" si="29"/>
        <v>N/A</v>
      </c>
      <c r="I158" s="8" t="s">
        <v>1750</v>
      </c>
      <c r="J158" s="8" t="s">
        <v>1750</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1750</v>
      </c>
      <c r="J159" s="8" t="s">
        <v>1750</v>
      </c>
      <c r="K159" s="10" t="s">
        <v>213</v>
      </c>
      <c r="L159" s="105" t="str">
        <f t="shared" ref="L159:L160" si="30">IF(J159="Div by 0", "N/A", IF(K159="N/A","N/A", IF(J159&gt;VALUE(MID(K159,1,2)), "No", IF(J159&lt;-1*VALUE(MID(K159,1,2)), "No", "Yes"))))</f>
        <v>N/A</v>
      </c>
    </row>
    <row r="160" spans="1:13" ht="25.5" x14ac:dyDescent="0.2">
      <c r="A160" s="156" t="s">
        <v>1200</v>
      </c>
      <c r="B160" s="10" t="s">
        <v>213</v>
      </c>
      <c r="C160" s="10" t="s">
        <v>1750</v>
      </c>
      <c r="D160" s="7" t="str">
        <f t="shared" si="27"/>
        <v>N/A</v>
      </c>
      <c r="E160" s="10" t="s">
        <v>1750</v>
      </c>
      <c r="F160" s="7" t="str">
        <f t="shared" si="28"/>
        <v>N/A</v>
      </c>
      <c r="G160" s="10" t="s">
        <v>1750</v>
      </c>
      <c r="H160" s="7" t="str">
        <f t="shared" si="29"/>
        <v>N/A</v>
      </c>
      <c r="I160" s="8" t="s">
        <v>1750</v>
      </c>
      <c r="J160" s="8" t="s">
        <v>1750</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1750</v>
      </c>
      <c r="J161" s="8" t="s">
        <v>1750</v>
      </c>
      <c r="K161" s="10" t="s">
        <v>213</v>
      </c>
      <c r="L161" s="105" t="str">
        <f>IF(J161="Div by 0", "N/A", IF(K161="N/A","N/A", IF(J161&gt;VALUE(MID(K161,1,2)), "No", IF(J161&lt;-1*VALUE(MID(K161,1,2)), "No", "Yes"))))</f>
        <v>N/A</v>
      </c>
    </row>
    <row r="162" spans="1:16" ht="25.5" x14ac:dyDescent="0.2">
      <c r="A162" s="156" t="s">
        <v>1201</v>
      </c>
      <c r="B162" s="10" t="s">
        <v>213</v>
      </c>
      <c r="C162" s="10" t="s">
        <v>1750</v>
      </c>
      <c r="D162" s="10" t="s">
        <v>213</v>
      </c>
      <c r="E162" s="10" t="s">
        <v>1750</v>
      </c>
      <c r="F162" s="10" t="s">
        <v>213</v>
      </c>
      <c r="G162" s="10" t="s">
        <v>1750</v>
      </c>
      <c r="H162" s="10" t="s">
        <v>213</v>
      </c>
      <c r="I162" s="8" t="s">
        <v>1750</v>
      </c>
      <c r="J162" s="8" t="s">
        <v>1750</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1750</v>
      </c>
      <c r="J163" s="8" t="s">
        <v>1750</v>
      </c>
      <c r="K163" s="10" t="s">
        <v>213</v>
      </c>
      <c r="L163" s="105" t="str">
        <f>IF(J163="Div by 0", "N/A", IF(K163="N/A","N/A", IF(J163&gt;VALUE(MID(K163,1,2)), "No", IF(J163&lt;-1*VALUE(MID(K163,1,2)), "No", "Yes"))))</f>
        <v>N/A</v>
      </c>
      <c r="N163" s="42"/>
    </row>
    <row r="164" spans="1:16" x14ac:dyDescent="0.2">
      <c r="A164" s="156" t="s">
        <v>1215</v>
      </c>
      <c r="B164" s="87" t="s">
        <v>213</v>
      </c>
      <c r="C164" s="87">
        <v>1860.1582647</v>
      </c>
      <c r="D164" s="88" t="str">
        <f t="shared" ref="D164" si="31">IF($B164="N/A","N/A",IF(C164&gt;10,"No",IF(C164&lt;-10,"No","Yes")))</f>
        <v>N/A</v>
      </c>
      <c r="E164" s="87">
        <v>1862.2040397000001</v>
      </c>
      <c r="F164" s="88" t="str">
        <f t="shared" ref="F164" si="32">IF($B164="N/A","N/A",IF(E164&gt;10,"No",IF(E164&lt;-10,"No","Yes")))</f>
        <v>N/A</v>
      </c>
      <c r="G164" s="87">
        <v>1824.3700173</v>
      </c>
      <c r="H164" s="88" t="str">
        <f t="shared" ref="H164" si="33">IF($B164="N/A","N/A",IF(G164&gt;10,"No",IF(G164&lt;-10,"No","Yes")))</f>
        <v>N/A</v>
      </c>
      <c r="I164" s="89">
        <v>0.11</v>
      </c>
      <c r="J164" s="89">
        <v>-2.0299999999999998</v>
      </c>
      <c r="K164" s="90" t="s">
        <v>734</v>
      </c>
      <c r="L164" s="107" t="str">
        <f>IF(J164="Div by 0", "N/A", IF(OR(J164="N/A",K164="N/A"),"N/A", IF(J164&gt;VALUE(MID(K164,1,2)), "No", IF(J164&lt;-1*VALUE(MID(K164,1,2)), "No", "Yes"))))</f>
        <v>Yes</v>
      </c>
      <c r="N164" s="42"/>
    </row>
    <row r="165" spans="1:16" x14ac:dyDescent="0.2">
      <c r="A165" s="156" t="s">
        <v>1202</v>
      </c>
      <c r="B165" s="10" t="s">
        <v>213</v>
      </c>
      <c r="C165" s="10">
        <v>1854.1403338</v>
      </c>
      <c r="D165" s="7" t="str">
        <f t="shared" ref="D165:D171" si="34">IF($B165="N/A","N/A",IF(C165&gt;10,"No",IF(C165&lt;-10,"No","Yes")))</f>
        <v>N/A</v>
      </c>
      <c r="E165" s="10">
        <v>1843.9214262999999</v>
      </c>
      <c r="F165" s="7" t="str">
        <f t="shared" ref="F165:F171" si="35">IF($B165="N/A","N/A",IF(E165&gt;10,"No",IF(E165&lt;-10,"No","Yes")))</f>
        <v>N/A</v>
      </c>
      <c r="G165" s="10">
        <v>1783.5000891</v>
      </c>
      <c r="H165" s="7" t="str">
        <f t="shared" ref="H165:H171" si="36">IF($B165="N/A","N/A",IF(G165&gt;10,"No",IF(G165&lt;-10,"No","Yes")))</f>
        <v>N/A</v>
      </c>
      <c r="I165" s="8">
        <v>-0.55100000000000005</v>
      </c>
      <c r="J165" s="8">
        <v>-3.28</v>
      </c>
      <c r="K165" s="28" t="s">
        <v>734</v>
      </c>
      <c r="L165" s="105" t="str">
        <f>IF(J165="Div by 0", "N/A", IF(OR(J165="N/A",K165="N/A"),"N/A", IF(J165&gt;VALUE(MID(K165,1,2)), "No", IF(J165&lt;-1*VALUE(MID(K165,1,2)), "No", "Yes"))))</f>
        <v>Yes</v>
      </c>
      <c r="N165" s="42"/>
    </row>
    <row r="166" spans="1:16" x14ac:dyDescent="0.2">
      <c r="A166" s="156" t="s">
        <v>1203</v>
      </c>
      <c r="B166" s="10" t="s">
        <v>213</v>
      </c>
      <c r="C166" s="10">
        <v>1939.5666429</v>
      </c>
      <c r="D166" s="7" t="str">
        <f t="shared" si="34"/>
        <v>N/A</v>
      </c>
      <c r="E166" s="10">
        <v>2037.6343443000001</v>
      </c>
      <c r="F166" s="7" t="str">
        <f t="shared" si="35"/>
        <v>N/A</v>
      </c>
      <c r="G166" s="10">
        <v>1944.1199739000001</v>
      </c>
      <c r="H166" s="7" t="str">
        <f t="shared" si="36"/>
        <v>N/A</v>
      </c>
      <c r="I166" s="8">
        <v>5.056</v>
      </c>
      <c r="J166" s="8">
        <v>-4.59</v>
      </c>
      <c r="K166" s="28" t="s">
        <v>734</v>
      </c>
      <c r="L166" s="105" t="str">
        <f t="shared" ref="L166" si="37">IF(J166="Div by 0", "N/A", IF(OR(J166="N/A",K166="N/A"),"N/A", IF(J166&gt;VALUE(MID(K166,1,2)), "No", IF(J166&lt;-1*VALUE(MID(K166,1,2)), "No", "Yes"))))</f>
        <v>Yes</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1750</v>
      </c>
      <c r="J167" s="8" t="s">
        <v>1750</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1750</v>
      </c>
      <c r="J168" s="8" t="s">
        <v>1750</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1750</v>
      </c>
      <c r="J169" s="8" t="s">
        <v>1750</v>
      </c>
      <c r="K169" s="10" t="s">
        <v>213</v>
      </c>
      <c r="L169" s="105" t="str">
        <f t="shared" ref="L169:L171" si="38">IF(J169="Div by 0", "N/A", IF(K169="N/A","N/A", IF(J169&gt;VALUE(MID(K169,1,2)), "No", IF(J169&lt;-1*VALUE(MID(K169,1,2)), "No", "Yes"))))</f>
        <v>N/A</v>
      </c>
      <c r="M169" s="26"/>
      <c r="N169" s="26"/>
      <c r="O169" s="26"/>
      <c r="P169" s="26"/>
    </row>
    <row r="170" spans="1:16" x14ac:dyDescent="0.2">
      <c r="A170" s="164" t="s">
        <v>1204</v>
      </c>
      <c r="B170" s="10" t="s">
        <v>213</v>
      </c>
      <c r="C170" s="10" t="s">
        <v>1750</v>
      </c>
      <c r="D170" s="7" t="str">
        <f t="shared" si="34"/>
        <v>N/A</v>
      </c>
      <c r="E170" s="10" t="s">
        <v>1750</v>
      </c>
      <c r="F170" s="7" t="str">
        <f t="shared" si="35"/>
        <v>N/A</v>
      </c>
      <c r="G170" s="10" t="s">
        <v>1750</v>
      </c>
      <c r="H170" s="7" t="str">
        <f t="shared" si="36"/>
        <v>N/A</v>
      </c>
      <c r="I170" s="8" t="s">
        <v>1750</v>
      </c>
      <c r="J170" s="8" t="s">
        <v>1750</v>
      </c>
      <c r="K170" s="10" t="s">
        <v>213</v>
      </c>
      <c r="L170" s="105" t="str">
        <f t="shared" si="38"/>
        <v>N/A</v>
      </c>
    </row>
    <row r="171" spans="1:16" ht="25.5" x14ac:dyDescent="0.2">
      <c r="A171" s="165" t="s">
        <v>1205</v>
      </c>
      <c r="B171" s="166" t="s">
        <v>213</v>
      </c>
      <c r="C171" s="166" t="s">
        <v>1750</v>
      </c>
      <c r="D171" s="167" t="str">
        <f t="shared" si="34"/>
        <v>N/A</v>
      </c>
      <c r="E171" s="166" t="s">
        <v>1750</v>
      </c>
      <c r="F171" s="167" t="str">
        <f t="shared" si="35"/>
        <v>N/A</v>
      </c>
      <c r="G171" s="166" t="s">
        <v>1750</v>
      </c>
      <c r="H171" s="167" t="str">
        <f t="shared" si="36"/>
        <v>N/A</v>
      </c>
      <c r="I171" s="146" t="s">
        <v>1750</v>
      </c>
      <c r="J171" s="146" t="s">
        <v>1750</v>
      </c>
      <c r="K171" s="166" t="s">
        <v>213</v>
      </c>
      <c r="L171" s="116" t="str">
        <f t="shared" si="38"/>
        <v>N/A</v>
      </c>
    </row>
    <row r="172" spans="1:16" s="13" customFormat="1" ht="12" customHeight="1" x14ac:dyDescent="0.2">
      <c r="A172" s="200" t="s">
        <v>1620</v>
      </c>
      <c r="B172" s="201"/>
      <c r="C172" s="201"/>
      <c r="D172" s="201"/>
      <c r="E172" s="201"/>
      <c r="F172" s="201"/>
      <c r="G172" s="201"/>
      <c r="H172" s="201"/>
      <c r="I172" s="201"/>
      <c r="J172" s="201"/>
      <c r="K172" s="201"/>
      <c r="L172" s="202"/>
    </row>
    <row r="173" spans="1:16" s="13" customFormat="1" ht="12.75" customHeight="1" x14ac:dyDescent="0.2">
      <c r="A173" s="195" t="s">
        <v>1618</v>
      </c>
      <c r="B173" s="196"/>
      <c r="C173" s="196"/>
      <c r="D173" s="196"/>
      <c r="E173" s="196"/>
      <c r="F173" s="196"/>
      <c r="G173" s="196"/>
      <c r="H173" s="196"/>
      <c r="I173" s="196"/>
      <c r="J173" s="196"/>
      <c r="K173" s="196"/>
      <c r="L173" s="197"/>
    </row>
    <row r="174" spans="1:16" s="13" customFormat="1" x14ac:dyDescent="0.2">
      <c r="A174" s="198" t="s">
        <v>1706</v>
      </c>
      <c r="B174" s="198"/>
      <c r="C174" s="198"/>
      <c r="D174" s="198"/>
      <c r="E174" s="198"/>
      <c r="F174" s="198"/>
      <c r="G174" s="198"/>
      <c r="H174" s="198"/>
      <c r="I174" s="198"/>
      <c r="J174" s="198"/>
      <c r="K174" s="198"/>
      <c r="L174" s="199"/>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5.85546875" style="13" bestFit="1" customWidth="1"/>
    <col min="4" max="4" width="7.7109375" style="13" customWidth="1"/>
    <col min="5" max="5" width="15.85546875" style="13" bestFit="1" customWidth="1"/>
    <col min="6" max="6" width="7.7109375" style="13" customWidth="1"/>
    <col min="7" max="7" width="15.85546875" style="13" bestFit="1" customWidth="1"/>
    <col min="8" max="8" width="7.7109375" style="13" customWidth="1"/>
    <col min="9" max="10" width="10.7109375" style="13" customWidth="1"/>
    <col min="11" max="11" width="17" style="13" customWidth="1"/>
    <col min="12" max="12" width="15.5703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5.5" customHeight="1" x14ac:dyDescent="0.2">
      <c r="A2" s="215" t="s">
        <v>1580</v>
      </c>
      <c r="B2" s="216"/>
      <c r="C2" s="216"/>
      <c r="D2" s="216"/>
      <c r="E2" s="216"/>
      <c r="F2" s="216"/>
      <c r="G2" s="216"/>
      <c r="H2" s="216"/>
      <c r="I2" s="216"/>
      <c r="J2" s="216"/>
      <c r="K2" s="216"/>
      <c r="L2" s="217"/>
    </row>
    <row r="3" spans="1:12" s="13" customFormat="1" x14ac:dyDescent="0.2">
      <c r="A3" s="192" t="s">
        <v>1749</v>
      </c>
      <c r="B3" s="213"/>
      <c r="C3" s="213"/>
      <c r="D3" s="213"/>
      <c r="E3" s="213"/>
      <c r="F3" s="213"/>
      <c r="G3" s="213"/>
      <c r="H3" s="213"/>
      <c r="I3" s="213"/>
      <c r="J3" s="213"/>
      <c r="K3" s="213"/>
      <c r="L3" s="214"/>
    </row>
    <row r="4" spans="1:12" x14ac:dyDescent="0.2">
      <c r="A4" s="218" t="s">
        <v>647</v>
      </c>
      <c r="B4" s="219"/>
      <c r="C4" s="219"/>
      <c r="D4" s="219"/>
      <c r="E4" s="219"/>
      <c r="F4" s="219"/>
      <c r="G4" s="219"/>
      <c r="H4" s="219"/>
      <c r="I4" s="219"/>
      <c r="J4" s="219"/>
      <c r="K4" s="219"/>
      <c r="L4" s="220"/>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0</v>
      </c>
      <c r="B6" s="1" t="s">
        <v>213</v>
      </c>
      <c r="C6" s="1">
        <v>2154787</v>
      </c>
      <c r="D6" s="7" t="str">
        <f t="shared" ref="D6:D11" si="0">IF($B6="N/A","N/A",IF(C6&gt;10,"No",IF(C6&lt;-10,"No","Yes")))</f>
        <v>N/A</v>
      </c>
      <c r="E6" s="1">
        <v>2549121</v>
      </c>
      <c r="F6" s="7" t="str">
        <f t="shared" ref="F6:F11" si="1">IF($B6="N/A","N/A",IF(E6&gt;10,"No",IF(E6&lt;-10,"No","Yes")))</f>
        <v>N/A</v>
      </c>
      <c r="G6" s="1">
        <v>2807802</v>
      </c>
      <c r="H6" s="7" t="str">
        <f t="shared" ref="H6:H11" si="2">IF($B6="N/A","N/A",IF(G6&gt;10,"No",IF(G6&lt;-10,"No","Yes")))</f>
        <v>N/A</v>
      </c>
      <c r="I6" s="8">
        <v>18.3</v>
      </c>
      <c r="J6" s="8">
        <v>10.15</v>
      </c>
      <c r="K6" s="1" t="s">
        <v>734</v>
      </c>
      <c r="L6" s="105" t="str">
        <f t="shared" ref="L6:L14" si="3">IF(J6="Div by 0", "N/A", IF(K6="N/A","N/A", IF(J6&gt;VALUE(MID(K6,1,2)), "No", IF(J6&lt;-1*VALUE(MID(K6,1,2)), "No", "Yes"))))</f>
        <v>Yes</v>
      </c>
    </row>
    <row r="7" spans="1:12" x14ac:dyDescent="0.2">
      <c r="A7" s="138" t="s">
        <v>100</v>
      </c>
      <c r="B7" s="30" t="s">
        <v>213</v>
      </c>
      <c r="C7" s="1">
        <v>137134</v>
      </c>
      <c r="D7" s="7" t="str">
        <f t="shared" si="0"/>
        <v>N/A</v>
      </c>
      <c r="E7" s="1">
        <v>139171</v>
      </c>
      <c r="F7" s="7" t="str">
        <f t="shared" si="1"/>
        <v>N/A</v>
      </c>
      <c r="G7" s="1">
        <v>149873</v>
      </c>
      <c r="H7" s="7" t="str">
        <f t="shared" si="2"/>
        <v>N/A</v>
      </c>
      <c r="I7" s="8">
        <v>1.4850000000000001</v>
      </c>
      <c r="J7" s="8">
        <v>7.69</v>
      </c>
      <c r="K7" s="30" t="s">
        <v>734</v>
      </c>
      <c r="L7" s="105" t="str">
        <f t="shared" si="3"/>
        <v>Yes</v>
      </c>
    </row>
    <row r="8" spans="1:12" x14ac:dyDescent="0.2">
      <c r="A8" s="138" t="s">
        <v>101</v>
      </c>
      <c r="B8" s="30" t="s">
        <v>213</v>
      </c>
      <c r="C8" s="1">
        <v>378938</v>
      </c>
      <c r="D8" s="7" t="str">
        <f t="shared" si="0"/>
        <v>N/A</v>
      </c>
      <c r="E8" s="1">
        <v>374121</v>
      </c>
      <c r="F8" s="7" t="str">
        <f t="shared" si="1"/>
        <v>N/A</v>
      </c>
      <c r="G8" s="1">
        <v>386680</v>
      </c>
      <c r="H8" s="7" t="str">
        <f t="shared" si="2"/>
        <v>N/A</v>
      </c>
      <c r="I8" s="8">
        <v>-1.27</v>
      </c>
      <c r="J8" s="8">
        <v>3.3570000000000002</v>
      </c>
      <c r="K8" s="30" t="s">
        <v>734</v>
      </c>
      <c r="L8" s="105" t="str">
        <f t="shared" si="3"/>
        <v>Yes</v>
      </c>
    </row>
    <row r="9" spans="1:12" x14ac:dyDescent="0.2">
      <c r="A9" s="138" t="s">
        <v>104</v>
      </c>
      <c r="B9" s="30" t="s">
        <v>213</v>
      </c>
      <c r="C9" s="1">
        <v>1147239</v>
      </c>
      <c r="D9" s="7" t="str">
        <f t="shared" si="0"/>
        <v>N/A</v>
      </c>
      <c r="E9" s="1">
        <v>1115465</v>
      </c>
      <c r="F9" s="7" t="str">
        <f t="shared" si="1"/>
        <v>N/A</v>
      </c>
      <c r="G9" s="1">
        <v>1088086</v>
      </c>
      <c r="H9" s="7" t="str">
        <f t="shared" si="2"/>
        <v>N/A</v>
      </c>
      <c r="I9" s="8">
        <v>-2.77</v>
      </c>
      <c r="J9" s="8">
        <v>-2.4500000000000002</v>
      </c>
      <c r="K9" s="30" t="s">
        <v>734</v>
      </c>
      <c r="L9" s="105" t="str">
        <f t="shared" si="3"/>
        <v>Yes</v>
      </c>
    </row>
    <row r="10" spans="1:12" x14ac:dyDescent="0.2">
      <c r="A10" s="138" t="s">
        <v>105</v>
      </c>
      <c r="B10" s="30" t="s">
        <v>213</v>
      </c>
      <c r="C10" s="1">
        <v>491476</v>
      </c>
      <c r="D10" s="7" t="str">
        <f t="shared" si="0"/>
        <v>N/A</v>
      </c>
      <c r="E10" s="1">
        <v>920364</v>
      </c>
      <c r="F10" s="7" t="str">
        <f t="shared" si="1"/>
        <v>N/A</v>
      </c>
      <c r="G10" s="1">
        <v>1183162</v>
      </c>
      <c r="H10" s="7" t="str">
        <f t="shared" si="2"/>
        <v>N/A</v>
      </c>
      <c r="I10" s="8">
        <v>87.27</v>
      </c>
      <c r="J10" s="8">
        <v>28.55</v>
      </c>
      <c r="K10" s="30" t="s">
        <v>734</v>
      </c>
      <c r="L10" s="105" t="str">
        <f t="shared" si="3"/>
        <v>Yes</v>
      </c>
    </row>
    <row r="11" spans="1:12" x14ac:dyDescent="0.2">
      <c r="A11" s="138" t="s">
        <v>77</v>
      </c>
      <c r="B11" s="1" t="s">
        <v>213</v>
      </c>
      <c r="C11" s="1">
        <v>1790366.42</v>
      </c>
      <c r="D11" s="27" t="str">
        <f t="shared" si="0"/>
        <v>N/A</v>
      </c>
      <c r="E11" s="1">
        <v>2028867.01</v>
      </c>
      <c r="F11" s="7" t="str">
        <f t="shared" si="1"/>
        <v>N/A</v>
      </c>
      <c r="G11" s="1">
        <v>2278681.5</v>
      </c>
      <c r="H11" s="7" t="str">
        <f t="shared" si="2"/>
        <v>N/A</v>
      </c>
      <c r="I11" s="8">
        <v>13.32</v>
      </c>
      <c r="J11" s="8">
        <v>12.31</v>
      </c>
      <c r="K11" s="1" t="s">
        <v>735</v>
      </c>
      <c r="L11" s="105" t="str">
        <f t="shared" si="3"/>
        <v>No</v>
      </c>
    </row>
    <row r="12" spans="1:12" x14ac:dyDescent="0.2">
      <c r="A12" s="138" t="s">
        <v>115</v>
      </c>
      <c r="B12" s="1" t="s">
        <v>213</v>
      </c>
      <c r="C12" s="1">
        <v>291809</v>
      </c>
      <c r="D12" s="1" t="s">
        <v>213</v>
      </c>
      <c r="E12" s="1">
        <v>304693</v>
      </c>
      <c r="F12" s="1" t="s">
        <v>213</v>
      </c>
      <c r="G12" s="1">
        <v>325473</v>
      </c>
      <c r="H12" s="1" t="s">
        <v>213</v>
      </c>
      <c r="I12" s="8">
        <v>4.415</v>
      </c>
      <c r="J12" s="8">
        <v>6.82</v>
      </c>
      <c r="K12" s="1" t="s">
        <v>735</v>
      </c>
      <c r="L12" s="105" t="str">
        <f t="shared" si="3"/>
        <v>Yes</v>
      </c>
    </row>
    <row r="13" spans="1:12" x14ac:dyDescent="0.2">
      <c r="A13" s="138" t="s">
        <v>446</v>
      </c>
      <c r="B13" s="1" t="s">
        <v>213</v>
      </c>
      <c r="C13" s="1">
        <v>131460</v>
      </c>
      <c r="D13" s="1" t="s">
        <v>213</v>
      </c>
      <c r="E13" s="1">
        <v>133415</v>
      </c>
      <c r="F13" s="1" t="s">
        <v>213</v>
      </c>
      <c r="G13" s="1">
        <v>141939</v>
      </c>
      <c r="H13" s="1" t="s">
        <v>213</v>
      </c>
      <c r="I13" s="8">
        <v>1.4870000000000001</v>
      </c>
      <c r="J13" s="8">
        <v>6.3890000000000002</v>
      </c>
      <c r="K13" s="1" t="s">
        <v>735</v>
      </c>
      <c r="L13" s="105" t="str">
        <f t="shared" si="3"/>
        <v>Yes</v>
      </c>
    </row>
    <row r="14" spans="1:12" x14ac:dyDescent="0.2">
      <c r="A14" s="138" t="s">
        <v>447</v>
      </c>
      <c r="B14" s="1" t="s">
        <v>213</v>
      </c>
      <c r="C14" s="1">
        <v>153364</v>
      </c>
      <c r="D14" s="1" t="s">
        <v>213</v>
      </c>
      <c r="E14" s="1">
        <v>155029</v>
      </c>
      <c r="F14" s="1" t="s">
        <v>213</v>
      </c>
      <c r="G14" s="1">
        <v>162600</v>
      </c>
      <c r="H14" s="1" t="s">
        <v>213</v>
      </c>
      <c r="I14" s="8">
        <v>1.0860000000000001</v>
      </c>
      <c r="J14" s="8">
        <v>4.8840000000000003</v>
      </c>
      <c r="K14" s="1" t="s">
        <v>735</v>
      </c>
      <c r="L14" s="105" t="str">
        <f t="shared" si="3"/>
        <v>Yes</v>
      </c>
    </row>
    <row r="15" spans="1:12" x14ac:dyDescent="0.2">
      <c r="A15" s="137" t="s">
        <v>58</v>
      </c>
      <c r="B15" s="30" t="s">
        <v>213</v>
      </c>
      <c r="C15" s="10">
        <v>10968624040</v>
      </c>
      <c r="D15" s="7" t="str">
        <f t="shared" ref="D15:D20" si="4">IF($B15="N/A","N/A",IF(C15&gt;10,"No",IF(C15&lt;-10,"No","Yes")))</f>
        <v>N/A</v>
      </c>
      <c r="E15" s="10">
        <v>11640018342</v>
      </c>
      <c r="F15" s="7" t="str">
        <f t="shared" ref="F15:F20" si="5">IF($B15="N/A","N/A",IF(E15&gt;10,"No",IF(E15&lt;-10,"No","Yes")))</f>
        <v>N/A</v>
      </c>
      <c r="G15" s="10">
        <v>13869911907</v>
      </c>
      <c r="H15" s="7" t="str">
        <f t="shared" ref="H15:H20" si="6">IF($B15="N/A","N/A",IF(G15&gt;10,"No",IF(G15&lt;-10,"No","Yes")))</f>
        <v>N/A</v>
      </c>
      <c r="I15" s="8">
        <v>6.1210000000000004</v>
      </c>
      <c r="J15" s="8">
        <v>19.16</v>
      </c>
      <c r="K15" s="30" t="s">
        <v>734</v>
      </c>
      <c r="L15" s="105" t="str">
        <f t="shared" ref="L15:L20" si="7">IF(J15="Div by 0", "N/A", IF(K15="N/A","N/A", IF(J15&gt;VALUE(MID(K15,1,2)), "No", IF(J15&lt;-1*VALUE(MID(K15,1,2)), "No", "Yes"))))</f>
        <v>Yes</v>
      </c>
    </row>
    <row r="16" spans="1:12" x14ac:dyDescent="0.2">
      <c r="A16" s="137" t="s">
        <v>1106</v>
      </c>
      <c r="B16" s="30" t="s">
        <v>213</v>
      </c>
      <c r="C16" s="10">
        <v>5090.3518723999996</v>
      </c>
      <c r="D16" s="7" t="str">
        <f t="shared" si="4"/>
        <v>N/A</v>
      </c>
      <c r="E16" s="10">
        <v>4566.2871013000004</v>
      </c>
      <c r="F16" s="7" t="str">
        <f t="shared" si="5"/>
        <v>N/A</v>
      </c>
      <c r="G16" s="10">
        <v>4939.7756348000003</v>
      </c>
      <c r="H16" s="7" t="str">
        <f t="shared" si="6"/>
        <v>N/A</v>
      </c>
      <c r="I16" s="8">
        <v>-10.3</v>
      </c>
      <c r="J16" s="8">
        <v>8.1790000000000003</v>
      </c>
      <c r="K16" s="30" t="s">
        <v>734</v>
      </c>
      <c r="L16" s="105" t="str">
        <f t="shared" si="7"/>
        <v>Yes</v>
      </c>
    </row>
    <row r="17" spans="1:12" x14ac:dyDescent="0.2">
      <c r="A17" s="137" t="s">
        <v>1206</v>
      </c>
      <c r="B17" s="30" t="s">
        <v>213</v>
      </c>
      <c r="C17" s="10">
        <v>13138.308290000001</v>
      </c>
      <c r="D17" s="7" t="str">
        <f t="shared" si="4"/>
        <v>N/A</v>
      </c>
      <c r="E17" s="10">
        <v>12881.24531</v>
      </c>
      <c r="F17" s="7" t="str">
        <f t="shared" si="5"/>
        <v>N/A</v>
      </c>
      <c r="G17" s="10">
        <v>13871.127541</v>
      </c>
      <c r="H17" s="7" t="str">
        <f t="shared" si="6"/>
        <v>N/A</v>
      </c>
      <c r="I17" s="8">
        <v>-1.96</v>
      </c>
      <c r="J17" s="8">
        <v>7.6849999999999996</v>
      </c>
      <c r="K17" s="30" t="s">
        <v>734</v>
      </c>
      <c r="L17" s="105" t="str">
        <f t="shared" si="7"/>
        <v>Yes</v>
      </c>
    </row>
    <row r="18" spans="1:12" x14ac:dyDescent="0.2">
      <c r="A18" s="137" t="s">
        <v>1207</v>
      </c>
      <c r="B18" s="30" t="s">
        <v>213</v>
      </c>
      <c r="C18" s="10">
        <v>13526.439034999999</v>
      </c>
      <c r="D18" s="7" t="str">
        <f t="shared" si="4"/>
        <v>N/A</v>
      </c>
      <c r="E18" s="10">
        <v>13301.265329</v>
      </c>
      <c r="F18" s="7" t="str">
        <f t="shared" si="5"/>
        <v>N/A</v>
      </c>
      <c r="G18" s="10">
        <v>12588.148883</v>
      </c>
      <c r="H18" s="7" t="str">
        <f t="shared" si="6"/>
        <v>N/A</v>
      </c>
      <c r="I18" s="8">
        <v>-1.66</v>
      </c>
      <c r="J18" s="8">
        <v>-5.36</v>
      </c>
      <c r="K18" s="30" t="s">
        <v>734</v>
      </c>
      <c r="L18" s="105" t="str">
        <f t="shared" si="7"/>
        <v>Yes</v>
      </c>
    </row>
    <row r="19" spans="1:12" x14ac:dyDescent="0.2">
      <c r="A19" s="137" t="s">
        <v>1208</v>
      </c>
      <c r="B19" s="30" t="s">
        <v>213</v>
      </c>
      <c r="C19" s="10">
        <v>1980.1680739999999</v>
      </c>
      <c r="D19" s="7" t="str">
        <f t="shared" si="4"/>
        <v>N/A</v>
      </c>
      <c r="E19" s="10">
        <v>1997.58312</v>
      </c>
      <c r="F19" s="7" t="str">
        <f t="shared" si="5"/>
        <v>N/A</v>
      </c>
      <c r="G19" s="10">
        <v>2082.2918997000002</v>
      </c>
      <c r="H19" s="7" t="str">
        <f t="shared" si="6"/>
        <v>N/A</v>
      </c>
      <c r="I19" s="8">
        <v>0.87949999999999995</v>
      </c>
      <c r="J19" s="8">
        <v>4.2409999999999997</v>
      </c>
      <c r="K19" s="30" t="s">
        <v>734</v>
      </c>
      <c r="L19" s="105" t="str">
        <f t="shared" si="7"/>
        <v>Yes</v>
      </c>
    </row>
    <row r="20" spans="1:12" x14ac:dyDescent="0.2">
      <c r="A20" s="137" t="s">
        <v>1209</v>
      </c>
      <c r="B20" s="30" t="s">
        <v>213</v>
      </c>
      <c r="C20" s="10">
        <v>3600.3944750000001</v>
      </c>
      <c r="D20" s="7" t="str">
        <f t="shared" si="4"/>
        <v>N/A</v>
      </c>
      <c r="E20" s="10">
        <v>2871.4789040000001</v>
      </c>
      <c r="F20" s="7" t="str">
        <f t="shared" si="5"/>
        <v>N/A</v>
      </c>
      <c r="G20" s="10">
        <v>3936.6591008</v>
      </c>
      <c r="H20" s="7" t="str">
        <f t="shared" si="6"/>
        <v>N/A</v>
      </c>
      <c r="I20" s="8">
        <v>-20.2</v>
      </c>
      <c r="J20" s="8">
        <v>37.1</v>
      </c>
      <c r="K20" s="30" t="s">
        <v>734</v>
      </c>
      <c r="L20" s="105" t="str">
        <f t="shared" si="7"/>
        <v>No</v>
      </c>
    </row>
    <row r="21" spans="1:12" x14ac:dyDescent="0.2">
      <c r="A21" s="128" t="s">
        <v>1110</v>
      </c>
      <c r="B21" s="30" t="s">
        <v>213</v>
      </c>
      <c r="C21" s="10">
        <v>5076.3288530999998</v>
      </c>
      <c r="D21" s="7" t="str">
        <f t="shared" ref="D21:D22" si="8">IF($B21="N/A","N/A",IF(C21&gt;10,"No",IF(C21&lt;-10,"No","Yes")))</f>
        <v>N/A</v>
      </c>
      <c r="E21" s="10">
        <v>4625.4973718000001</v>
      </c>
      <c r="F21" s="7" t="str">
        <f t="shared" ref="F21:F22" si="9">IF($B21="N/A","N/A",IF(E21&gt;10,"No",IF(E21&lt;-10,"No","Yes")))</f>
        <v>N/A</v>
      </c>
      <c r="G21" s="10">
        <v>5111.1954568000001</v>
      </c>
      <c r="H21" s="7" t="str">
        <f t="shared" ref="H21:H22" si="10">IF($B21="N/A","N/A",IF(G21&gt;10,"No",IF(G21&lt;-10,"No","Yes")))</f>
        <v>N/A</v>
      </c>
      <c r="I21" s="8">
        <v>-8.8800000000000008</v>
      </c>
      <c r="J21" s="8">
        <v>10.5</v>
      </c>
      <c r="K21" s="30" t="s">
        <v>734</v>
      </c>
      <c r="L21" s="105" t="str">
        <f>IF(J21="Div by 0", "N/A", IF(OR(J21="N/A",K21="N/A"),"N/A", IF(J21&gt;VALUE(MID(K21,1,2)), "No", IF(J21&lt;-1*VALUE(MID(K21,1,2)), "No", "Yes"))))</f>
        <v>Yes</v>
      </c>
    </row>
    <row r="22" spans="1:12" x14ac:dyDescent="0.2">
      <c r="A22" s="128" t="s">
        <v>1111</v>
      </c>
      <c r="B22" s="30" t="s">
        <v>213</v>
      </c>
      <c r="C22" s="10">
        <v>5107.8390941999996</v>
      </c>
      <c r="D22" s="7" t="str">
        <f t="shared" si="8"/>
        <v>N/A</v>
      </c>
      <c r="E22" s="10">
        <v>4495.3764584</v>
      </c>
      <c r="F22" s="7" t="str">
        <f t="shared" si="9"/>
        <v>N/A</v>
      </c>
      <c r="G22" s="10">
        <v>4739.1540695000003</v>
      </c>
      <c r="H22" s="7" t="str">
        <f t="shared" si="10"/>
        <v>N/A</v>
      </c>
      <c r="I22" s="8">
        <v>-12</v>
      </c>
      <c r="J22" s="8">
        <v>5.423</v>
      </c>
      <c r="K22" s="30" t="s">
        <v>734</v>
      </c>
      <c r="L22" s="105" t="str">
        <f>IF(J22="Div by 0", "N/A", IF(OR(J22="N/A",K22="N/A"),"N/A", IF(J22&gt;VALUE(MID(K22,1,2)), "No", IF(J22&lt;-1*VALUE(MID(K22,1,2)), "No", "Yes"))))</f>
        <v>Yes</v>
      </c>
    </row>
    <row r="23" spans="1:12" x14ac:dyDescent="0.2">
      <c r="A23" s="137" t="s">
        <v>1210</v>
      </c>
      <c r="B23" s="30" t="s">
        <v>213</v>
      </c>
      <c r="C23" s="10">
        <v>10766.215458999999</v>
      </c>
      <c r="D23" s="7" t="str">
        <f>IF($B23="N/A","N/A",IF(C23&gt;10,"No",IF(C23&lt;-10,"No","Yes")))</f>
        <v>N/A</v>
      </c>
      <c r="E23" s="10">
        <v>10055.018454999999</v>
      </c>
      <c r="F23" s="7" t="str">
        <f>IF($B23="N/A","N/A",IF(E23&gt;10,"No",IF(E23&lt;-10,"No","Yes")))</f>
        <v>N/A</v>
      </c>
      <c r="G23" s="10">
        <v>10693.390364000001</v>
      </c>
      <c r="H23" s="7" t="str">
        <f>IF($B23="N/A","N/A",IF(G23&gt;10,"No",IF(G23&lt;-10,"No","Yes")))</f>
        <v>N/A</v>
      </c>
      <c r="I23" s="8">
        <v>-6.61</v>
      </c>
      <c r="J23" s="8">
        <v>6.3490000000000002</v>
      </c>
      <c r="K23" s="30" t="s">
        <v>734</v>
      </c>
      <c r="L23" s="105" t="str">
        <f>IF(J23="Div by 0", "N/A", IF(K23="N/A","N/A", IF(J23&gt;VALUE(MID(K23,1,2)), "No", IF(J23&lt;-1*VALUE(MID(K23,1,2)), "No", "Yes"))))</f>
        <v>Yes</v>
      </c>
    </row>
    <row r="24" spans="1:12" x14ac:dyDescent="0.2">
      <c r="A24" s="137" t="s">
        <v>1211</v>
      </c>
      <c r="B24" s="30" t="s">
        <v>213</v>
      </c>
      <c r="C24" s="10">
        <v>13481.243633</v>
      </c>
      <c r="D24" s="7" t="str">
        <f>IF($B24="N/A","N/A",IF(C24&gt;10,"No",IF(C24&lt;-10,"No","Yes")))</f>
        <v>N/A</v>
      </c>
      <c r="E24" s="10">
        <v>13195.938028</v>
      </c>
      <c r="F24" s="7" t="str">
        <f>IF($B24="N/A","N/A",IF(E24&gt;10,"No",IF(E24&lt;-10,"No","Yes")))</f>
        <v>N/A</v>
      </c>
      <c r="G24" s="10">
        <v>14373.310858999999</v>
      </c>
      <c r="H24" s="7" t="str">
        <f>IF($B24="N/A","N/A",IF(G24&gt;10,"No",IF(G24&lt;-10,"No","Yes")))</f>
        <v>N/A</v>
      </c>
      <c r="I24" s="8">
        <v>-2.12</v>
      </c>
      <c r="J24" s="8">
        <v>8.9220000000000006</v>
      </c>
      <c r="K24" s="30" t="s">
        <v>734</v>
      </c>
      <c r="L24" s="105" t="str">
        <f>IF(J24="Div by 0", "N/A", IF(K24="N/A","N/A", IF(J24&gt;VALUE(MID(K24,1,2)), "No", IF(J24&lt;-1*VALUE(MID(K24,1,2)), "No", "Yes"))))</f>
        <v>Yes</v>
      </c>
    </row>
    <row r="25" spans="1:12" x14ac:dyDescent="0.2">
      <c r="A25" s="137" t="s">
        <v>1212</v>
      </c>
      <c r="B25" s="30" t="s">
        <v>213</v>
      </c>
      <c r="C25" s="10">
        <v>7921.5084831000004</v>
      </c>
      <c r="D25" s="7" t="str">
        <f>IF($B25="N/A","N/A",IF(C25&gt;10,"No",IF(C25&lt;-10,"No","Yes")))</f>
        <v>N/A</v>
      </c>
      <c r="E25" s="10">
        <v>7294.5606177</v>
      </c>
      <c r="F25" s="7" t="str">
        <f>IF($B25="N/A","N/A",IF(E25&gt;10,"No",IF(E25&lt;-10,"No","Yes")))</f>
        <v>N/A</v>
      </c>
      <c r="G25" s="10">
        <v>7585.1947540000001</v>
      </c>
      <c r="H25" s="7" t="str">
        <f>IF($B25="N/A","N/A",IF(G25&gt;10,"No",IF(G25&lt;-10,"No","Yes")))</f>
        <v>N/A</v>
      </c>
      <c r="I25" s="8">
        <v>-7.91</v>
      </c>
      <c r="J25" s="8">
        <v>3.984</v>
      </c>
      <c r="K25" s="30" t="s">
        <v>734</v>
      </c>
      <c r="L25" s="105" t="str">
        <f>IF(J25="Div by 0", "N/A", IF(K25="N/A","N/A", IF(J25&gt;VALUE(MID(K25,1,2)), "No", IF(J25&lt;-1*VALUE(MID(K25,1,2)), "No", "Yes"))))</f>
        <v>Yes</v>
      </c>
    </row>
    <row r="26" spans="1:12" x14ac:dyDescent="0.2">
      <c r="A26" s="137" t="s">
        <v>1213</v>
      </c>
      <c r="B26" s="30" t="s">
        <v>213</v>
      </c>
      <c r="C26" s="10">
        <v>10997.663327</v>
      </c>
      <c r="D26" s="7" t="str">
        <f t="shared" ref="D26:D27" si="11">IF($B26="N/A","N/A",IF(C26&gt;10,"No",IF(C26&lt;-10,"No","Yes")))</f>
        <v>N/A</v>
      </c>
      <c r="E26" s="10">
        <v>10388.359613000001</v>
      </c>
      <c r="F26" s="7" t="str">
        <f t="shared" ref="F26:F30" si="12">IF($B26="N/A","N/A",IF(E26&gt;10,"No",IF(E26&lt;-10,"No","Yes")))</f>
        <v>N/A</v>
      </c>
      <c r="G26" s="10">
        <v>11190.602086000001</v>
      </c>
      <c r="H26" s="7" t="str">
        <f t="shared" ref="H26:H27" si="13">IF($B26="N/A","N/A",IF(G26&gt;10,"No",IF(G26&lt;-10,"No","Yes")))</f>
        <v>N/A</v>
      </c>
      <c r="I26" s="8">
        <v>-5.54</v>
      </c>
      <c r="J26" s="8">
        <v>7.7229999999999999</v>
      </c>
      <c r="K26" s="30" t="s">
        <v>734</v>
      </c>
      <c r="L26" s="105" t="str">
        <f>IF(J26="Div by 0", "N/A", IF(OR(J26="N/A",K26="N/A"),"N/A", IF(J26&gt;VALUE(MID(K26,1,2)), "No", IF(J26&lt;-1*VALUE(MID(K26,1,2)), "No", "Yes"))))</f>
        <v>Yes</v>
      </c>
    </row>
    <row r="27" spans="1:12" x14ac:dyDescent="0.2">
      <c r="A27" s="137" t="s">
        <v>1214</v>
      </c>
      <c r="B27" s="30" t="s">
        <v>213</v>
      </c>
      <c r="C27" s="10">
        <v>10415.675090999999</v>
      </c>
      <c r="D27" s="7" t="str">
        <f t="shared" si="11"/>
        <v>N/A</v>
      </c>
      <c r="E27" s="10">
        <v>9563.0634938999992</v>
      </c>
      <c r="F27" s="7" t="str">
        <f t="shared" si="12"/>
        <v>N/A</v>
      </c>
      <c r="G27" s="10">
        <v>9972.8905610000002</v>
      </c>
      <c r="H27" s="7" t="str">
        <f t="shared" si="13"/>
        <v>N/A</v>
      </c>
      <c r="I27" s="8">
        <v>-8.19</v>
      </c>
      <c r="J27" s="8">
        <v>4.2859999999999996</v>
      </c>
      <c r="K27" s="30" t="s">
        <v>734</v>
      </c>
      <c r="L27" s="105" t="str">
        <f>IF(J27="Div by 0", "N/A", IF(OR(J27="N/A",K27="N/A"),"N/A", IF(J27&gt;VALUE(MID(K27,1,2)), "No", IF(J27&lt;-1*VALUE(MID(K27,1,2)), "No", "Yes"))))</f>
        <v>Yes</v>
      </c>
    </row>
    <row r="28" spans="1:12" x14ac:dyDescent="0.2">
      <c r="A28" s="156" t="s">
        <v>1215</v>
      </c>
      <c r="B28" s="10" t="s">
        <v>213</v>
      </c>
      <c r="C28" s="10">
        <v>1860.1582647</v>
      </c>
      <c r="D28" s="7" t="str">
        <f t="shared" ref="D28:D30" si="14">IF($B28="N/A","N/A",IF(C28&gt;10,"No",IF(C28&lt;-10,"No","Yes")))</f>
        <v>N/A</v>
      </c>
      <c r="E28" s="10">
        <v>1862.2040397000001</v>
      </c>
      <c r="F28" s="7" t="str">
        <f t="shared" si="12"/>
        <v>N/A</v>
      </c>
      <c r="G28" s="10">
        <v>1830.4546029999999</v>
      </c>
      <c r="H28" s="7" t="str">
        <f t="shared" ref="H28:H30" si="15">IF($B28="N/A","N/A",IF(G28&gt;10,"No",IF(G28&lt;-10,"No","Yes")))</f>
        <v>N/A</v>
      </c>
      <c r="I28" s="8">
        <v>0.11</v>
      </c>
      <c r="J28" s="8">
        <v>-1.7</v>
      </c>
      <c r="K28" s="28" t="s">
        <v>734</v>
      </c>
      <c r="L28" s="105" t="str">
        <f>IF(J28="Div by 0", "N/A", IF(OR(J28="N/A",K28="N/A"),"N/A", IF(J28&gt;VALUE(MID(K28,1,2)), "No", IF(J28&lt;-1*VALUE(MID(K28,1,2)), "No", "Yes"))))</f>
        <v>Yes</v>
      </c>
    </row>
    <row r="29" spans="1:12" x14ac:dyDescent="0.2">
      <c r="A29" s="156" t="s">
        <v>1216</v>
      </c>
      <c r="B29" s="10" t="s">
        <v>213</v>
      </c>
      <c r="C29" s="10">
        <v>1854.1403338</v>
      </c>
      <c r="D29" s="7" t="str">
        <f t="shared" si="14"/>
        <v>N/A</v>
      </c>
      <c r="E29" s="10">
        <v>1843.9214262999999</v>
      </c>
      <c r="F29" s="7" t="str">
        <f t="shared" si="12"/>
        <v>N/A</v>
      </c>
      <c r="G29" s="10">
        <v>1791.0320386999999</v>
      </c>
      <c r="H29" s="7" t="str">
        <f t="shared" si="15"/>
        <v>N/A</v>
      </c>
      <c r="I29" s="8">
        <v>-0.55100000000000005</v>
      </c>
      <c r="J29" s="8">
        <v>-2.87</v>
      </c>
      <c r="K29" s="28" t="s">
        <v>734</v>
      </c>
      <c r="L29" s="105" t="str">
        <f t="shared" ref="L29:L30" si="16">IF(J29="Div by 0", "N/A", IF(OR(J29="N/A",K29="N/A"),"N/A", IF(J29&gt;VALUE(MID(K29,1,2)), "No", IF(J29&lt;-1*VALUE(MID(K29,1,2)), "No", "Yes"))))</f>
        <v>Yes</v>
      </c>
    </row>
    <row r="30" spans="1:12" x14ac:dyDescent="0.2">
      <c r="A30" s="156" t="s">
        <v>1217</v>
      </c>
      <c r="B30" s="10" t="s">
        <v>213</v>
      </c>
      <c r="C30" s="10">
        <v>1939.5666429</v>
      </c>
      <c r="D30" s="7" t="str">
        <f t="shared" si="14"/>
        <v>N/A</v>
      </c>
      <c r="E30" s="10">
        <v>2037.6343443000001</v>
      </c>
      <c r="F30" s="7" t="str">
        <f t="shared" si="12"/>
        <v>N/A</v>
      </c>
      <c r="G30" s="10">
        <v>1945.5598379999999</v>
      </c>
      <c r="H30" s="7" t="str">
        <f t="shared" si="15"/>
        <v>N/A</v>
      </c>
      <c r="I30" s="8">
        <v>5.056</v>
      </c>
      <c r="J30" s="8">
        <v>-4.5199999999999996</v>
      </c>
      <c r="K30" s="28" t="s">
        <v>734</v>
      </c>
      <c r="L30" s="105" t="str">
        <f t="shared" si="16"/>
        <v>Yes</v>
      </c>
    </row>
    <row r="31" spans="1:12" x14ac:dyDescent="0.2">
      <c r="A31" s="168" t="s">
        <v>2</v>
      </c>
      <c r="B31" s="22" t="s">
        <v>213</v>
      </c>
      <c r="C31" s="9">
        <v>99.443471674999998</v>
      </c>
      <c r="D31" s="27" t="str">
        <f t="shared" ref="D31:D69" si="17">IF($B31="N/A","N/A",IF(C31&gt;10,"No",IF(C31&lt;-10,"No","Yes")))</f>
        <v>N/A</v>
      </c>
      <c r="E31" s="9">
        <v>99.049005519999994</v>
      </c>
      <c r="F31" s="27" t="str">
        <f t="shared" ref="F31:F69" si="18">IF($B31="N/A","N/A",IF(E31&gt;10,"No",IF(E31&lt;-10,"No","Yes")))</f>
        <v>N/A</v>
      </c>
      <c r="G31" s="9">
        <v>99.105136330999997</v>
      </c>
      <c r="H31" s="27" t="str">
        <f t="shared" ref="H31:H69" si="19">IF($B31="N/A","N/A",IF(G31&gt;10,"No",IF(G31&lt;-10,"No","Yes")))</f>
        <v>N/A</v>
      </c>
      <c r="I31" s="8">
        <v>-0.39700000000000002</v>
      </c>
      <c r="J31" s="8">
        <v>5.67E-2</v>
      </c>
      <c r="K31" s="28" t="s">
        <v>734</v>
      </c>
      <c r="L31" s="105" t="str">
        <f t="shared" ref="L31:L99" si="20">IF(J31="Div by 0", "N/A", IF(K31="N/A","N/A", IF(J31&gt;VALUE(MID(K31,1,2)), "No", IF(J31&lt;-1*VALUE(MID(K31,1,2)), "No", "Yes"))))</f>
        <v>Yes</v>
      </c>
    </row>
    <row r="32" spans="1:12" x14ac:dyDescent="0.2">
      <c r="A32" s="168" t="s">
        <v>22</v>
      </c>
      <c r="B32" s="22" t="s">
        <v>213</v>
      </c>
      <c r="C32" s="1">
        <v>2142795</v>
      </c>
      <c r="D32" s="27" t="str">
        <f t="shared" si="17"/>
        <v>N/A</v>
      </c>
      <c r="E32" s="1">
        <v>2524879</v>
      </c>
      <c r="F32" s="27" t="str">
        <f t="shared" si="18"/>
        <v>N/A</v>
      </c>
      <c r="G32" s="1">
        <v>2782676</v>
      </c>
      <c r="H32" s="27" t="str">
        <f t="shared" si="19"/>
        <v>N/A</v>
      </c>
      <c r="I32" s="8">
        <v>17.829999999999998</v>
      </c>
      <c r="J32" s="8">
        <v>10.210000000000001</v>
      </c>
      <c r="K32" s="28" t="s">
        <v>734</v>
      </c>
      <c r="L32" s="105" t="str">
        <f t="shared" si="20"/>
        <v>Yes</v>
      </c>
    </row>
    <row r="33" spans="1:12" x14ac:dyDescent="0.2">
      <c r="A33" s="168" t="s">
        <v>448</v>
      </c>
      <c r="B33" s="30" t="s">
        <v>213</v>
      </c>
      <c r="C33" s="1">
        <v>132653</v>
      </c>
      <c r="D33" s="1" t="str">
        <f t="shared" si="17"/>
        <v>N/A</v>
      </c>
      <c r="E33" s="1">
        <v>135261</v>
      </c>
      <c r="F33" s="1" t="str">
        <f t="shared" si="18"/>
        <v>N/A</v>
      </c>
      <c r="G33" s="1">
        <v>147030</v>
      </c>
      <c r="H33" s="7" t="str">
        <f t="shared" si="19"/>
        <v>N/A</v>
      </c>
      <c r="I33" s="8">
        <v>1.966</v>
      </c>
      <c r="J33" s="8">
        <v>8.7010000000000005</v>
      </c>
      <c r="K33" s="30" t="s">
        <v>734</v>
      </c>
      <c r="L33" s="105" t="str">
        <f t="shared" si="20"/>
        <v>Yes</v>
      </c>
    </row>
    <row r="34" spans="1:12" x14ac:dyDescent="0.2">
      <c r="A34" s="168" t="s">
        <v>1218</v>
      </c>
      <c r="B34" s="3" t="s">
        <v>213</v>
      </c>
      <c r="C34" s="1">
        <v>44517</v>
      </c>
      <c r="D34" s="5" t="str">
        <f t="shared" ref="D34:D38" si="21">IF($B34="N/A","N/A",IF(C34&lt;0,"No","Yes"))</f>
        <v>N/A</v>
      </c>
      <c r="E34" s="1">
        <v>47348</v>
      </c>
      <c r="F34" s="5" t="str">
        <f t="shared" ref="F34:F38" si="22">IF($B34="N/A","N/A",IF(E34&lt;0,"No","Yes"))</f>
        <v>N/A</v>
      </c>
      <c r="G34" s="1">
        <v>49925</v>
      </c>
      <c r="H34" s="5" t="str">
        <f t="shared" ref="H34:H38" si="23">IF($B34="N/A","N/A",IF(G34&lt;0,"No","Yes"))</f>
        <v>N/A</v>
      </c>
      <c r="I34" s="8">
        <v>6.359</v>
      </c>
      <c r="J34" s="8">
        <v>5.4429999999999996</v>
      </c>
      <c r="K34" s="1" t="s">
        <v>734</v>
      </c>
      <c r="L34" s="105" t="str">
        <f t="shared" si="20"/>
        <v>Yes</v>
      </c>
    </row>
    <row r="35" spans="1:12" x14ac:dyDescent="0.2">
      <c r="A35" s="168" t="s">
        <v>1219</v>
      </c>
      <c r="B35" s="3" t="s">
        <v>213</v>
      </c>
      <c r="C35" s="1">
        <v>9227</v>
      </c>
      <c r="D35" s="5" t="str">
        <f t="shared" si="21"/>
        <v>N/A</v>
      </c>
      <c r="E35" s="1">
        <v>9327</v>
      </c>
      <c r="F35" s="5" t="str">
        <f t="shared" si="22"/>
        <v>N/A</v>
      </c>
      <c r="G35" s="1">
        <v>10159</v>
      </c>
      <c r="H35" s="5" t="str">
        <f t="shared" si="23"/>
        <v>N/A</v>
      </c>
      <c r="I35" s="8">
        <v>1.0840000000000001</v>
      </c>
      <c r="J35" s="8">
        <v>8.92</v>
      </c>
      <c r="K35" s="1" t="s">
        <v>734</v>
      </c>
      <c r="L35" s="105" t="str">
        <f t="shared" si="20"/>
        <v>Yes</v>
      </c>
    </row>
    <row r="36" spans="1:12" x14ac:dyDescent="0.2">
      <c r="A36" s="168" t="s">
        <v>1220</v>
      </c>
      <c r="B36" s="3" t="s">
        <v>213</v>
      </c>
      <c r="C36" s="1">
        <v>48784</v>
      </c>
      <c r="D36" s="5" t="str">
        <f t="shared" si="21"/>
        <v>N/A</v>
      </c>
      <c r="E36" s="1">
        <v>49112</v>
      </c>
      <c r="F36" s="5" t="str">
        <f t="shared" si="22"/>
        <v>N/A</v>
      </c>
      <c r="G36" s="1">
        <v>55249</v>
      </c>
      <c r="H36" s="5" t="str">
        <f t="shared" si="23"/>
        <v>N/A</v>
      </c>
      <c r="I36" s="8">
        <v>0.6724</v>
      </c>
      <c r="J36" s="8">
        <v>12.5</v>
      </c>
      <c r="K36" s="1" t="s">
        <v>734</v>
      </c>
      <c r="L36" s="105" t="str">
        <f t="shared" si="20"/>
        <v>Yes</v>
      </c>
    </row>
    <row r="37" spans="1:12" x14ac:dyDescent="0.2">
      <c r="A37" s="168" t="s">
        <v>1221</v>
      </c>
      <c r="B37" s="3" t="s">
        <v>213</v>
      </c>
      <c r="C37" s="1">
        <v>30125</v>
      </c>
      <c r="D37" s="5" t="str">
        <f t="shared" si="21"/>
        <v>N/A</v>
      </c>
      <c r="E37" s="1">
        <v>29474</v>
      </c>
      <c r="F37" s="5" t="str">
        <f t="shared" si="22"/>
        <v>N/A</v>
      </c>
      <c r="G37" s="1">
        <v>31697</v>
      </c>
      <c r="H37" s="5" t="str">
        <f t="shared" si="23"/>
        <v>N/A</v>
      </c>
      <c r="I37" s="8">
        <v>-2.16</v>
      </c>
      <c r="J37" s="8">
        <v>7.5419999999999998</v>
      </c>
      <c r="K37" s="1" t="s">
        <v>734</v>
      </c>
      <c r="L37" s="105" t="str">
        <f t="shared" si="20"/>
        <v>Yes</v>
      </c>
    </row>
    <row r="38" spans="1:12" x14ac:dyDescent="0.2">
      <c r="A38" s="168" t="s">
        <v>1222</v>
      </c>
      <c r="B38" s="3" t="s">
        <v>213</v>
      </c>
      <c r="C38" s="1">
        <v>0</v>
      </c>
      <c r="D38" s="5" t="str">
        <f t="shared" si="21"/>
        <v>N/A</v>
      </c>
      <c r="E38" s="1">
        <v>0</v>
      </c>
      <c r="F38" s="5" t="str">
        <f t="shared" si="22"/>
        <v>N/A</v>
      </c>
      <c r="G38" s="1">
        <v>0</v>
      </c>
      <c r="H38" s="5" t="str">
        <f t="shared" si="23"/>
        <v>N/A</v>
      </c>
      <c r="I38" s="8" t="s">
        <v>1750</v>
      </c>
      <c r="J38" s="8" t="s">
        <v>1750</v>
      </c>
      <c r="K38" s="1" t="s">
        <v>734</v>
      </c>
      <c r="L38" s="105" t="str">
        <f t="shared" si="20"/>
        <v>N/A</v>
      </c>
    </row>
    <row r="39" spans="1:12" x14ac:dyDescent="0.2">
      <c r="A39" s="168" t="s">
        <v>449</v>
      </c>
      <c r="B39" s="30" t="s">
        <v>213</v>
      </c>
      <c r="C39" s="1">
        <v>373948</v>
      </c>
      <c r="D39" s="1" t="str">
        <f t="shared" si="17"/>
        <v>N/A</v>
      </c>
      <c r="E39" s="1">
        <v>370015</v>
      </c>
      <c r="F39" s="1" t="str">
        <f t="shared" si="18"/>
        <v>N/A</v>
      </c>
      <c r="G39" s="1">
        <v>383655</v>
      </c>
      <c r="H39" s="7" t="str">
        <f t="shared" si="19"/>
        <v>N/A</v>
      </c>
      <c r="I39" s="8">
        <v>-1.05</v>
      </c>
      <c r="J39" s="8">
        <v>3.6859999999999999</v>
      </c>
      <c r="K39" s="30" t="s">
        <v>734</v>
      </c>
      <c r="L39" s="105" t="str">
        <f t="shared" si="20"/>
        <v>Yes</v>
      </c>
    </row>
    <row r="40" spans="1:12" x14ac:dyDescent="0.2">
      <c r="A40" s="168" t="s">
        <v>1223</v>
      </c>
      <c r="B40" s="3" t="s">
        <v>213</v>
      </c>
      <c r="C40" s="1">
        <v>243000</v>
      </c>
      <c r="D40" s="5" t="str">
        <f t="shared" ref="D40:D45" si="24">IF($B40="N/A","N/A",IF(C40&lt;0,"No","Yes"))</f>
        <v>N/A</v>
      </c>
      <c r="E40" s="1">
        <v>250860</v>
      </c>
      <c r="F40" s="5" t="str">
        <f t="shared" ref="F40:F45" si="25">IF($B40="N/A","N/A",IF(E40&lt;0,"No","Yes"))</f>
        <v>N/A</v>
      </c>
      <c r="G40" s="1">
        <v>255039</v>
      </c>
      <c r="H40" s="5" t="str">
        <f t="shared" ref="H40:H45" si="26">IF($B40="N/A","N/A",IF(G40&lt;0,"No","Yes"))</f>
        <v>N/A</v>
      </c>
      <c r="I40" s="8">
        <v>3.2349999999999999</v>
      </c>
      <c r="J40" s="8">
        <v>1.6659999999999999</v>
      </c>
      <c r="K40" s="1" t="s">
        <v>734</v>
      </c>
      <c r="L40" s="105" t="str">
        <f t="shared" si="20"/>
        <v>Yes</v>
      </c>
    </row>
    <row r="41" spans="1:12" x14ac:dyDescent="0.2">
      <c r="A41" s="168" t="s">
        <v>1224</v>
      </c>
      <c r="B41" s="3" t="s">
        <v>213</v>
      </c>
      <c r="C41" s="1">
        <v>10237</v>
      </c>
      <c r="D41" s="5" t="str">
        <f t="shared" si="24"/>
        <v>N/A</v>
      </c>
      <c r="E41" s="1">
        <v>7616</v>
      </c>
      <c r="F41" s="5" t="str">
        <f t="shared" si="25"/>
        <v>N/A</v>
      </c>
      <c r="G41" s="1">
        <v>7295</v>
      </c>
      <c r="H41" s="5" t="str">
        <f t="shared" si="26"/>
        <v>N/A</v>
      </c>
      <c r="I41" s="8">
        <v>-25.6</v>
      </c>
      <c r="J41" s="8">
        <v>-4.21</v>
      </c>
      <c r="K41" s="1" t="s">
        <v>734</v>
      </c>
      <c r="L41" s="105" t="str">
        <f t="shared" si="20"/>
        <v>Yes</v>
      </c>
    </row>
    <row r="42" spans="1:12" x14ac:dyDescent="0.2">
      <c r="A42" s="168" t="s">
        <v>1225</v>
      </c>
      <c r="B42" s="3" t="s">
        <v>213</v>
      </c>
      <c r="C42" s="1">
        <v>73283</v>
      </c>
      <c r="D42" s="5" t="str">
        <f t="shared" si="24"/>
        <v>N/A</v>
      </c>
      <c r="E42" s="1">
        <v>72395</v>
      </c>
      <c r="F42" s="5" t="str">
        <f t="shared" si="25"/>
        <v>N/A</v>
      </c>
      <c r="G42" s="1">
        <v>81666</v>
      </c>
      <c r="H42" s="5" t="str">
        <f t="shared" si="26"/>
        <v>N/A</v>
      </c>
      <c r="I42" s="8">
        <v>-1.21</v>
      </c>
      <c r="J42" s="8">
        <v>12.81</v>
      </c>
      <c r="K42" s="1" t="s">
        <v>734</v>
      </c>
      <c r="L42" s="105" t="str">
        <f t="shared" si="20"/>
        <v>Yes</v>
      </c>
    </row>
    <row r="43" spans="1:12" x14ac:dyDescent="0.2">
      <c r="A43" s="168" t="s">
        <v>1226</v>
      </c>
      <c r="B43" s="3" t="s">
        <v>213</v>
      </c>
      <c r="C43" s="1">
        <v>1785</v>
      </c>
      <c r="D43" s="5" t="str">
        <f t="shared" si="24"/>
        <v>N/A</v>
      </c>
      <c r="E43" s="1">
        <v>1383</v>
      </c>
      <c r="F43" s="5" t="str">
        <f t="shared" si="25"/>
        <v>N/A</v>
      </c>
      <c r="G43" s="1">
        <v>1048</v>
      </c>
      <c r="H43" s="5" t="str">
        <f t="shared" si="26"/>
        <v>N/A</v>
      </c>
      <c r="I43" s="8">
        <v>-22.5</v>
      </c>
      <c r="J43" s="8">
        <v>-24.2</v>
      </c>
      <c r="K43" s="1" t="s">
        <v>734</v>
      </c>
      <c r="L43" s="105" t="str">
        <f t="shared" si="20"/>
        <v>Yes</v>
      </c>
    </row>
    <row r="44" spans="1:12" x14ac:dyDescent="0.2">
      <c r="A44" s="168" t="s">
        <v>1227</v>
      </c>
      <c r="B44" s="3" t="s">
        <v>213</v>
      </c>
      <c r="C44" s="1">
        <v>45643</v>
      </c>
      <c r="D44" s="5" t="str">
        <f t="shared" si="24"/>
        <v>N/A</v>
      </c>
      <c r="E44" s="1">
        <v>37761</v>
      </c>
      <c r="F44" s="5" t="str">
        <f t="shared" si="25"/>
        <v>N/A</v>
      </c>
      <c r="G44" s="1">
        <v>38570</v>
      </c>
      <c r="H44" s="5" t="str">
        <f t="shared" si="26"/>
        <v>N/A</v>
      </c>
      <c r="I44" s="8">
        <v>-17.3</v>
      </c>
      <c r="J44" s="8">
        <v>2.1419999999999999</v>
      </c>
      <c r="K44" s="1" t="s">
        <v>734</v>
      </c>
      <c r="L44" s="105" t="str">
        <f t="shared" si="20"/>
        <v>Yes</v>
      </c>
    </row>
    <row r="45" spans="1:12" x14ac:dyDescent="0.2">
      <c r="A45" s="168" t="s">
        <v>1228</v>
      </c>
      <c r="B45" s="3" t="s">
        <v>213</v>
      </c>
      <c r="C45" s="1">
        <v>0</v>
      </c>
      <c r="D45" s="5" t="str">
        <f t="shared" si="24"/>
        <v>N/A</v>
      </c>
      <c r="E45" s="1">
        <v>0</v>
      </c>
      <c r="F45" s="5" t="str">
        <f t="shared" si="25"/>
        <v>N/A</v>
      </c>
      <c r="G45" s="1">
        <v>37</v>
      </c>
      <c r="H45" s="5" t="str">
        <f t="shared" si="26"/>
        <v>N/A</v>
      </c>
      <c r="I45" s="8" t="s">
        <v>1750</v>
      </c>
      <c r="J45" s="8" t="s">
        <v>1750</v>
      </c>
      <c r="K45" s="1" t="s">
        <v>734</v>
      </c>
      <c r="L45" s="105" t="str">
        <f t="shared" si="20"/>
        <v>N/A</v>
      </c>
    </row>
    <row r="46" spans="1:12" x14ac:dyDescent="0.2">
      <c r="A46" s="168" t="s">
        <v>450</v>
      </c>
      <c r="B46" s="30" t="s">
        <v>213</v>
      </c>
      <c r="C46" s="1">
        <v>1145786</v>
      </c>
      <c r="D46" s="1" t="str">
        <f t="shared" si="17"/>
        <v>N/A</v>
      </c>
      <c r="E46" s="1">
        <v>1113585</v>
      </c>
      <c r="F46" s="1" t="str">
        <f t="shared" si="18"/>
        <v>N/A</v>
      </c>
      <c r="G46" s="1">
        <v>1086164</v>
      </c>
      <c r="H46" s="7" t="str">
        <f t="shared" si="19"/>
        <v>N/A</v>
      </c>
      <c r="I46" s="8">
        <v>-2.81</v>
      </c>
      <c r="J46" s="8">
        <v>-2.46</v>
      </c>
      <c r="K46" s="30" t="s">
        <v>734</v>
      </c>
      <c r="L46" s="105" t="str">
        <f t="shared" si="20"/>
        <v>Yes</v>
      </c>
    </row>
    <row r="47" spans="1:12" x14ac:dyDescent="0.2">
      <c r="A47" s="168" t="s">
        <v>1229</v>
      </c>
      <c r="B47" s="3" t="s">
        <v>213</v>
      </c>
      <c r="C47" s="1">
        <v>315387</v>
      </c>
      <c r="D47" s="5" t="str">
        <f t="shared" ref="D47:D53" si="27">IF($B47="N/A","N/A",IF(C47&lt;0,"No","Yes"))</f>
        <v>N/A</v>
      </c>
      <c r="E47" s="1">
        <v>458250</v>
      </c>
      <c r="F47" s="5" t="str">
        <f t="shared" ref="F47:F53" si="28">IF($B47="N/A","N/A",IF(E47&lt;0,"No","Yes"))</f>
        <v>N/A</v>
      </c>
      <c r="G47" s="1">
        <v>380299</v>
      </c>
      <c r="H47" s="5" t="str">
        <f t="shared" ref="H47:H53" si="29">IF($B47="N/A","N/A",IF(G47&lt;0,"No","Yes"))</f>
        <v>N/A</v>
      </c>
      <c r="I47" s="8">
        <v>45.3</v>
      </c>
      <c r="J47" s="8">
        <v>-17</v>
      </c>
      <c r="K47" s="1" t="s">
        <v>734</v>
      </c>
      <c r="L47" s="105" t="str">
        <f t="shared" si="20"/>
        <v>Yes</v>
      </c>
    </row>
    <row r="48" spans="1:12" x14ac:dyDescent="0.2">
      <c r="A48" s="168" t="s">
        <v>1230</v>
      </c>
      <c r="B48" s="3" t="s">
        <v>213</v>
      </c>
      <c r="C48" s="1">
        <v>0</v>
      </c>
      <c r="D48" s="5" t="str">
        <f t="shared" si="27"/>
        <v>N/A</v>
      </c>
      <c r="E48" s="1">
        <v>0</v>
      </c>
      <c r="F48" s="5" t="str">
        <f t="shared" si="28"/>
        <v>N/A</v>
      </c>
      <c r="G48" s="1">
        <v>0</v>
      </c>
      <c r="H48" s="5" t="str">
        <f t="shared" si="29"/>
        <v>N/A</v>
      </c>
      <c r="I48" s="8" t="s">
        <v>1750</v>
      </c>
      <c r="J48" s="8" t="s">
        <v>1750</v>
      </c>
      <c r="K48" s="1" t="s">
        <v>734</v>
      </c>
      <c r="L48" s="105" t="str">
        <f t="shared" si="20"/>
        <v>N/A</v>
      </c>
    </row>
    <row r="49" spans="1:12" x14ac:dyDescent="0.2">
      <c r="A49" s="168" t="s">
        <v>1231</v>
      </c>
      <c r="B49" s="3" t="s">
        <v>213</v>
      </c>
      <c r="C49" s="1">
        <v>41850</v>
      </c>
      <c r="D49" s="5" t="str">
        <f t="shared" si="27"/>
        <v>N/A</v>
      </c>
      <c r="E49" s="1">
        <v>24351</v>
      </c>
      <c r="F49" s="5" t="str">
        <f t="shared" si="28"/>
        <v>N/A</v>
      </c>
      <c r="G49" s="1">
        <v>14172</v>
      </c>
      <c r="H49" s="5" t="str">
        <f t="shared" si="29"/>
        <v>N/A</v>
      </c>
      <c r="I49" s="8">
        <v>-41.8</v>
      </c>
      <c r="J49" s="8">
        <v>-41.8</v>
      </c>
      <c r="K49" s="1" t="s">
        <v>734</v>
      </c>
      <c r="L49" s="105" t="str">
        <f t="shared" si="20"/>
        <v>No</v>
      </c>
    </row>
    <row r="50" spans="1:12" x14ac:dyDescent="0.2">
      <c r="A50" s="168" t="s">
        <v>1232</v>
      </c>
      <c r="B50" s="3" t="s">
        <v>213</v>
      </c>
      <c r="C50" s="1">
        <v>636868</v>
      </c>
      <c r="D50" s="5" t="str">
        <f t="shared" si="27"/>
        <v>N/A</v>
      </c>
      <c r="E50" s="1">
        <v>541487</v>
      </c>
      <c r="F50" s="5" t="str">
        <f t="shared" si="28"/>
        <v>N/A</v>
      </c>
      <c r="G50" s="1">
        <v>446896</v>
      </c>
      <c r="H50" s="5" t="str">
        <f t="shared" si="29"/>
        <v>N/A</v>
      </c>
      <c r="I50" s="8">
        <v>-15</v>
      </c>
      <c r="J50" s="8">
        <v>-17.5</v>
      </c>
      <c r="K50" s="1" t="s">
        <v>734</v>
      </c>
      <c r="L50" s="105" t="str">
        <f t="shared" si="20"/>
        <v>Yes</v>
      </c>
    </row>
    <row r="51" spans="1:12" x14ac:dyDescent="0.2">
      <c r="A51" s="168" t="s">
        <v>1233</v>
      </c>
      <c r="B51" s="3" t="s">
        <v>213</v>
      </c>
      <c r="C51" s="1">
        <v>139816</v>
      </c>
      <c r="D51" s="5" t="str">
        <f t="shared" si="27"/>
        <v>N/A</v>
      </c>
      <c r="E51" s="1">
        <v>78353</v>
      </c>
      <c r="F51" s="5" t="str">
        <f t="shared" si="28"/>
        <v>N/A</v>
      </c>
      <c r="G51" s="1">
        <v>233178</v>
      </c>
      <c r="H51" s="5" t="str">
        <f t="shared" si="29"/>
        <v>N/A</v>
      </c>
      <c r="I51" s="8">
        <v>-44</v>
      </c>
      <c r="J51" s="8">
        <v>197.6</v>
      </c>
      <c r="K51" s="1" t="s">
        <v>734</v>
      </c>
      <c r="L51" s="105" t="str">
        <f t="shared" si="20"/>
        <v>No</v>
      </c>
    </row>
    <row r="52" spans="1:12" x14ac:dyDescent="0.2">
      <c r="A52" s="168" t="s">
        <v>1234</v>
      </c>
      <c r="B52" s="3" t="s">
        <v>213</v>
      </c>
      <c r="C52" s="1">
        <v>11865</v>
      </c>
      <c r="D52" s="5" t="str">
        <f t="shared" si="27"/>
        <v>N/A</v>
      </c>
      <c r="E52" s="1">
        <v>11144</v>
      </c>
      <c r="F52" s="5" t="str">
        <f t="shared" si="28"/>
        <v>N/A</v>
      </c>
      <c r="G52" s="1">
        <v>11603</v>
      </c>
      <c r="H52" s="5" t="str">
        <f t="shared" si="29"/>
        <v>N/A</v>
      </c>
      <c r="I52" s="8">
        <v>-6.08</v>
      </c>
      <c r="J52" s="8">
        <v>4.1189999999999998</v>
      </c>
      <c r="K52" s="1" t="s">
        <v>734</v>
      </c>
      <c r="L52" s="105" t="str">
        <f t="shared" si="20"/>
        <v>Yes</v>
      </c>
    </row>
    <row r="53" spans="1:12" x14ac:dyDescent="0.2">
      <c r="A53" s="168" t="s">
        <v>1235</v>
      </c>
      <c r="B53" s="3" t="s">
        <v>213</v>
      </c>
      <c r="C53" s="1">
        <v>0</v>
      </c>
      <c r="D53" s="5" t="str">
        <f t="shared" si="27"/>
        <v>N/A</v>
      </c>
      <c r="E53" s="1">
        <v>0</v>
      </c>
      <c r="F53" s="5" t="str">
        <f t="shared" si="28"/>
        <v>N/A</v>
      </c>
      <c r="G53" s="1">
        <v>16</v>
      </c>
      <c r="H53" s="5" t="str">
        <f t="shared" si="29"/>
        <v>N/A</v>
      </c>
      <c r="I53" s="8" t="s">
        <v>1750</v>
      </c>
      <c r="J53" s="8" t="s">
        <v>1750</v>
      </c>
      <c r="K53" s="1" t="s">
        <v>734</v>
      </c>
      <c r="L53" s="105" t="str">
        <f t="shared" si="20"/>
        <v>N/A</v>
      </c>
    </row>
    <row r="54" spans="1:12" x14ac:dyDescent="0.2">
      <c r="A54" s="168" t="s">
        <v>451</v>
      </c>
      <c r="B54" s="30" t="s">
        <v>213</v>
      </c>
      <c r="C54" s="1">
        <v>490408</v>
      </c>
      <c r="D54" s="1" t="str">
        <f t="shared" si="17"/>
        <v>N/A</v>
      </c>
      <c r="E54" s="1">
        <v>906018</v>
      </c>
      <c r="F54" s="1" t="str">
        <f t="shared" si="18"/>
        <v>N/A</v>
      </c>
      <c r="G54" s="1">
        <v>1165826</v>
      </c>
      <c r="H54" s="7" t="str">
        <f t="shared" si="19"/>
        <v>N/A</v>
      </c>
      <c r="I54" s="8">
        <v>84.75</v>
      </c>
      <c r="J54" s="8">
        <v>28.68</v>
      </c>
      <c r="K54" s="30" t="s">
        <v>734</v>
      </c>
      <c r="L54" s="105" t="str">
        <f t="shared" si="20"/>
        <v>Yes</v>
      </c>
    </row>
    <row r="55" spans="1:12" x14ac:dyDescent="0.2">
      <c r="A55" s="168" t="s">
        <v>1236</v>
      </c>
      <c r="B55" s="3" t="s">
        <v>213</v>
      </c>
      <c r="C55" s="1">
        <v>178998</v>
      </c>
      <c r="D55" s="5" t="str">
        <f t="shared" ref="D55:D60" si="30">IF($B55="N/A","N/A",IF(C55&lt;0,"No","Yes"))</f>
        <v>N/A</v>
      </c>
      <c r="E55" s="1">
        <v>233426</v>
      </c>
      <c r="F55" s="5" t="str">
        <f t="shared" ref="F55:F60" si="31">IF($B55="N/A","N/A",IF(E55&lt;0,"No","Yes"))</f>
        <v>N/A</v>
      </c>
      <c r="G55" s="1">
        <v>202792</v>
      </c>
      <c r="H55" s="5" t="str">
        <f t="shared" ref="H55:H60" si="32">IF($B55="N/A","N/A",IF(G55&lt;0,"No","Yes"))</f>
        <v>N/A</v>
      </c>
      <c r="I55" s="8">
        <v>30.41</v>
      </c>
      <c r="J55" s="8">
        <v>-13.1</v>
      </c>
      <c r="K55" s="1" t="s">
        <v>734</v>
      </c>
      <c r="L55" s="105" t="str">
        <f t="shared" si="20"/>
        <v>Yes</v>
      </c>
    </row>
    <row r="56" spans="1:12" x14ac:dyDescent="0.2">
      <c r="A56" s="168" t="s">
        <v>1237</v>
      </c>
      <c r="B56" s="3" t="s">
        <v>213</v>
      </c>
      <c r="C56" s="1">
        <v>0</v>
      </c>
      <c r="D56" s="5" t="str">
        <f t="shared" si="30"/>
        <v>N/A</v>
      </c>
      <c r="E56" s="1">
        <v>0</v>
      </c>
      <c r="F56" s="5" t="str">
        <f t="shared" si="31"/>
        <v>N/A</v>
      </c>
      <c r="G56" s="1">
        <v>0</v>
      </c>
      <c r="H56" s="5" t="str">
        <f t="shared" si="32"/>
        <v>N/A</v>
      </c>
      <c r="I56" s="8" t="s">
        <v>1750</v>
      </c>
      <c r="J56" s="8" t="s">
        <v>1750</v>
      </c>
      <c r="K56" s="1" t="s">
        <v>734</v>
      </c>
      <c r="L56" s="105" t="str">
        <f t="shared" si="20"/>
        <v>N/A</v>
      </c>
    </row>
    <row r="57" spans="1:12" x14ac:dyDescent="0.2">
      <c r="A57" s="168" t="s">
        <v>1238</v>
      </c>
      <c r="B57" s="3" t="s">
        <v>213</v>
      </c>
      <c r="C57" s="1">
        <v>84889</v>
      </c>
      <c r="D57" s="5" t="str">
        <f t="shared" si="30"/>
        <v>N/A</v>
      </c>
      <c r="E57" s="1">
        <v>20341</v>
      </c>
      <c r="F57" s="5" t="str">
        <f t="shared" si="31"/>
        <v>N/A</v>
      </c>
      <c r="G57" s="1">
        <v>10163</v>
      </c>
      <c r="H57" s="5" t="str">
        <f t="shared" si="32"/>
        <v>N/A</v>
      </c>
      <c r="I57" s="8">
        <v>-76</v>
      </c>
      <c r="J57" s="8">
        <v>-50</v>
      </c>
      <c r="K57" s="1" t="s">
        <v>734</v>
      </c>
      <c r="L57" s="105" t="str">
        <f t="shared" si="20"/>
        <v>No</v>
      </c>
    </row>
    <row r="58" spans="1:12" x14ac:dyDescent="0.2">
      <c r="A58" s="168" t="s">
        <v>1239</v>
      </c>
      <c r="B58" s="3" t="s">
        <v>213</v>
      </c>
      <c r="C58" s="1">
        <v>46731</v>
      </c>
      <c r="D58" s="5" t="str">
        <f t="shared" si="30"/>
        <v>N/A</v>
      </c>
      <c r="E58" s="1">
        <v>23585</v>
      </c>
      <c r="F58" s="5" t="str">
        <f t="shared" si="31"/>
        <v>N/A</v>
      </c>
      <c r="G58" s="1">
        <v>16371</v>
      </c>
      <c r="H58" s="5" t="str">
        <f t="shared" si="32"/>
        <v>N/A</v>
      </c>
      <c r="I58" s="8">
        <v>-49.5</v>
      </c>
      <c r="J58" s="8">
        <v>-30.6</v>
      </c>
      <c r="K58" s="1" t="s">
        <v>734</v>
      </c>
      <c r="L58" s="105" t="str">
        <f t="shared" si="20"/>
        <v>No</v>
      </c>
    </row>
    <row r="59" spans="1:12" x14ac:dyDescent="0.2">
      <c r="A59" s="168" t="s">
        <v>1240</v>
      </c>
      <c r="B59" s="3" t="s">
        <v>213</v>
      </c>
      <c r="C59" s="1">
        <v>95139</v>
      </c>
      <c r="D59" s="5" t="str">
        <f t="shared" si="30"/>
        <v>N/A</v>
      </c>
      <c r="E59" s="1">
        <v>55306</v>
      </c>
      <c r="F59" s="5" t="str">
        <f t="shared" si="31"/>
        <v>N/A</v>
      </c>
      <c r="G59" s="1">
        <v>130354</v>
      </c>
      <c r="H59" s="5" t="str">
        <f t="shared" si="32"/>
        <v>N/A</v>
      </c>
      <c r="I59" s="8">
        <v>-41.9</v>
      </c>
      <c r="J59" s="8">
        <v>135.69999999999999</v>
      </c>
      <c r="K59" s="1" t="s">
        <v>734</v>
      </c>
      <c r="L59" s="105" t="str">
        <f t="shared" si="20"/>
        <v>No</v>
      </c>
    </row>
    <row r="60" spans="1:12" x14ac:dyDescent="0.2">
      <c r="A60" s="168" t="s">
        <v>1241</v>
      </c>
      <c r="B60" s="3" t="s">
        <v>213</v>
      </c>
      <c r="C60" s="1">
        <v>84651</v>
      </c>
      <c r="D60" s="5" t="str">
        <f t="shared" si="30"/>
        <v>N/A</v>
      </c>
      <c r="E60" s="1">
        <v>573360</v>
      </c>
      <c r="F60" s="5" t="str">
        <f t="shared" si="31"/>
        <v>N/A</v>
      </c>
      <c r="G60" s="1">
        <v>806146</v>
      </c>
      <c r="H60" s="5" t="str">
        <f t="shared" si="32"/>
        <v>N/A</v>
      </c>
      <c r="I60" s="8">
        <v>577.29999999999995</v>
      </c>
      <c r="J60" s="8">
        <v>40.6</v>
      </c>
      <c r="K60" s="1" t="s">
        <v>734</v>
      </c>
      <c r="L60" s="105" t="str">
        <f t="shared" si="20"/>
        <v>No</v>
      </c>
    </row>
    <row r="61" spans="1:12" x14ac:dyDescent="0.2">
      <c r="A61" s="104" t="s">
        <v>186</v>
      </c>
      <c r="B61" s="22" t="s">
        <v>213</v>
      </c>
      <c r="C61" s="1">
        <v>1672187</v>
      </c>
      <c r="D61" s="1" t="str">
        <f t="shared" si="17"/>
        <v>N/A</v>
      </c>
      <c r="E61" s="1">
        <v>1950531</v>
      </c>
      <c r="F61" s="1" t="str">
        <f t="shared" si="18"/>
        <v>N/A</v>
      </c>
      <c r="G61" s="1">
        <v>2208415</v>
      </c>
      <c r="H61" s="7" t="str">
        <f t="shared" si="19"/>
        <v>N/A</v>
      </c>
      <c r="I61" s="8">
        <v>16.649999999999999</v>
      </c>
      <c r="J61" s="8">
        <v>13.22</v>
      </c>
      <c r="K61" s="28" t="s">
        <v>734</v>
      </c>
      <c r="L61" s="105" t="str">
        <f>IF(J61="Div by 0", "N/A", IF(OR(J61="N/A",K61="N/A"),"N/A", IF(J61&gt;VALUE(MID(K61,1,2)), "No", IF(J61&lt;-1*VALUE(MID(K61,1,2)), "No", "Yes"))))</f>
        <v>Yes</v>
      </c>
    </row>
    <row r="62" spans="1:12" x14ac:dyDescent="0.2">
      <c r="A62" s="104" t="s">
        <v>187</v>
      </c>
      <c r="B62" s="22" t="s">
        <v>213</v>
      </c>
      <c r="C62" s="1">
        <v>611632</v>
      </c>
      <c r="D62" s="1" t="str">
        <f t="shared" si="17"/>
        <v>N/A</v>
      </c>
      <c r="E62" s="1">
        <v>714100</v>
      </c>
      <c r="F62" s="1" t="str">
        <f t="shared" si="18"/>
        <v>N/A</v>
      </c>
      <c r="G62" s="1">
        <v>981321</v>
      </c>
      <c r="H62" s="7" t="str">
        <f t="shared" si="19"/>
        <v>N/A</v>
      </c>
      <c r="I62" s="8">
        <v>16.75</v>
      </c>
      <c r="J62" s="8">
        <v>37.42</v>
      </c>
      <c r="K62" s="28" t="s">
        <v>734</v>
      </c>
      <c r="L62" s="105" t="str">
        <f t="shared" ref="L62:L69" si="33">IF(J62="Div by 0", "N/A", IF(OR(J62="N/A",K62="N/A"),"N/A", IF(J62&gt;VALUE(MID(K62,1,2)), "No", IF(J62&lt;-1*VALUE(MID(K62,1,2)), "No", "Yes"))))</f>
        <v>No</v>
      </c>
    </row>
    <row r="63" spans="1:12" x14ac:dyDescent="0.2">
      <c r="A63" s="104" t="s">
        <v>188</v>
      </c>
      <c r="B63" s="22" t="s">
        <v>213</v>
      </c>
      <c r="C63" s="1">
        <v>2138930</v>
      </c>
      <c r="D63" s="1" t="str">
        <f t="shared" si="17"/>
        <v>N/A</v>
      </c>
      <c r="E63" s="1">
        <v>2518293</v>
      </c>
      <c r="F63" s="1" t="str">
        <f t="shared" si="18"/>
        <v>N/A</v>
      </c>
      <c r="G63" s="1">
        <v>2776709</v>
      </c>
      <c r="H63" s="7" t="str">
        <f t="shared" si="19"/>
        <v>N/A</v>
      </c>
      <c r="I63" s="8">
        <v>17.739999999999998</v>
      </c>
      <c r="J63" s="8">
        <v>10.26</v>
      </c>
      <c r="K63" s="28" t="s">
        <v>734</v>
      </c>
      <c r="L63" s="105" t="str">
        <f t="shared" si="33"/>
        <v>Yes</v>
      </c>
    </row>
    <row r="64" spans="1:12" x14ac:dyDescent="0.2">
      <c r="A64" s="104" t="s">
        <v>189</v>
      </c>
      <c r="B64" s="22" t="s">
        <v>213</v>
      </c>
      <c r="C64" s="1">
        <v>0</v>
      </c>
      <c r="D64" s="1" t="str">
        <f t="shared" si="17"/>
        <v>N/A</v>
      </c>
      <c r="E64" s="1">
        <v>0</v>
      </c>
      <c r="F64" s="1" t="str">
        <f t="shared" si="18"/>
        <v>N/A</v>
      </c>
      <c r="G64" s="1">
        <v>0</v>
      </c>
      <c r="H64" s="7" t="str">
        <f t="shared" si="19"/>
        <v>N/A</v>
      </c>
      <c r="I64" s="8" t="s">
        <v>1750</v>
      </c>
      <c r="J64" s="8" t="s">
        <v>1750</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1750</v>
      </c>
      <c r="J65" s="8" t="s">
        <v>1750</v>
      </c>
      <c r="K65" s="28" t="s">
        <v>734</v>
      </c>
      <c r="L65" s="105" t="str">
        <f t="shared" si="33"/>
        <v>N/A</v>
      </c>
    </row>
    <row r="66" spans="1:12" x14ac:dyDescent="0.2">
      <c r="A66" s="104" t="s">
        <v>191</v>
      </c>
      <c r="B66" s="22" t="s">
        <v>213</v>
      </c>
      <c r="C66" s="1">
        <v>1016</v>
      </c>
      <c r="D66" s="1" t="str">
        <f t="shared" si="17"/>
        <v>N/A</v>
      </c>
      <c r="E66" s="1">
        <v>1305</v>
      </c>
      <c r="F66" s="1" t="str">
        <f t="shared" si="18"/>
        <v>N/A</v>
      </c>
      <c r="G66" s="1">
        <v>1722</v>
      </c>
      <c r="H66" s="7" t="str">
        <f t="shared" si="19"/>
        <v>N/A</v>
      </c>
      <c r="I66" s="8">
        <v>28.44</v>
      </c>
      <c r="J66" s="8">
        <v>31.95</v>
      </c>
      <c r="K66" s="28" t="s">
        <v>734</v>
      </c>
      <c r="L66" s="105" t="str">
        <f t="shared" si="33"/>
        <v>No</v>
      </c>
    </row>
    <row r="67" spans="1:12" x14ac:dyDescent="0.2">
      <c r="A67" s="104" t="s">
        <v>192</v>
      </c>
      <c r="B67" s="22" t="s">
        <v>213</v>
      </c>
      <c r="C67" s="1">
        <v>0</v>
      </c>
      <c r="D67" s="1" t="str">
        <f t="shared" si="17"/>
        <v>N/A</v>
      </c>
      <c r="E67" s="1">
        <v>0</v>
      </c>
      <c r="F67" s="1" t="str">
        <f t="shared" si="18"/>
        <v>N/A</v>
      </c>
      <c r="G67" s="1">
        <v>0</v>
      </c>
      <c r="H67" s="7" t="str">
        <f t="shared" si="19"/>
        <v>N/A</v>
      </c>
      <c r="I67" s="8" t="s">
        <v>1750</v>
      </c>
      <c r="J67" s="8" t="s">
        <v>1750</v>
      </c>
      <c r="K67" s="28" t="s">
        <v>734</v>
      </c>
      <c r="L67" s="105" t="str">
        <f t="shared" si="33"/>
        <v>N/A</v>
      </c>
    </row>
    <row r="68" spans="1:12" x14ac:dyDescent="0.2">
      <c r="A68" s="128" t="s">
        <v>193</v>
      </c>
      <c r="B68" s="30" t="s">
        <v>213</v>
      </c>
      <c r="C68" s="1">
        <v>781393</v>
      </c>
      <c r="D68" s="1" t="str">
        <f t="shared" si="17"/>
        <v>N/A</v>
      </c>
      <c r="E68" s="1">
        <v>963367</v>
      </c>
      <c r="F68" s="1" t="str">
        <f t="shared" si="18"/>
        <v>N/A</v>
      </c>
      <c r="G68" s="1">
        <v>1163413</v>
      </c>
      <c r="H68" s="7" t="str">
        <f t="shared" si="19"/>
        <v>N/A</v>
      </c>
      <c r="I68" s="36">
        <v>23.29</v>
      </c>
      <c r="J68" s="36">
        <v>20.77</v>
      </c>
      <c r="K68" s="30" t="s">
        <v>734</v>
      </c>
      <c r="L68" s="105" t="str">
        <f t="shared" si="33"/>
        <v>Yes</v>
      </c>
    </row>
    <row r="69" spans="1:12" x14ac:dyDescent="0.2">
      <c r="A69" s="128" t="s">
        <v>194</v>
      </c>
      <c r="B69" s="30" t="s">
        <v>213</v>
      </c>
      <c r="C69" s="1">
        <v>2141088</v>
      </c>
      <c r="D69" s="1" t="str">
        <f t="shared" si="17"/>
        <v>N/A</v>
      </c>
      <c r="E69" s="1">
        <v>2522770</v>
      </c>
      <c r="F69" s="1" t="str">
        <f t="shared" si="18"/>
        <v>N/A</v>
      </c>
      <c r="G69" s="1">
        <v>2780121</v>
      </c>
      <c r="H69" s="7" t="str">
        <f t="shared" si="19"/>
        <v>N/A</v>
      </c>
      <c r="I69" s="36">
        <v>17.829999999999998</v>
      </c>
      <c r="J69" s="36">
        <v>10.199999999999999</v>
      </c>
      <c r="K69" s="30" t="s">
        <v>734</v>
      </c>
      <c r="L69" s="105" t="str">
        <f t="shared" si="33"/>
        <v>Yes</v>
      </c>
    </row>
    <row r="70" spans="1:12" x14ac:dyDescent="0.2">
      <c r="A70" s="168" t="s">
        <v>78</v>
      </c>
      <c r="B70" s="30" t="s">
        <v>294</v>
      </c>
      <c r="C70" s="9">
        <v>19.552858205</v>
      </c>
      <c r="D70" s="27" t="str">
        <f>IF($B70="N/A","N/A",IF(C70&gt;=20,"No",IF(C70&lt;0,"No","Yes")))</f>
        <v>Yes</v>
      </c>
      <c r="E70" s="9">
        <v>24.597873925999998</v>
      </c>
      <c r="F70" s="27" t="str">
        <f>IF($B70="N/A","N/A",IF(E70&gt;=20,"No",IF(E70&lt;0,"No","Yes")))</f>
        <v>No</v>
      </c>
      <c r="G70" s="9">
        <v>36.962513020000003</v>
      </c>
      <c r="H70" s="27" t="str">
        <f>IF($B70="N/A","N/A",IF(G70&gt;=20,"No",IF(G70&lt;0,"No","Yes")))</f>
        <v>No</v>
      </c>
      <c r="I70" s="8">
        <v>25.8</v>
      </c>
      <c r="J70" s="8">
        <v>50.27</v>
      </c>
      <c r="K70" s="28" t="s">
        <v>734</v>
      </c>
      <c r="L70" s="105" t="str">
        <f t="shared" si="20"/>
        <v>No</v>
      </c>
    </row>
    <row r="71" spans="1:12" x14ac:dyDescent="0.2">
      <c r="A71" s="168" t="s">
        <v>79</v>
      </c>
      <c r="B71" s="22" t="s">
        <v>213</v>
      </c>
      <c r="C71" s="9">
        <v>77.413993399999995</v>
      </c>
      <c r="D71" s="27" t="str">
        <f>IF($B71="N/A","N/A",IF(C71&gt;10,"No",IF(C71&lt;-10,"No","Yes")))</f>
        <v>N/A</v>
      </c>
      <c r="E71" s="9">
        <v>72.863177034000003</v>
      </c>
      <c r="F71" s="27" t="str">
        <f>IF($B71="N/A","N/A",IF(E71&gt;10,"No",IF(E71&lt;-10,"No","Yes")))</f>
        <v>N/A</v>
      </c>
      <c r="G71" s="9">
        <v>61.288647599000001</v>
      </c>
      <c r="H71" s="27" t="str">
        <f>IF($B71="N/A","N/A",IF(G71&gt;10,"No",IF(G71&lt;-10,"No","Yes")))</f>
        <v>N/A</v>
      </c>
      <c r="I71" s="8">
        <v>-5.88</v>
      </c>
      <c r="J71" s="8">
        <v>-15.9</v>
      </c>
      <c r="K71" s="28" t="s">
        <v>734</v>
      </c>
      <c r="L71" s="105" t="str">
        <f t="shared" si="20"/>
        <v>Yes</v>
      </c>
    </row>
    <row r="72" spans="1:12" x14ac:dyDescent="0.2">
      <c r="A72" s="168" t="s">
        <v>80</v>
      </c>
      <c r="B72" s="22" t="s">
        <v>213</v>
      </c>
      <c r="C72" s="9">
        <v>0</v>
      </c>
      <c r="D72" s="27" t="str">
        <f>IF($B72="N/A","N/A",IF(C72&gt;10,"No",IF(C72&lt;-10,"No","Yes")))</f>
        <v>N/A</v>
      </c>
      <c r="E72" s="9">
        <v>0</v>
      </c>
      <c r="F72" s="27" t="str">
        <f>IF($B72="N/A","N/A",IF(E72&gt;10,"No",IF(E72&lt;-10,"No","Yes")))</f>
        <v>N/A</v>
      </c>
      <c r="G72" s="9">
        <v>0</v>
      </c>
      <c r="H72" s="27" t="str">
        <f>IF($B72="N/A","N/A",IF(G72&gt;10,"No",IF(G72&lt;-10,"No","Yes")))</f>
        <v>N/A</v>
      </c>
      <c r="I72" s="8" t="s">
        <v>1750</v>
      </c>
      <c r="J72" s="8" t="s">
        <v>1750</v>
      </c>
      <c r="K72" s="28" t="s">
        <v>734</v>
      </c>
      <c r="L72" s="105" t="str">
        <f t="shared" si="20"/>
        <v>N/A</v>
      </c>
    </row>
    <row r="73" spans="1:12" x14ac:dyDescent="0.2">
      <c r="A73" s="168" t="s">
        <v>81</v>
      </c>
      <c r="B73" s="22" t="s">
        <v>213</v>
      </c>
      <c r="C73" s="9">
        <v>4.8612669209000003</v>
      </c>
      <c r="D73" s="27" t="str">
        <f>IF($B73="N/A","N/A",IF(C73&gt;10,"No",IF(C73&lt;-10,"No","Yes")))</f>
        <v>N/A</v>
      </c>
      <c r="E73" s="9">
        <v>12.198901877000001</v>
      </c>
      <c r="F73" s="27" t="str">
        <f>IF($B73="N/A","N/A",IF(E73&gt;10,"No",IF(E73&lt;-10,"No","Yes")))</f>
        <v>N/A</v>
      </c>
      <c r="G73" s="9">
        <v>16.177407706</v>
      </c>
      <c r="H73" s="27" t="str">
        <f>IF($B73="N/A","N/A",IF(G73&gt;10,"No",IF(G73&lt;-10,"No","Yes")))</f>
        <v>N/A</v>
      </c>
      <c r="I73" s="8">
        <v>150.9</v>
      </c>
      <c r="J73" s="8">
        <v>32.61</v>
      </c>
      <c r="K73" s="28" t="s">
        <v>734</v>
      </c>
      <c r="L73" s="105" t="str">
        <f t="shared" si="20"/>
        <v>No</v>
      </c>
    </row>
    <row r="74" spans="1:12" x14ac:dyDescent="0.2">
      <c r="A74" s="168" t="s">
        <v>121</v>
      </c>
      <c r="B74" s="22" t="s">
        <v>213</v>
      </c>
      <c r="C74" s="9">
        <v>94.989155635000003</v>
      </c>
      <c r="D74" s="27" t="str">
        <f>IF($B74="N/A","N/A",IF(C74&gt;10,"No",IF(C74&lt;-10,"No","Yes")))</f>
        <v>N/A</v>
      </c>
      <c r="E74" s="9">
        <v>87.747963159999998</v>
      </c>
      <c r="F74" s="27" t="str">
        <f>IF($B74="N/A","N/A",IF(E74&gt;10,"No",IF(E74&lt;-10,"No","Yes")))</f>
        <v>N/A</v>
      </c>
      <c r="G74" s="9">
        <v>83.809847486999999</v>
      </c>
      <c r="H74" s="27" t="str">
        <f>IF($B74="N/A","N/A",IF(G74&gt;10,"No",IF(G74&lt;-10,"No","Yes")))</f>
        <v>N/A</v>
      </c>
      <c r="I74" s="8">
        <v>-7.62</v>
      </c>
      <c r="J74" s="8">
        <v>-4.49</v>
      </c>
      <c r="K74" s="28" t="s">
        <v>734</v>
      </c>
      <c r="L74" s="105" t="str">
        <f t="shared" si="20"/>
        <v>Yes</v>
      </c>
    </row>
    <row r="75" spans="1:12" x14ac:dyDescent="0.2">
      <c r="A75" s="168" t="s">
        <v>82</v>
      </c>
      <c r="B75" s="22" t="s">
        <v>213</v>
      </c>
      <c r="C75" s="9">
        <v>0</v>
      </c>
      <c r="D75" s="27" t="str">
        <f>IF($B75="N/A","N/A",IF(C75&gt;10,"No",IF(C75&lt;-10,"No","Yes")))</f>
        <v>N/A</v>
      </c>
      <c r="E75" s="9">
        <v>0</v>
      </c>
      <c r="F75" s="27" t="str">
        <f>IF($B75="N/A","N/A",IF(E75&gt;10,"No",IF(E75&lt;-10,"No","Yes")))</f>
        <v>N/A</v>
      </c>
      <c r="G75" s="9">
        <v>0</v>
      </c>
      <c r="H75" s="27" t="str">
        <f>IF($B75="N/A","N/A",IF(G75&gt;10,"No",IF(G75&lt;-10,"No","Yes")))</f>
        <v>N/A</v>
      </c>
      <c r="I75" s="8" t="s">
        <v>1750</v>
      </c>
      <c r="J75" s="8" t="s">
        <v>1750</v>
      </c>
      <c r="K75" s="28" t="s">
        <v>734</v>
      </c>
      <c r="L75" s="105" t="str">
        <f t="shared" si="20"/>
        <v>N/A</v>
      </c>
    </row>
    <row r="76" spans="1:12" x14ac:dyDescent="0.2">
      <c r="A76" s="168" t="s">
        <v>195</v>
      </c>
      <c r="B76" s="22" t="s">
        <v>213</v>
      </c>
      <c r="C76" s="9">
        <v>82.925511803000006</v>
      </c>
      <c r="D76" s="27" t="str">
        <f t="shared" ref="D76:D98" si="34">IF($B76="N/A","N/A",IF(C76&gt;10,"No",IF(C76&lt;-10,"No","Yes")))</f>
        <v>N/A</v>
      </c>
      <c r="E76" s="9">
        <v>81.111160575</v>
      </c>
      <c r="F76" s="27" t="str">
        <f t="shared" ref="F76:F98" si="35">IF($B76="N/A","N/A",IF(E76&gt;10,"No",IF(E76&lt;-10,"No","Yes")))</f>
        <v>N/A</v>
      </c>
      <c r="G76" s="9">
        <v>81.201897260999999</v>
      </c>
      <c r="H76" s="27" t="str">
        <f t="shared" ref="H76:H98" si="36">IF($B76="N/A","N/A",IF(G76&gt;10,"No",IF(G76&lt;-10,"No","Yes")))</f>
        <v>N/A</v>
      </c>
      <c r="I76" s="8">
        <v>-2.19</v>
      </c>
      <c r="J76" s="8">
        <v>0.1119</v>
      </c>
      <c r="K76" s="28" t="s">
        <v>734</v>
      </c>
      <c r="L76" s="105" t="str">
        <f>IF(J76="Div by 0", "N/A", IF(OR(J76="N/A",K76="N/A"),"N/A", IF(J76&gt;VALUE(MID(K76,1,2)), "No", IF(J76&lt;-1*VALUE(MID(K76,1,2)), "No", "Yes"))))</f>
        <v>Yes</v>
      </c>
    </row>
    <row r="77" spans="1:12" x14ac:dyDescent="0.2">
      <c r="A77" s="168" t="s">
        <v>196</v>
      </c>
      <c r="B77" s="22" t="s">
        <v>213</v>
      </c>
      <c r="C77" s="9">
        <v>16.988062443</v>
      </c>
      <c r="D77" s="27" t="str">
        <f t="shared" si="34"/>
        <v>N/A</v>
      </c>
      <c r="E77" s="9">
        <v>18.808707652999999</v>
      </c>
      <c r="F77" s="27" t="str">
        <f t="shared" si="35"/>
        <v>N/A</v>
      </c>
      <c r="G77" s="9">
        <v>18.632539824999999</v>
      </c>
      <c r="H77" s="27" t="str">
        <f t="shared" si="36"/>
        <v>N/A</v>
      </c>
      <c r="I77" s="8">
        <v>10.72</v>
      </c>
      <c r="J77" s="8">
        <v>-0.93700000000000006</v>
      </c>
      <c r="K77" s="28" t="s">
        <v>734</v>
      </c>
      <c r="L77" s="105" t="str">
        <f t="shared" ref="L77:L81" si="37">IF(J77="Div by 0", "N/A", IF(OR(J77="N/A",K77="N/A"),"N/A", IF(J77&gt;VALUE(MID(K77,1,2)), "No", IF(J77&lt;-1*VALUE(MID(K77,1,2)), "No", "Yes"))))</f>
        <v>Yes</v>
      </c>
    </row>
    <row r="78" spans="1:12" x14ac:dyDescent="0.2">
      <c r="A78" s="168" t="s">
        <v>197</v>
      </c>
      <c r="B78" s="22" t="s">
        <v>213</v>
      </c>
      <c r="C78" s="9">
        <v>0</v>
      </c>
      <c r="D78" s="27" t="str">
        <f t="shared" si="34"/>
        <v>N/A</v>
      </c>
      <c r="E78" s="9">
        <v>0</v>
      </c>
      <c r="F78" s="27" t="str">
        <f t="shared" si="35"/>
        <v>N/A</v>
      </c>
      <c r="G78" s="9">
        <v>0</v>
      </c>
      <c r="H78" s="27" t="str">
        <f t="shared" si="36"/>
        <v>N/A</v>
      </c>
      <c r="I78" s="8" t="s">
        <v>1750</v>
      </c>
      <c r="J78" s="8" t="s">
        <v>1750</v>
      </c>
      <c r="K78" s="28" t="s">
        <v>734</v>
      </c>
      <c r="L78" s="105" t="str">
        <f t="shared" si="37"/>
        <v>N/A</v>
      </c>
    </row>
    <row r="79" spans="1:12" x14ac:dyDescent="0.2">
      <c r="A79" s="168" t="s">
        <v>198</v>
      </c>
      <c r="B79" s="22" t="s">
        <v>213</v>
      </c>
      <c r="C79" s="9">
        <v>82.038488951999994</v>
      </c>
      <c r="D79" s="27" t="str">
        <f t="shared" si="34"/>
        <v>N/A</v>
      </c>
      <c r="E79" s="9">
        <v>81.888082015999998</v>
      </c>
      <c r="F79" s="27" t="str">
        <f t="shared" si="35"/>
        <v>N/A</v>
      </c>
      <c r="G79" s="9">
        <v>82.427488894999996</v>
      </c>
      <c r="H79" s="27" t="str">
        <f t="shared" si="36"/>
        <v>N/A</v>
      </c>
      <c r="I79" s="8">
        <v>-0.183</v>
      </c>
      <c r="J79" s="8">
        <v>0.65869999999999995</v>
      </c>
      <c r="K79" s="28" t="s">
        <v>734</v>
      </c>
      <c r="L79" s="105" t="str">
        <f t="shared" si="37"/>
        <v>Yes</v>
      </c>
    </row>
    <row r="80" spans="1:12" x14ac:dyDescent="0.2">
      <c r="A80" s="168" t="s">
        <v>199</v>
      </c>
      <c r="B80" s="22" t="s">
        <v>213</v>
      </c>
      <c r="C80" s="9">
        <v>17.961511047999998</v>
      </c>
      <c r="D80" s="27" t="str">
        <f t="shared" si="34"/>
        <v>N/A</v>
      </c>
      <c r="E80" s="9">
        <v>18.069201196000002</v>
      </c>
      <c r="F80" s="27" t="str">
        <f t="shared" si="35"/>
        <v>N/A</v>
      </c>
      <c r="G80" s="9">
        <v>17.402665273</v>
      </c>
      <c r="H80" s="27" t="str">
        <f t="shared" si="36"/>
        <v>N/A</v>
      </c>
      <c r="I80" s="8">
        <v>0.59960000000000002</v>
      </c>
      <c r="J80" s="8">
        <v>-3.69</v>
      </c>
      <c r="K80" s="28" t="s">
        <v>734</v>
      </c>
      <c r="L80" s="105" t="str">
        <f t="shared" si="37"/>
        <v>Yes</v>
      </c>
    </row>
    <row r="81" spans="1:12" x14ac:dyDescent="0.2">
      <c r="A81" s="168" t="s">
        <v>200</v>
      </c>
      <c r="B81" s="30" t="s">
        <v>213</v>
      </c>
      <c r="C81" s="9">
        <v>0</v>
      </c>
      <c r="D81" s="27" t="str">
        <f t="shared" si="34"/>
        <v>N/A</v>
      </c>
      <c r="E81" s="9">
        <v>0</v>
      </c>
      <c r="F81" s="27" t="str">
        <f t="shared" si="35"/>
        <v>N/A</v>
      </c>
      <c r="G81" s="9">
        <v>0</v>
      </c>
      <c r="H81" s="27" t="str">
        <f t="shared" si="36"/>
        <v>N/A</v>
      </c>
      <c r="I81" s="8" t="s">
        <v>1750</v>
      </c>
      <c r="J81" s="8" t="s">
        <v>1750</v>
      </c>
      <c r="K81" s="30" t="s">
        <v>734</v>
      </c>
      <c r="L81" s="105" t="str">
        <f t="shared" si="37"/>
        <v>N/A</v>
      </c>
    </row>
    <row r="82" spans="1:12" x14ac:dyDescent="0.2">
      <c r="A82" s="168" t="s">
        <v>73</v>
      </c>
      <c r="B82" s="22" t="s">
        <v>213</v>
      </c>
      <c r="C82" s="23">
        <v>1804767</v>
      </c>
      <c r="D82" s="27" t="str">
        <f t="shared" si="34"/>
        <v>N/A</v>
      </c>
      <c r="E82" s="23">
        <v>2114480</v>
      </c>
      <c r="F82" s="27" t="str">
        <f t="shared" si="35"/>
        <v>N/A</v>
      </c>
      <c r="G82" s="23">
        <v>2268409</v>
      </c>
      <c r="H82" s="27" t="str">
        <f t="shared" si="36"/>
        <v>N/A</v>
      </c>
      <c r="I82" s="8">
        <v>17.16</v>
      </c>
      <c r="J82" s="8">
        <v>7.28</v>
      </c>
      <c r="K82" s="28" t="s">
        <v>734</v>
      </c>
      <c r="L82" s="105" t="str">
        <f t="shared" si="20"/>
        <v>Yes</v>
      </c>
    </row>
    <row r="83" spans="1:12" x14ac:dyDescent="0.2">
      <c r="A83" s="168" t="s">
        <v>1242</v>
      </c>
      <c r="B83" s="22" t="s">
        <v>213</v>
      </c>
      <c r="C83" s="4">
        <v>5.9841519699999998E-2</v>
      </c>
      <c r="D83" s="27" t="str">
        <f t="shared" si="34"/>
        <v>N/A</v>
      </c>
      <c r="E83" s="4">
        <v>0.17550414289999999</v>
      </c>
      <c r="F83" s="27" t="str">
        <f t="shared" si="35"/>
        <v>N/A</v>
      </c>
      <c r="G83" s="4">
        <v>0.1394810195</v>
      </c>
      <c r="H83" s="27" t="str">
        <f t="shared" si="36"/>
        <v>N/A</v>
      </c>
      <c r="I83" s="8">
        <v>193.3</v>
      </c>
      <c r="J83" s="8">
        <v>-20.5</v>
      </c>
      <c r="K83" s="28" t="s">
        <v>734</v>
      </c>
      <c r="L83" s="105" t="str">
        <f t="shared" si="20"/>
        <v>Yes</v>
      </c>
    </row>
    <row r="84" spans="1:12" x14ac:dyDescent="0.2">
      <c r="A84" s="168" t="s">
        <v>1243</v>
      </c>
      <c r="B84" s="22" t="s">
        <v>213</v>
      </c>
      <c r="C84" s="4">
        <v>1.662264E-4</v>
      </c>
      <c r="D84" s="27" t="str">
        <f t="shared" si="34"/>
        <v>N/A</v>
      </c>
      <c r="E84" s="4">
        <v>1.4187889999999999E-4</v>
      </c>
      <c r="F84" s="27" t="str">
        <f t="shared" si="35"/>
        <v>N/A</v>
      </c>
      <c r="G84" s="4">
        <v>2.645026E-4</v>
      </c>
      <c r="H84" s="27" t="str">
        <f t="shared" si="36"/>
        <v>N/A</v>
      </c>
      <c r="I84" s="8">
        <v>-14.6</v>
      </c>
      <c r="J84" s="8">
        <v>86.43</v>
      </c>
      <c r="K84" s="28" t="s">
        <v>734</v>
      </c>
      <c r="L84" s="105" t="str">
        <f t="shared" si="20"/>
        <v>No</v>
      </c>
    </row>
    <row r="85" spans="1:12" x14ac:dyDescent="0.2">
      <c r="A85" s="168" t="s">
        <v>1244</v>
      </c>
      <c r="B85" s="22" t="s">
        <v>213</v>
      </c>
      <c r="C85" s="4">
        <v>14.107804498</v>
      </c>
      <c r="D85" s="27" t="str">
        <f t="shared" si="34"/>
        <v>N/A</v>
      </c>
      <c r="E85" s="4">
        <v>14.073625667</v>
      </c>
      <c r="F85" s="27" t="str">
        <f t="shared" si="35"/>
        <v>N/A</v>
      </c>
      <c r="G85" s="4">
        <v>12.233067317</v>
      </c>
      <c r="H85" s="27" t="str">
        <f t="shared" si="36"/>
        <v>N/A</v>
      </c>
      <c r="I85" s="8">
        <v>-0.24199999999999999</v>
      </c>
      <c r="J85" s="8">
        <v>-13.1</v>
      </c>
      <c r="K85" s="28" t="s">
        <v>734</v>
      </c>
      <c r="L85" s="105" t="str">
        <f t="shared" si="20"/>
        <v>Yes</v>
      </c>
    </row>
    <row r="86" spans="1:12" x14ac:dyDescent="0.2">
      <c r="A86" s="168" t="s">
        <v>1245</v>
      </c>
      <c r="B86" s="22" t="s">
        <v>213</v>
      </c>
      <c r="C86" s="4">
        <v>0</v>
      </c>
      <c r="D86" s="27" t="str">
        <f t="shared" si="34"/>
        <v>N/A</v>
      </c>
      <c r="E86" s="4">
        <v>0</v>
      </c>
      <c r="F86" s="27" t="str">
        <f t="shared" si="35"/>
        <v>N/A</v>
      </c>
      <c r="G86" s="4">
        <v>0</v>
      </c>
      <c r="H86" s="27" t="str">
        <f t="shared" si="36"/>
        <v>N/A</v>
      </c>
      <c r="I86" s="8" t="s">
        <v>1750</v>
      </c>
      <c r="J86" s="8" t="s">
        <v>1750</v>
      </c>
      <c r="K86" s="28" t="s">
        <v>734</v>
      </c>
      <c r="L86" s="105" t="str">
        <f t="shared" si="20"/>
        <v>N/A</v>
      </c>
    </row>
    <row r="87" spans="1:12" x14ac:dyDescent="0.2">
      <c r="A87" s="168" t="s">
        <v>1246</v>
      </c>
      <c r="B87" s="22" t="s">
        <v>213</v>
      </c>
      <c r="C87" s="4">
        <v>0.25615494960000001</v>
      </c>
      <c r="D87" s="27" t="str">
        <f t="shared" si="34"/>
        <v>N/A</v>
      </c>
      <c r="E87" s="4">
        <v>0.34363058530000001</v>
      </c>
      <c r="F87" s="27" t="str">
        <f t="shared" si="35"/>
        <v>N/A</v>
      </c>
      <c r="G87" s="4">
        <v>0.33988579660000001</v>
      </c>
      <c r="H87" s="27" t="str">
        <f t="shared" si="36"/>
        <v>N/A</v>
      </c>
      <c r="I87" s="8">
        <v>34.15</v>
      </c>
      <c r="J87" s="8">
        <v>-1.0900000000000001</v>
      </c>
      <c r="K87" s="28" t="s">
        <v>734</v>
      </c>
      <c r="L87" s="105" t="str">
        <f t="shared" si="20"/>
        <v>Yes</v>
      </c>
    </row>
    <row r="88" spans="1:12" x14ac:dyDescent="0.2">
      <c r="A88" s="168" t="s">
        <v>1247</v>
      </c>
      <c r="B88" s="22" t="s">
        <v>213</v>
      </c>
      <c r="C88" s="4">
        <v>0</v>
      </c>
      <c r="D88" s="27" t="str">
        <f t="shared" si="34"/>
        <v>N/A</v>
      </c>
      <c r="E88" s="4">
        <v>4.7293000000000003E-5</v>
      </c>
      <c r="F88" s="27" t="str">
        <f t="shared" si="35"/>
        <v>N/A</v>
      </c>
      <c r="G88" s="4">
        <v>1.1461778E-3</v>
      </c>
      <c r="H88" s="27" t="str">
        <f t="shared" si="36"/>
        <v>N/A</v>
      </c>
      <c r="I88" s="8" t="s">
        <v>1750</v>
      </c>
      <c r="J88" s="8">
        <v>2324</v>
      </c>
      <c r="K88" s="28" t="s">
        <v>734</v>
      </c>
      <c r="L88" s="105" t="str">
        <f t="shared" si="20"/>
        <v>No</v>
      </c>
    </row>
    <row r="89" spans="1:12" x14ac:dyDescent="0.2">
      <c r="A89" s="168" t="s">
        <v>1248</v>
      </c>
      <c r="B89" s="22" t="s">
        <v>213</v>
      </c>
      <c r="C89" s="4">
        <v>24.413733186000002</v>
      </c>
      <c r="D89" s="27" t="str">
        <f t="shared" si="34"/>
        <v>N/A</v>
      </c>
      <c r="E89" s="4">
        <v>22.304159888000001</v>
      </c>
      <c r="F89" s="27" t="str">
        <f t="shared" si="35"/>
        <v>N/A</v>
      </c>
      <c r="G89" s="4">
        <v>26.198097433000001</v>
      </c>
      <c r="H89" s="27" t="str">
        <f t="shared" si="36"/>
        <v>N/A</v>
      </c>
      <c r="I89" s="8">
        <v>-8.64</v>
      </c>
      <c r="J89" s="8">
        <v>17.46</v>
      </c>
      <c r="K89" s="28" t="s">
        <v>734</v>
      </c>
      <c r="L89" s="105" t="str">
        <f t="shared" si="20"/>
        <v>Yes</v>
      </c>
    </row>
    <row r="90" spans="1:12" x14ac:dyDescent="0.2">
      <c r="A90" s="168" t="s">
        <v>1249</v>
      </c>
      <c r="B90" s="22" t="s">
        <v>213</v>
      </c>
      <c r="C90" s="4">
        <v>3.44642826E-2</v>
      </c>
      <c r="D90" s="27" t="str">
        <f t="shared" si="34"/>
        <v>N/A</v>
      </c>
      <c r="E90" s="4">
        <v>0.10134879500000001</v>
      </c>
      <c r="F90" s="27" t="str">
        <f t="shared" si="35"/>
        <v>N/A</v>
      </c>
      <c r="G90" s="4">
        <v>8.6845009000000001E-2</v>
      </c>
      <c r="H90" s="27" t="str">
        <f t="shared" si="36"/>
        <v>N/A</v>
      </c>
      <c r="I90" s="8">
        <v>194.1</v>
      </c>
      <c r="J90" s="8">
        <v>-14.3</v>
      </c>
      <c r="K90" s="28" t="s">
        <v>734</v>
      </c>
      <c r="L90" s="105" t="str">
        <f t="shared" si="20"/>
        <v>Yes</v>
      </c>
    </row>
    <row r="91" spans="1:12" x14ac:dyDescent="0.2">
      <c r="A91" s="168" t="s">
        <v>1250</v>
      </c>
      <c r="B91" s="22" t="s">
        <v>213</v>
      </c>
      <c r="C91" s="4">
        <v>20.195404725</v>
      </c>
      <c r="D91" s="27" t="str">
        <f t="shared" si="34"/>
        <v>N/A</v>
      </c>
      <c r="E91" s="4">
        <v>20.290378722</v>
      </c>
      <c r="F91" s="27" t="str">
        <f t="shared" si="35"/>
        <v>N/A</v>
      </c>
      <c r="G91" s="4">
        <v>17.666126346999999</v>
      </c>
      <c r="H91" s="27" t="str">
        <f t="shared" si="36"/>
        <v>N/A</v>
      </c>
      <c r="I91" s="8">
        <v>0.4703</v>
      </c>
      <c r="J91" s="8">
        <v>-12.9</v>
      </c>
      <c r="K91" s="28" t="s">
        <v>734</v>
      </c>
      <c r="L91" s="105" t="str">
        <f t="shared" si="20"/>
        <v>Yes</v>
      </c>
    </row>
    <row r="92" spans="1:12" x14ac:dyDescent="0.2">
      <c r="A92" s="168" t="s">
        <v>1251</v>
      </c>
      <c r="B92" s="22" t="s">
        <v>213</v>
      </c>
      <c r="C92" s="4">
        <v>0</v>
      </c>
      <c r="D92" s="27" t="str">
        <f t="shared" si="34"/>
        <v>N/A</v>
      </c>
      <c r="E92" s="4">
        <v>0</v>
      </c>
      <c r="F92" s="27" t="str">
        <f t="shared" si="35"/>
        <v>N/A</v>
      </c>
      <c r="G92" s="4">
        <v>0</v>
      </c>
      <c r="H92" s="27" t="str">
        <f t="shared" si="36"/>
        <v>N/A</v>
      </c>
      <c r="I92" s="8" t="s">
        <v>1750</v>
      </c>
      <c r="J92" s="8" t="s">
        <v>1750</v>
      </c>
      <c r="K92" s="28" t="s">
        <v>734</v>
      </c>
      <c r="L92" s="105" t="str">
        <f t="shared" si="20"/>
        <v>N/A</v>
      </c>
    </row>
    <row r="93" spans="1:12" x14ac:dyDescent="0.2">
      <c r="A93" s="168" t="s">
        <v>1252</v>
      </c>
      <c r="B93" s="22" t="s">
        <v>213</v>
      </c>
      <c r="C93" s="4">
        <v>0</v>
      </c>
      <c r="D93" s="27" t="str">
        <f t="shared" si="34"/>
        <v>N/A</v>
      </c>
      <c r="E93" s="4">
        <v>0</v>
      </c>
      <c r="F93" s="27" t="str">
        <f t="shared" si="35"/>
        <v>N/A</v>
      </c>
      <c r="G93" s="4">
        <v>0</v>
      </c>
      <c r="H93" s="27" t="str">
        <f t="shared" si="36"/>
        <v>N/A</v>
      </c>
      <c r="I93" s="8" t="s">
        <v>1750</v>
      </c>
      <c r="J93" s="8" t="s">
        <v>1750</v>
      </c>
      <c r="K93" s="28" t="s">
        <v>734</v>
      </c>
      <c r="L93" s="105" t="str">
        <f t="shared" si="20"/>
        <v>N/A</v>
      </c>
    </row>
    <row r="94" spans="1:12" x14ac:dyDescent="0.2">
      <c r="A94" s="168" t="s">
        <v>1253</v>
      </c>
      <c r="B94" s="22" t="s">
        <v>213</v>
      </c>
      <c r="C94" s="4">
        <v>0</v>
      </c>
      <c r="D94" s="27" t="str">
        <f t="shared" si="34"/>
        <v>N/A</v>
      </c>
      <c r="E94" s="4">
        <v>0</v>
      </c>
      <c r="F94" s="27" t="str">
        <f t="shared" si="35"/>
        <v>N/A</v>
      </c>
      <c r="G94" s="4">
        <v>0</v>
      </c>
      <c r="H94" s="27" t="str">
        <f t="shared" si="36"/>
        <v>N/A</v>
      </c>
      <c r="I94" s="8" t="s">
        <v>1750</v>
      </c>
      <c r="J94" s="8" t="s">
        <v>1750</v>
      </c>
      <c r="K94" s="28" t="s">
        <v>734</v>
      </c>
      <c r="L94" s="105" t="str">
        <f t="shared" si="20"/>
        <v>N/A</v>
      </c>
    </row>
    <row r="95" spans="1:12" x14ac:dyDescent="0.2">
      <c r="A95" s="168" t="s">
        <v>1254</v>
      </c>
      <c r="B95" s="30" t="s">
        <v>213</v>
      </c>
      <c r="C95" s="9">
        <v>0</v>
      </c>
      <c r="D95" s="7" t="str">
        <f t="shared" si="34"/>
        <v>N/A</v>
      </c>
      <c r="E95" s="9">
        <v>0</v>
      </c>
      <c r="F95" s="7" t="str">
        <f t="shared" si="35"/>
        <v>N/A</v>
      </c>
      <c r="G95" s="9">
        <v>0</v>
      </c>
      <c r="H95" s="7" t="str">
        <f t="shared" si="36"/>
        <v>N/A</v>
      </c>
      <c r="I95" s="36" t="s">
        <v>1750</v>
      </c>
      <c r="J95" s="36" t="s">
        <v>1750</v>
      </c>
      <c r="K95" s="30" t="s">
        <v>734</v>
      </c>
      <c r="L95" s="105" t="str">
        <f t="shared" si="20"/>
        <v>N/A</v>
      </c>
    </row>
    <row r="96" spans="1:12" x14ac:dyDescent="0.2">
      <c r="A96" s="168" t="s">
        <v>1255</v>
      </c>
      <c r="B96" s="30" t="s">
        <v>213</v>
      </c>
      <c r="C96" s="9">
        <v>3.8595009771000002</v>
      </c>
      <c r="D96" s="7" t="str">
        <f t="shared" si="34"/>
        <v>N/A</v>
      </c>
      <c r="E96" s="9">
        <v>3.9232813741000001</v>
      </c>
      <c r="F96" s="7" t="str">
        <f t="shared" si="35"/>
        <v>N/A</v>
      </c>
      <c r="G96" s="9">
        <v>3.6636250340999998</v>
      </c>
      <c r="H96" s="7" t="str">
        <f t="shared" si="36"/>
        <v>N/A</v>
      </c>
      <c r="I96" s="36">
        <v>1.653</v>
      </c>
      <c r="J96" s="36">
        <v>-6.62</v>
      </c>
      <c r="K96" s="30" t="s">
        <v>734</v>
      </c>
      <c r="L96" s="105" t="str">
        <f t="shared" si="20"/>
        <v>Yes</v>
      </c>
    </row>
    <row r="97" spans="1:12" x14ac:dyDescent="0.2">
      <c r="A97" s="168" t="s">
        <v>1256</v>
      </c>
      <c r="B97" s="22" t="s">
        <v>213</v>
      </c>
      <c r="C97" s="4">
        <v>35.902085976000002</v>
      </c>
      <c r="D97" s="27" t="str">
        <f t="shared" si="34"/>
        <v>N/A</v>
      </c>
      <c r="E97" s="4">
        <v>36.986303960999997</v>
      </c>
      <c r="F97" s="27" t="str">
        <f t="shared" si="35"/>
        <v>N/A</v>
      </c>
      <c r="G97" s="4">
        <v>38.030619698999999</v>
      </c>
      <c r="H97" s="27" t="str">
        <f t="shared" si="36"/>
        <v>N/A</v>
      </c>
      <c r="I97" s="8">
        <v>3.02</v>
      </c>
      <c r="J97" s="8">
        <v>2.8239999999999998</v>
      </c>
      <c r="K97" s="28" t="s">
        <v>734</v>
      </c>
      <c r="L97" s="105" t="str">
        <f t="shared" si="20"/>
        <v>Yes</v>
      </c>
    </row>
    <row r="98" spans="1:12" x14ac:dyDescent="0.2">
      <c r="A98" s="168" t="s">
        <v>1257</v>
      </c>
      <c r="B98" s="22" t="s">
        <v>213</v>
      </c>
      <c r="C98" s="4">
        <v>1.1708436602000001</v>
      </c>
      <c r="D98" s="27" t="str">
        <f t="shared" si="34"/>
        <v>N/A</v>
      </c>
      <c r="E98" s="4">
        <v>1.8015776929</v>
      </c>
      <c r="F98" s="27" t="str">
        <f t="shared" si="35"/>
        <v>N/A</v>
      </c>
      <c r="G98" s="4">
        <v>1.6408416647999999</v>
      </c>
      <c r="H98" s="27" t="str">
        <f t="shared" si="36"/>
        <v>N/A</v>
      </c>
      <c r="I98" s="8">
        <v>53.87</v>
      </c>
      <c r="J98" s="8">
        <v>-8.92</v>
      </c>
      <c r="K98" s="28" t="s">
        <v>734</v>
      </c>
      <c r="L98" s="105" t="str">
        <f t="shared" si="20"/>
        <v>Yes</v>
      </c>
    </row>
    <row r="99" spans="1:12" x14ac:dyDescent="0.2">
      <c r="A99" s="168" t="s">
        <v>1258</v>
      </c>
      <c r="B99" s="38" t="s">
        <v>278</v>
      </c>
      <c r="C99" s="4">
        <v>0</v>
      </c>
      <c r="D99" s="27" t="str">
        <f>IF($B99="N/A","N/A",IF(C99&gt;=5,"No",IF(C99&lt;0,"No","Yes")))</f>
        <v>Yes</v>
      </c>
      <c r="E99" s="4">
        <v>0</v>
      </c>
      <c r="F99" s="27" t="str">
        <f>IF($B99="N/A","N/A",IF(E99&gt;=5,"No",IF(E99&lt;0,"No","Yes")))</f>
        <v>Yes</v>
      </c>
      <c r="G99" s="4">
        <v>0</v>
      </c>
      <c r="H99" s="27" t="str">
        <f>IF($B99="N/A","N/A",IF(G99&gt;=5,"No",IF(G99&lt;0,"No","Yes")))</f>
        <v>Yes</v>
      </c>
      <c r="I99" s="8" t="s">
        <v>1750</v>
      </c>
      <c r="J99" s="8" t="s">
        <v>1750</v>
      </c>
      <c r="K99" s="28" t="s">
        <v>734</v>
      </c>
      <c r="L99" s="105" t="str">
        <f t="shared" si="20"/>
        <v>N/A</v>
      </c>
    </row>
    <row r="100" spans="1:12" x14ac:dyDescent="0.2">
      <c r="A100" s="168" t="s">
        <v>107</v>
      </c>
      <c r="B100" s="22" t="s">
        <v>213</v>
      </c>
      <c r="C100" s="29">
        <v>7152949403</v>
      </c>
      <c r="D100" s="27" t="str">
        <f>IF($B100="N/A","N/A",IF(C100&gt;10,"No",IF(C100&lt;-10,"No","Yes")))</f>
        <v>N/A</v>
      </c>
      <c r="E100" s="29">
        <v>7739489336</v>
      </c>
      <c r="F100" s="27" t="str">
        <f>IF($B100="N/A","N/A",IF(E100&gt;10,"No",IF(E100&lt;-10,"No","Yes")))</f>
        <v>N/A</v>
      </c>
      <c r="G100" s="29">
        <v>10060599370</v>
      </c>
      <c r="H100" s="27" t="str">
        <f>IF($B100="N/A","N/A",IF(G100&gt;10,"No",IF(G100&lt;-10,"No","Yes")))</f>
        <v>N/A</v>
      </c>
      <c r="I100" s="8">
        <v>8.1999999999999993</v>
      </c>
      <c r="J100" s="8">
        <v>29.99</v>
      </c>
      <c r="K100" s="28" t="s">
        <v>734</v>
      </c>
      <c r="L100" s="105" t="str">
        <f t="shared" ref="L100:L111" si="38">IF(J100="Div by 0", "N/A", IF(K100="N/A","N/A", IF(J100&gt;VALUE(MID(K100,1,2)), "No", IF(J100&lt;-1*VALUE(MID(K100,1,2)), "No", "Yes"))))</f>
        <v>Yes</v>
      </c>
    </row>
    <row r="101" spans="1:12" x14ac:dyDescent="0.2">
      <c r="A101" s="168" t="s">
        <v>452</v>
      </c>
      <c r="B101" s="22" t="s">
        <v>213</v>
      </c>
      <c r="C101" s="29">
        <v>4695915383</v>
      </c>
      <c r="D101" s="27" t="str">
        <f>IF($B101="N/A","N/A",IF(C101&gt;10,"No",IF(C101&lt;-10,"No","Yes")))</f>
        <v>N/A</v>
      </c>
      <c r="E101" s="29">
        <v>5330443845</v>
      </c>
      <c r="F101" s="27" t="str">
        <f>IF($B101="N/A","N/A",IF(E101&gt;10,"No",IF(E101&lt;-10,"No","Yes")))</f>
        <v>N/A</v>
      </c>
      <c r="G101" s="29">
        <v>7589195515</v>
      </c>
      <c r="H101" s="27" t="str">
        <f>IF($B101="N/A","N/A",IF(G101&gt;10,"No",IF(G101&lt;-10,"No","Yes")))</f>
        <v>N/A</v>
      </c>
      <c r="I101" s="8">
        <v>13.51</v>
      </c>
      <c r="J101" s="8">
        <v>42.37</v>
      </c>
      <c r="K101" s="28" t="s">
        <v>734</v>
      </c>
      <c r="L101" s="105" t="str">
        <f t="shared" si="38"/>
        <v>No</v>
      </c>
    </row>
    <row r="102" spans="1:12" x14ac:dyDescent="0.2">
      <c r="A102" s="168" t="s">
        <v>453</v>
      </c>
      <c r="B102" s="22" t="s">
        <v>213</v>
      </c>
      <c r="C102" s="29">
        <v>2457034020</v>
      </c>
      <c r="D102" s="27" t="str">
        <f>IF($B102="N/A","N/A",IF(C102&gt;10,"No",IF(C102&lt;-10,"No","Yes")))</f>
        <v>N/A</v>
      </c>
      <c r="E102" s="29">
        <v>2409045491</v>
      </c>
      <c r="F102" s="27" t="str">
        <f>IF($B102="N/A","N/A",IF(E102&gt;10,"No",IF(E102&lt;-10,"No","Yes")))</f>
        <v>N/A</v>
      </c>
      <c r="G102" s="29">
        <v>2471403855</v>
      </c>
      <c r="H102" s="27" t="str">
        <f>IF($B102="N/A","N/A",IF(G102&gt;10,"No",IF(G102&lt;-10,"No","Yes")))</f>
        <v>N/A</v>
      </c>
      <c r="I102" s="8">
        <v>-1.95</v>
      </c>
      <c r="J102" s="8">
        <v>2.589</v>
      </c>
      <c r="K102" s="28" t="s">
        <v>734</v>
      </c>
      <c r="L102" s="105" t="str">
        <f t="shared" si="38"/>
        <v>Yes</v>
      </c>
    </row>
    <row r="103" spans="1:12" x14ac:dyDescent="0.2">
      <c r="A103" s="168" t="s">
        <v>454</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1750</v>
      </c>
      <c r="J103" s="8" t="s">
        <v>1750</v>
      </c>
      <c r="K103" s="28" t="s">
        <v>734</v>
      </c>
      <c r="L103" s="105" t="str">
        <f t="shared" si="38"/>
        <v>N/A</v>
      </c>
    </row>
    <row r="104" spans="1:12" x14ac:dyDescent="0.2">
      <c r="A104" s="168" t="s">
        <v>108</v>
      </c>
      <c r="B104" s="39" t="s">
        <v>295</v>
      </c>
      <c r="C104" s="4">
        <v>2.5470687311</v>
      </c>
      <c r="D104" s="27" t="str">
        <f>IF($B104="N/A","N/A",IF(C104&gt;2,"No",IF(C104&lt;0.9,"No","Yes")))</f>
        <v>No</v>
      </c>
      <c r="E104" s="4">
        <v>2.5411914151000001</v>
      </c>
      <c r="F104" s="27" t="str">
        <f>IF($B104="N/A","N/A",IF(E104&gt;2,"No",IF(E104&lt;0.9,"No","Yes")))</f>
        <v>No</v>
      </c>
      <c r="G104" s="4">
        <v>2.4004529489999999</v>
      </c>
      <c r="H104" s="27" t="str">
        <f>IF($B104="N/A","N/A",IF(G104&gt;2,"No",IF(G104&lt;0.9,"No","Yes")))</f>
        <v>No</v>
      </c>
      <c r="I104" s="8">
        <v>-0.23100000000000001</v>
      </c>
      <c r="J104" s="8">
        <v>-5.54</v>
      </c>
      <c r="K104" s="28" t="s">
        <v>734</v>
      </c>
      <c r="L104" s="105" t="str">
        <f t="shared" si="38"/>
        <v>Yes</v>
      </c>
    </row>
    <row r="105" spans="1:12" x14ac:dyDescent="0.2">
      <c r="A105" s="168" t="s">
        <v>455</v>
      </c>
      <c r="B105" s="39" t="s">
        <v>295</v>
      </c>
      <c r="C105" s="4">
        <v>1.0943533631</v>
      </c>
      <c r="D105" s="27" t="str">
        <f>IF($B105="N/A","N/A",IF(C105&gt;2,"No",IF(C105&lt;0.9,"No","Yes")))</f>
        <v>Yes</v>
      </c>
      <c r="E105" s="4">
        <v>1.220462009</v>
      </c>
      <c r="F105" s="27" t="str">
        <f>IF($B105="N/A","N/A",IF(E105&gt;2,"No",IF(E105&lt;0.9,"No","Yes")))</f>
        <v>Yes</v>
      </c>
      <c r="G105" s="4">
        <v>1.0949398296999999</v>
      </c>
      <c r="H105" s="27" t="str">
        <f>IF($B105="N/A","N/A",IF(G105&gt;2,"No",IF(G105&lt;0.9,"No","Yes")))</f>
        <v>Yes</v>
      </c>
      <c r="I105" s="8">
        <v>11.52</v>
      </c>
      <c r="J105" s="8">
        <v>-10.3</v>
      </c>
      <c r="K105" s="28" t="s">
        <v>734</v>
      </c>
      <c r="L105" s="105" t="str">
        <f t="shared" si="38"/>
        <v>Yes</v>
      </c>
    </row>
    <row r="106" spans="1:12" x14ac:dyDescent="0.2">
      <c r="A106" s="168" t="s">
        <v>456</v>
      </c>
      <c r="B106" s="39" t="s">
        <v>295</v>
      </c>
      <c r="C106" s="4">
        <v>1.7485130335000001</v>
      </c>
      <c r="D106" s="27" t="str">
        <f>IF($B106="N/A","N/A",IF(C106&gt;2,"No",IF(C106&lt;0.9,"No","Yes")))</f>
        <v>Yes</v>
      </c>
      <c r="E106" s="4">
        <v>1.670026751</v>
      </c>
      <c r="F106" s="27" t="str">
        <f>IF($B106="N/A","N/A",IF(E106&gt;2,"No",IF(E106&lt;0.9,"No","Yes")))</f>
        <v>Yes</v>
      </c>
      <c r="G106" s="4">
        <v>1.6064294008</v>
      </c>
      <c r="H106" s="27" t="str">
        <f>IF($B106="N/A","N/A",IF(G106&gt;2,"No",IF(G106&lt;0.9,"No","Yes")))</f>
        <v>Yes</v>
      </c>
      <c r="I106" s="8">
        <v>-4.49</v>
      </c>
      <c r="J106" s="8">
        <v>-3.81</v>
      </c>
      <c r="K106" s="28" t="s">
        <v>734</v>
      </c>
      <c r="L106" s="105" t="str">
        <f t="shared" si="38"/>
        <v>Yes</v>
      </c>
    </row>
    <row r="107" spans="1:12" x14ac:dyDescent="0.2">
      <c r="A107" s="168" t="s">
        <v>457</v>
      </c>
      <c r="B107" s="39" t="s">
        <v>295</v>
      </c>
      <c r="C107" s="4" t="s">
        <v>1750</v>
      </c>
      <c r="D107" s="27" t="str">
        <f>IF($B107="N/A","N/A",IF(C107&gt;2,"No",IF(C107&lt;0.9,"No","Yes")))</f>
        <v>No</v>
      </c>
      <c r="E107" s="4" t="s">
        <v>1750</v>
      </c>
      <c r="F107" s="27" t="str">
        <f>IF($B107="N/A","N/A",IF(E107&gt;2,"No",IF(E107&lt;0.9,"No","Yes")))</f>
        <v>No</v>
      </c>
      <c r="G107" s="4" t="s">
        <v>1750</v>
      </c>
      <c r="H107" s="27" t="str">
        <f>IF($B107="N/A","N/A",IF(G107&gt;2,"No",IF(G107&lt;0.9,"No","Yes")))</f>
        <v>No</v>
      </c>
      <c r="I107" s="8" t="s">
        <v>1750</v>
      </c>
      <c r="J107" s="8" t="s">
        <v>1750</v>
      </c>
      <c r="K107" s="28" t="s">
        <v>734</v>
      </c>
      <c r="L107" s="105" t="str">
        <f t="shared" si="38"/>
        <v>N/A</v>
      </c>
    </row>
    <row r="108" spans="1:12" x14ac:dyDescent="0.2">
      <c r="A108" s="168" t="s">
        <v>1259</v>
      </c>
      <c r="B108" s="22" t="s">
        <v>213</v>
      </c>
      <c r="C108" s="29">
        <v>337.10871702999998</v>
      </c>
      <c r="D108" s="27" t="str">
        <f>IF($B108="N/A","N/A",IF(C108&gt;10,"No",IF(C108&lt;-10,"No","Yes")))</f>
        <v>N/A</v>
      </c>
      <c r="E108" s="29">
        <v>324.12442357999998</v>
      </c>
      <c r="F108" s="27" t="str">
        <f>IF($B108="N/A","N/A",IF(E108&gt;10,"No",IF(E108&lt;-10,"No","Yes")))</f>
        <v>N/A</v>
      </c>
      <c r="G108" s="29">
        <v>374.17592272000002</v>
      </c>
      <c r="H108" s="27" t="str">
        <f>IF($B108="N/A","N/A",IF(G108&gt;10,"No",IF(G108&lt;-10,"No","Yes")))</f>
        <v>N/A</v>
      </c>
      <c r="I108" s="8">
        <v>-3.85</v>
      </c>
      <c r="J108" s="8">
        <v>15.44</v>
      </c>
      <c r="K108" s="28" t="s">
        <v>734</v>
      </c>
      <c r="L108" s="105" t="str">
        <f t="shared" si="38"/>
        <v>Yes</v>
      </c>
    </row>
    <row r="109" spans="1:12" x14ac:dyDescent="0.2">
      <c r="A109" s="168" t="s">
        <v>1260</v>
      </c>
      <c r="B109" s="22" t="s">
        <v>213</v>
      </c>
      <c r="C109" s="29">
        <v>302.58120615000001</v>
      </c>
      <c r="D109" s="27" t="str">
        <f>IF($B109="N/A","N/A",IF(C109&gt;10,"No",IF(C109&lt;-10,"No","Yes")))</f>
        <v>N/A</v>
      </c>
      <c r="E109" s="29">
        <v>311.13245732000001</v>
      </c>
      <c r="F109" s="27" t="str">
        <f>IF($B109="N/A","N/A",IF(E109&gt;10,"No",IF(E109&lt;-10,"No","Yes")))</f>
        <v>N/A</v>
      </c>
      <c r="G109" s="29">
        <v>387.62727626999998</v>
      </c>
      <c r="H109" s="27" t="str">
        <f>IF($B109="N/A","N/A",IF(G109&gt;10,"No",IF(G109&lt;-10,"No","Yes")))</f>
        <v>N/A</v>
      </c>
      <c r="I109" s="8">
        <v>2.8260000000000001</v>
      </c>
      <c r="J109" s="8">
        <v>24.59</v>
      </c>
      <c r="K109" s="28" t="s">
        <v>734</v>
      </c>
      <c r="L109" s="105" t="str">
        <f t="shared" si="38"/>
        <v>Yes</v>
      </c>
    </row>
    <row r="110" spans="1:12" x14ac:dyDescent="0.2">
      <c r="A110" s="168" t="s">
        <v>1261</v>
      </c>
      <c r="B110" s="22" t="s">
        <v>213</v>
      </c>
      <c r="C110" s="29">
        <v>115.92058874999999</v>
      </c>
      <c r="D110" s="27" t="str">
        <f>IF($B110="N/A","N/A",IF(C110&gt;10,"No",IF(C110&lt;-10,"No","Yes")))</f>
        <v>N/A</v>
      </c>
      <c r="E110" s="29">
        <v>101.16221775</v>
      </c>
      <c r="F110" s="27" t="str">
        <f>IF($B110="N/A","N/A",IF(E110&gt;10,"No",IF(E110&lt;-10,"No","Yes")))</f>
        <v>N/A</v>
      </c>
      <c r="G110" s="29">
        <v>92.105025316999999</v>
      </c>
      <c r="H110" s="27" t="str">
        <f>IF($B110="N/A","N/A",IF(G110&gt;10,"No",IF(G110&lt;-10,"No","Yes")))</f>
        <v>N/A</v>
      </c>
      <c r="I110" s="8">
        <v>-12.7</v>
      </c>
      <c r="J110" s="8">
        <v>-8.9499999999999993</v>
      </c>
      <c r="K110" s="28" t="s">
        <v>734</v>
      </c>
      <c r="L110" s="105" t="str">
        <f t="shared" si="38"/>
        <v>Yes</v>
      </c>
    </row>
    <row r="111" spans="1:12" x14ac:dyDescent="0.2">
      <c r="A111" s="168" t="s">
        <v>1262</v>
      </c>
      <c r="B111" s="22" t="s">
        <v>213</v>
      </c>
      <c r="C111" s="29" t="s">
        <v>1750</v>
      </c>
      <c r="D111" s="27" t="str">
        <f>IF($B111="N/A","N/A",IF(C111&gt;10,"No",IF(C111&lt;-10,"No","Yes")))</f>
        <v>N/A</v>
      </c>
      <c r="E111" s="29" t="s">
        <v>1750</v>
      </c>
      <c r="F111" s="27" t="str">
        <f>IF($B111="N/A","N/A",IF(E111&gt;10,"No",IF(E111&lt;-10,"No","Yes")))</f>
        <v>N/A</v>
      </c>
      <c r="G111" s="29" t="s">
        <v>1750</v>
      </c>
      <c r="H111" s="27" t="str">
        <f>IF($B111="N/A","N/A",IF(G111&gt;10,"No",IF(G111&lt;-10,"No","Yes")))</f>
        <v>N/A</v>
      </c>
      <c r="I111" s="8" t="s">
        <v>1750</v>
      </c>
      <c r="J111" s="8" t="s">
        <v>1750</v>
      </c>
      <c r="K111" s="28" t="s">
        <v>734</v>
      </c>
      <c r="L111" s="105" t="str">
        <f t="shared" si="38"/>
        <v>N/A</v>
      </c>
    </row>
    <row r="112" spans="1:12" x14ac:dyDescent="0.2">
      <c r="A112" s="168" t="s">
        <v>325</v>
      </c>
      <c r="B112" s="30" t="s">
        <v>296</v>
      </c>
      <c r="C112" s="4">
        <v>98.585305641000005</v>
      </c>
      <c r="D112" s="27" t="str">
        <f>IF(OR($B112="N/A",$C112="N/A"),"N/A",IF(C112&gt;98,"Yes","No"))</f>
        <v>Yes</v>
      </c>
      <c r="E112" s="4">
        <v>97.066512889999998</v>
      </c>
      <c r="F112" s="27" t="str">
        <f>IF(OR($B112="N/A",$E112="N/A"),"N/A",IF(E112&gt;98,"Yes","No"))</f>
        <v>No</v>
      </c>
      <c r="G112" s="4">
        <v>97.006406783000003</v>
      </c>
      <c r="H112" s="27" t="str">
        <f t="shared" ref="H112:H115" si="39">IF($B112="N/A","N/A",IF(G112&gt;98,"Yes","No"))</f>
        <v>No</v>
      </c>
      <c r="I112" s="8">
        <v>-1.54</v>
      </c>
      <c r="J112" s="8">
        <v>-6.2E-2</v>
      </c>
      <c r="K112" s="28" t="s">
        <v>734</v>
      </c>
      <c r="L112" s="105" t="str">
        <f>IF(J112="Div by 0", "N/A", IF(OR(J112="N/A",K112="N/A"),"N/A", IF(J112&gt;VALUE(MID(K112,1,2)), "No", IF(J112&lt;-1*VALUE(MID(K112,1,2)), "No", "Yes"))))</f>
        <v>Yes</v>
      </c>
    </row>
    <row r="113" spans="1:12" x14ac:dyDescent="0.2">
      <c r="A113" s="168" t="s">
        <v>458</v>
      </c>
      <c r="B113" s="30" t="s">
        <v>296</v>
      </c>
      <c r="C113" s="4">
        <v>99.470884608000006</v>
      </c>
      <c r="D113" s="27" t="str">
        <f t="shared" ref="D113:D115" si="40">IF(OR($B113="N/A",$C113="N/A"),"N/A",IF(C113&gt;98,"Yes","No"))</f>
        <v>Yes</v>
      </c>
      <c r="E113" s="4">
        <v>98.589001818</v>
      </c>
      <c r="F113" s="27" t="str">
        <f t="shared" ref="F113:F115" si="41">IF(OR($B113="N/A",$E113="N/A"),"N/A",IF(E113&gt;98,"Yes","No"))</f>
        <v>Yes</v>
      </c>
      <c r="G113" s="4">
        <v>99.789507596000007</v>
      </c>
      <c r="H113" s="27" t="str">
        <f t="shared" si="39"/>
        <v>Yes</v>
      </c>
      <c r="I113" s="8">
        <v>-0.88700000000000001</v>
      </c>
      <c r="J113" s="8">
        <v>1.218</v>
      </c>
      <c r="K113" s="28" t="s">
        <v>734</v>
      </c>
      <c r="L113" s="105" t="str">
        <f t="shared" ref="L113:L115" si="42">IF(J113="Div by 0", "N/A", IF(OR(J113="N/A",K113="N/A"),"N/A", IF(J113&gt;VALUE(MID(K113,1,2)), "No", IF(J113&lt;-1*VALUE(MID(K113,1,2)), "No", "Yes"))))</f>
        <v>Yes</v>
      </c>
    </row>
    <row r="114" spans="1:12" x14ac:dyDescent="0.2">
      <c r="A114" s="168" t="s">
        <v>459</v>
      </c>
      <c r="B114" s="30" t="s">
        <v>296</v>
      </c>
      <c r="C114" s="4">
        <v>95.142469622999997</v>
      </c>
      <c r="D114" s="27" t="str">
        <f t="shared" si="40"/>
        <v>No</v>
      </c>
      <c r="E114" s="4">
        <v>96.816475541000003</v>
      </c>
      <c r="F114" s="27" t="str">
        <f t="shared" si="41"/>
        <v>No</v>
      </c>
      <c r="G114" s="4">
        <v>96.929234374999993</v>
      </c>
      <c r="H114" s="27" t="str">
        <f t="shared" si="39"/>
        <v>No</v>
      </c>
      <c r="I114" s="8">
        <v>1.7589999999999999</v>
      </c>
      <c r="J114" s="8">
        <v>0.11650000000000001</v>
      </c>
      <c r="K114" s="28" t="s">
        <v>734</v>
      </c>
      <c r="L114" s="105" t="str">
        <f t="shared" si="42"/>
        <v>Yes</v>
      </c>
    </row>
    <row r="115" spans="1:12" x14ac:dyDescent="0.2">
      <c r="A115" s="168" t="s">
        <v>460</v>
      </c>
      <c r="B115" s="30" t="s">
        <v>296</v>
      </c>
      <c r="C115" s="4" t="s">
        <v>1750</v>
      </c>
      <c r="D115" s="27" t="str">
        <f t="shared" si="40"/>
        <v>Yes</v>
      </c>
      <c r="E115" s="4" t="s">
        <v>1750</v>
      </c>
      <c r="F115" s="27" t="str">
        <f t="shared" si="41"/>
        <v>Yes</v>
      </c>
      <c r="G115" s="4" t="s">
        <v>1750</v>
      </c>
      <c r="H115" s="27" t="str">
        <f t="shared" si="39"/>
        <v>Yes</v>
      </c>
      <c r="I115" s="8" t="s">
        <v>1750</v>
      </c>
      <c r="J115" s="8" t="s">
        <v>1750</v>
      </c>
      <c r="K115" s="28" t="s">
        <v>734</v>
      </c>
      <c r="L115" s="105" t="str">
        <f t="shared" si="42"/>
        <v>N/A</v>
      </c>
    </row>
    <row r="116" spans="1:12" x14ac:dyDescent="0.2">
      <c r="A116" s="104" t="s">
        <v>461</v>
      </c>
      <c r="B116" s="30" t="s">
        <v>213</v>
      </c>
      <c r="C116" s="31">
        <v>2142795</v>
      </c>
      <c r="D116" s="27" t="str">
        <f>IF($B116="N/A","N/A",IF(C116&gt;10,"No",IF(C116&lt;-10,"No","Yes")))</f>
        <v>N/A</v>
      </c>
      <c r="E116" s="31">
        <v>2524879</v>
      </c>
      <c r="F116" s="27" t="str">
        <f>IF($B116="N/A","N/A",IF(E116&gt;10,"No",IF(E116&lt;-10,"No","Yes")))</f>
        <v>N/A</v>
      </c>
      <c r="G116" s="31">
        <v>2782676</v>
      </c>
      <c r="H116" s="27" t="str">
        <f>IF($B116="N/A","N/A",IF(G116&gt;10,"No",IF(G116&lt;-10,"No","Yes")))</f>
        <v>N/A</v>
      </c>
      <c r="I116" s="8">
        <v>17.829999999999998</v>
      </c>
      <c r="J116" s="8">
        <v>10.210000000000001</v>
      </c>
      <c r="K116" s="30" t="s">
        <v>734</v>
      </c>
      <c r="L116" s="105" t="str">
        <f>IF(J116="Div by 0", "N/A", IF(OR(J116="N/A",K116="N/A"),"N/A", IF(J116&gt;VALUE(MID(K116,1,2)), "No", IF(J116&lt;-1*VALUE(MID(K116,1,2)), "No", "Yes"))))</f>
        <v>Yes</v>
      </c>
    </row>
    <row r="117" spans="1:12" x14ac:dyDescent="0.2">
      <c r="A117" s="104" t="s">
        <v>211</v>
      </c>
      <c r="B117" s="30" t="s">
        <v>213</v>
      </c>
      <c r="C117" s="4">
        <v>71.540301334999995</v>
      </c>
      <c r="D117" s="27" t="str">
        <f>IF($B117="N/A","N/A",IF(C117&gt;10,"No",IF(C117&lt;-10,"No","Yes")))</f>
        <v>N/A</v>
      </c>
      <c r="E117" s="4">
        <v>70.282971975999999</v>
      </c>
      <c r="F117" s="27" t="str">
        <f>IF($B117="N/A","N/A",IF(E117&gt;10,"No",IF(E117&lt;-10,"No","Yes")))</f>
        <v>N/A</v>
      </c>
      <c r="G117" s="4">
        <v>70.364605869000002</v>
      </c>
      <c r="H117" s="27" t="str">
        <f>IF($B117="N/A","N/A",IF(G117&gt;10,"No",IF(G117&lt;-10,"No","Yes")))</f>
        <v>N/A</v>
      </c>
      <c r="I117" s="8">
        <v>-1.76</v>
      </c>
      <c r="J117" s="8">
        <v>0.1162</v>
      </c>
      <c r="K117" s="30" t="s">
        <v>734</v>
      </c>
      <c r="L117" s="105" t="str">
        <f>IF(J117="Div by 0", "N/A", IF(OR(J117="N/A",K117="N/A"),"N/A", IF(J117&gt;VALUE(MID(K117,1,2)), "No", IF(J117&lt;-1*VALUE(MID(K117,1,2)), "No", "Yes"))))</f>
        <v>Yes</v>
      </c>
    </row>
    <row r="118" spans="1:12" x14ac:dyDescent="0.2">
      <c r="A118" s="137" t="s">
        <v>1601</v>
      </c>
      <c r="B118" s="30" t="s">
        <v>213</v>
      </c>
      <c r="C118" s="10">
        <v>1071397845</v>
      </c>
      <c r="D118" s="7" t="str">
        <f>IF($B118="N/A","N/A",IF(C118&gt;10,"No",IF(C118&lt;-10,"No","Yes")))</f>
        <v>N/A</v>
      </c>
      <c r="E118" s="10">
        <v>1051287201</v>
      </c>
      <c r="F118" s="7" t="str">
        <f>IF($B118="N/A","N/A",IF(E118&gt;10,"No",IF(E118&lt;-10,"No","Yes")))</f>
        <v>N/A</v>
      </c>
      <c r="G118" s="10">
        <v>1262448839</v>
      </c>
      <c r="H118" s="7" t="str">
        <f>IF($B118="N/A","N/A",IF(G118&gt;10,"No",IF(G118&lt;-10,"No","Yes")))</f>
        <v>N/A</v>
      </c>
      <c r="I118" s="36">
        <v>-1.88</v>
      </c>
      <c r="J118" s="36">
        <v>20.09</v>
      </c>
      <c r="K118" s="30" t="s">
        <v>734</v>
      </c>
      <c r="L118" s="105" t="str">
        <f>IF(J118="Div by 0", "N/A", IF(K118="N/A","N/A", IF(J118&gt;VALUE(MID(K118,1,2)), "No", IF(J118&lt;-1*VALUE(MID(K118,1,2)), "No", "Yes"))))</f>
        <v>Yes</v>
      </c>
    </row>
    <row r="119" spans="1:12" x14ac:dyDescent="0.2">
      <c r="A119" s="137" t="s">
        <v>1602</v>
      </c>
      <c r="B119" s="30" t="s">
        <v>213</v>
      </c>
      <c r="C119" s="10">
        <v>3447103669</v>
      </c>
      <c r="D119" s="7" t="str">
        <f>IF($B119="N/A","N/A",IF(C119&gt;10,"No",IF(C119&lt;-10,"No","Yes")))</f>
        <v>N/A</v>
      </c>
      <c r="E119" s="10">
        <v>3290383843</v>
      </c>
      <c r="F119" s="7" t="str">
        <f>IF($B119="N/A","N/A",IF(E119&gt;10,"No",IF(E119&lt;-10,"No","Yes")))</f>
        <v>N/A</v>
      </c>
      <c r="G119" s="10">
        <v>3426044428</v>
      </c>
      <c r="H119" s="7" t="str">
        <f>IF($B119="N/A","N/A",IF(G119&gt;10,"No",IF(G119&lt;-10,"No","Yes")))</f>
        <v>N/A</v>
      </c>
      <c r="I119" s="36">
        <v>-4.55</v>
      </c>
      <c r="J119" s="36">
        <v>4.1230000000000002</v>
      </c>
      <c r="K119" s="30" t="s">
        <v>734</v>
      </c>
      <c r="L119" s="105" t="str">
        <f>IF(J119="Div by 0", "N/A", IF(K119="N/A","N/A", IF(J119&gt;VALUE(MID(K119,1,2)), "No", IF(J119&lt;-1*VALUE(MID(K119,1,2)), "No", "Yes"))))</f>
        <v>Yes</v>
      </c>
    </row>
    <row r="120" spans="1:12" x14ac:dyDescent="0.2">
      <c r="A120" s="137" t="s">
        <v>1603</v>
      </c>
      <c r="B120" s="30" t="s">
        <v>213</v>
      </c>
      <c r="C120" s="1">
        <v>469625</v>
      </c>
      <c r="D120" s="7" t="str">
        <f>IF($B120="N/A","N/A",IF(C120&gt;10,"No",IF(C120&lt;-10,"No","Yes")))</f>
        <v>N/A</v>
      </c>
      <c r="E120" s="1">
        <v>573211</v>
      </c>
      <c r="F120" s="7" t="str">
        <f>IF($B120="N/A","N/A",IF(E120&gt;10,"No",IF(E120&lt;-10,"No","Yes")))</f>
        <v>N/A</v>
      </c>
      <c r="G120" s="1">
        <v>572620</v>
      </c>
      <c r="H120" s="7" t="str">
        <f>IF($B120="N/A","N/A",IF(G120&gt;10,"No",IF(G120&lt;-10,"No","Yes")))</f>
        <v>N/A</v>
      </c>
      <c r="I120" s="36">
        <v>22.06</v>
      </c>
      <c r="J120" s="36">
        <v>-0.10299999999999999</v>
      </c>
      <c r="K120" s="30" t="s">
        <v>734</v>
      </c>
      <c r="L120" s="105" t="str">
        <f>IF(J120="Div by 0", "N/A", IF(K120="N/A","N/A", IF(J120&gt;VALUE(MID(K120,1,2)), "No", IF(J120&lt;-1*VALUE(MID(K120,1,2)), "No", "Yes"))))</f>
        <v>Yes</v>
      </c>
    </row>
    <row r="121" spans="1:12" x14ac:dyDescent="0.2">
      <c r="A121" s="137" t="s">
        <v>1604</v>
      </c>
      <c r="B121" s="3" t="s">
        <v>213</v>
      </c>
      <c r="C121" s="1">
        <v>113744</v>
      </c>
      <c r="D121" s="5" t="str">
        <f t="shared" ref="D121:H134" si="43">IF($B121="N/A","N/A",IF(C121&lt;0,"No","Yes"))</f>
        <v>N/A</v>
      </c>
      <c r="E121" s="1">
        <v>110581</v>
      </c>
      <c r="F121" s="5" t="str">
        <f t="shared" si="43"/>
        <v>N/A</v>
      </c>
      <c r="G121" s="1">
        <v>102812</v>
      </c>
      <c r="H121" s="5" t="str">
        <f t="shared" si="43"/>
        <v>N/A</v>
      </c>
      <c r="I121" s="36">
        <v>-2.78</v>
      </c>
      <c r="J121" s="36">
        <v>-7.03</v>
      </c>
      <c r="K121" s="3" t="s">
        <v>734</v>
      </c>
      <c r="L121" s="105" t="str">
        <f t="shared" ref="L121:L142" si="44">IF(J121="Div by 0", "N/A", IF(OR(J121="N/A",K121="N/A"),"N/A", IF(J121&gt;VALUE(MID(K121,1,2)), "No", IF(J121&lt;-1*VALUE(MID(K121,1,2)), "No", "Yes"))))</f>
        <v>Yes</v>
      </c>
    </row>
    <row r="122" spans="1:12" x14ac:dyDescent="0.2">
      <c r="A122" s="137" t="s">
        <v>1605</v>
      </c>
      <c r="B122" s="3" t="s">
        <v>213</v>
      </c>
      <c r="C122" s="1">
        <v>139606</v>
      </c>
      <c r="D122" s="5" t="str">
        <f t="shared" si="43"/>
        <v>N/A</v>
      </c>
      <c r="E122" s="1">
        <v>129710</v>
      </c>
      <c r="F122" s="5" t="str">
        <f t="shared" si="43"/>
        <v>N/A</v>
      </c>
      <c r="G122" s="1">
        <v>116380</v>
      </c>
      <c r="H122" s="5" t="str">
        <f t="shared" si="43"/>
        <v>N/A</v>
      </c>
      <c r="I122" s="36">
        <v>-7.09</v>
      </c>
      <c r="J122" s="36">
        <v>-10.3</v>
      </c>
      <c r="K122" s="3" t="s">
        <v>734</v>
      </c>
      <c r="L122" s="105" t="str">
        <f t="shared" si="44"/>
        <v>Yes</v>
      </c>
    </row>
    <row r="123" spans="1:12" x14ac:dyDescent="0.2">
      <c r="A123" s="137" t="s">
        <v>1606</v>
      </c>
      <c r="B123" s="3" t="s">
        <v>213</v>
      </c>
      <c r="C123" s="1">
        <v>139143</v>
      </c>
      <c r="D123" s="5" t="str">
        <f t="shared" si="43"/>
        <v>N/A</v>
      </c>
      <c r="E123" s="1">
        <v>139123</v>
      </c>
      <c r="F123" s="5" t="str">
        <f t="shared" si="43"/>
        <v>N/A</v>
      </c>
      <c r="G123" s="1">
        <v>150432</v>
      </c>
      <c r="H123" s="5" t="str">
        <f t="shared" si="43"/>
        <v>N/A</v>
      </c>
      <c r="I123" s="36">
        <v>-1.4E-2</v>
      </c>
      <c r="J123" s="36">
        <v>8.1289999999999996</v>
      </c>
      <c r="K123" s="3" t="s">
        <v>734</v>
      </c>
      <c r="L123" s="105" t="str">
        <f t="shared" si="44"/>
        <v>Yes</v>
      </c>
    </row>
    <row r="124" spans="1:12" x14ac:dyDescent="0.2">
      <c r="A124" s="137" t="s">
        <v>1607</v>
      </c>
      <c r="B124" s="3" t="s">
        <v>213</v>
      </c>
      <c r="C124" s="1">
        <v>77132</v>
      </c>
      <c r="D124" s="5" t="str">
        <f t="shared" si="43"/>
        <v>N/A</v>
      </c>
      <c r="E124" s="1">
        <v>193797</v>
      </c>
      <c r="F124" s="5" t="str">
        <f t="shared" si="43"/>
        <v>N/A</v>
      </c>
      <c r="G124" s="1">
        <v>202995</v>
      </c>
      <c r="H124" s="5" t="str">
        <f t="shared" si="43"/>
        <v>N/A</v>
      </c>
      <c r="I124" s="36">
        <v>151.30000000000001</v>
      </c>
      <c r="J124" s="36">
        <v>4.7460000000000004</v>
      </c>
      <c r="K124" s="3" t="s">
        <v>734</v>
      </c>
      <c r="L124" s="105" t="str">
        <f t="shared" si="44"/>
        <v>Yes</v>
      </c>
    </row>
    <row r="125" spans="1:12" ht="25.5" x14ac:dyDescent="0.2">
      <c r="A125" s="128" t="s">
        <v>1608</v>
      </c>
      <c r="B125" s="3" t="s">
        <v>213</v>
      </c>
      <c r="C125" s="40">
        <v>21.794497553999999</v>
      </c>
      <c r="D125" s="5" t="str">
        <f t="shared" si="43"/>
        <v>N/A</v>
      </c>
      <c r="E125" s="40">
        <v>22.486614013000001</v>
      </c>
      <c r="F125" s="5" t="str">
        <f t="shared" si="43"/>
        <v>N/A</v>
      </c>
      <c r="G125" s="40">
        <v>20.393888173000001</v>
      </c>
      <c r="H125" s="5" t="str">
        <f t="shared" si="43"/>
        <v>N/A</v>
      </c>
      <c r="I125" s="8">
        <v>3.1760000000000002</v>
      </c>
      <c r="J125" s="8">
        <v>-9.31</v>
      </c>
      <c r="K125" s="30" t="s">
        <v>734</v>
      </c>
      <c r="L125" s="105" t="str">
        <f>IF(J125="Div by 0", "N/A", IF(OR(J125="N/A",K125="N/A"),"N/A", IF(J125&gt;VALUE(MID(K125,1,2)), "No", IF(J125&lt;-1*VALUE(MID(K125,1,2)), "No", "Yes"))))</f>
        <v>Yes</v>
      </c>
    </row>
    <row r="126" spans="1:12" ht="25.5" x14ac:dyDescent="0.2">
      <c r="A126" s="128" t="s">
        <v>1609</v>
      </c>
      <c r="B126" s="3" t="s">
        <v>213</v>
      </c>
      <c r="C126" s="40">
        <v>82.943690113000002</v>
      </c>
      <c r="D126" s="5" t="str">
        <f t="shared" si="43"/>
        <v>N/A</v>
      </c>
      <c r="E126" s="40">
        <v>79.456927089999994</v>
      </c>
      <c r="F126" s="5" t="str">
        <f t="shared" si="43"/>
        <v>N/A</v>
      </c>
      <c r="G126" s="40">
        <v>68.599414171000006</v>
      </c>
      <c r="H126" s="5" t="str">
        <f t="shared" si="43"/>
        <v>N/A</v>
      </c>
      <c r="I126" s="8">
        <v>-4.2</v>
      </c>
      <c r="J126" s="8">
        <v>-13.7</v>
      </c>
      <c r="K126" s="3" t="s">
        <v>734</v>
      </c>
      <c r="L126" s="105" t="str">
        <f t="shared" ref="L126:L129" si="45">IF(J126="Div by 0", "N/A", IF(OR(J126="N/A",K126="N/A"),"N/A", IF(J126&gt;VALUE(MID(K126,1,2)), "No", IF(J126&lt;-1*VALUE(MID(K126,1,2)), "No", "Yes"))))</f>
        <v>Yes</v>
      </c>
    </row>
    <row r="127" spans="1:12" ht="25.5" x14ac:dyDescent="0.2">
      <c r="A127" s="128" t="s">
        <v>1610</v>
      </c>
      <c r="B127" s="3" t="s">
        <v>213</v>
      </c>
      <c r="C127" s="40">
        <v>36.841383022999999</v>
      </c>
      <c r="D127" s="5" t="str">
        <f t="shared" si="43"/>
        <v>N/A</v>
      </c>
      <c r="E127" s="40">
        <v>34.670601222999998</v>
      </c>
      <c r="F127" s="5" t="str">
        <f t="shared" si="43"/>
        <v>N/A</v>
      </c>
      <c r="G127" s="40">
        <v>30.097238025999999</v>
      </c>
      <c r="H127" s="5" t="str">
        <f t="shared" si="43"/>
        <v>N/A</v>
      </c>
      <c r="I127" s="8">
        <v>-5.89</v>
      </c>
      <c r="J127" s="8">
        <v>-13.2</v>
      </c>
      <c r="K127" s="3" t="s">
        <v>734</v>
      </c>
      <c r="L127" s="105" t="str">
        <f t="shared" si="45"/>
        <v>Yes</v>
      </c>
    </row>
    <row r="128" spans="1:12" ht="25.5" x14ac:dyDescent="0.2">
      <c r="A128" s="128" t="s">
        <v>1611</v>
      </c>
      <c r="B128" s="3" t="s">
        <v>213</v>
      </c>
      <c r="C128" s="40">
        <v>12.128510276</v>
      </c>
      <c r="D128" s="5" t="str">
        <f t="shared" si="43"/>
        <v>N/A</v>
      </c>
      <c r="E128" s="40">
        <v>12.472197693</v>
      </c>
      <c r="F128" s="5" t="str">
        <f t="shared" si="43"/>
        <v>N/A</v>
      </c>
      <c r="G128" s="40">
        <v>13.825377773</v>
      </c>
      <c r="H128" s="5" t="str">
        <f t="shared" si="43"/>
        <v>N/A</v>
      </c>
      <c r="I128" s="8">
        <v>2.8340000000000001</v>
      </c>
      <c r="J128" s="8">
        <v>10.85</v>
      </c>
      <c r="K128" s="3" t="s">
        <v>734</v>
      </c>
      <c r="L128" s="105" t="str">
        <f t="shared" si="45"/>
        <v>Yes</v>
      </c>
    </row>
    <row r="129" spans="1:12" ht="25.5" x14ac:dyDescent="0.2">
      <c r="A129" s="128" t="s">
        <v>1612</v>
      </c>
      <c r="B129" s="3" t="s">
        <v>213</v>
      </c>
      <c r="C129" s="40">
        <v>15.693950468000001</v>
      </c>
      <c r="D129" s="5" t="str">
        <f t="shared" si="43"/>
        <v>N/A</v>
      </c>
      <c r="E129" s="40">
        <v>21.056560230999999</v>
      </c>
      <c r="F129" s="5" t="str">
        <f t="shared" si="43"/>
        <v>N/A</v>
      </c>
      <c r="G129" s="40">
        <v>17.156991180999999</v>
      </c>
      <c r="H129" s="5" t="str">
        <f t="shared" si="43"/>
        <v>N/A</v>
      </c>
      <c r="I129" s="8">
        <v>34.17</v>
      </c>
      <c r="J129" s="8">
        <v>-18.5</v>
      </c>
      <c r="K129" s="3" t="s">
        <v>734</v>
      </c>
      <c r="L129" s="105" t="str">
        <f t="shared" si="45"/>
        <v>Yes</v>
      </c>
    </row>
    <row r="130" spans="1:12" ht="25.5" x14ac:dyDescent="0.2">
      <c r="A130" s="128" t="s">
        <v>1613</v>
      </c>
      <c r="B130" s="3" t="s">
        <v>213</v>
      </c>
      <c r="C130" s="40">
        <v>20.323662497000001</v>
      </c>
      <c r="D130" s="5" t="str">
        <f t="shared" si="43"/>
        <v>N/A</v>
      </c>
      <c r="E130" s="40">
        <v>19.456709658000001</v>
      </c>
      <c r="F130" s="5" t="str">
        <f t="shared" si="43"/>
        <v>N/A</v>
      </c>
      <c r="G130" s="40">
        <v>19.554853131000002</v>
      </c>
      <c r="H130" s="5" t="str">
        <f t="shared" si="43"/>
        <v>N/A</v>
      </c>
      <c r="I130" s="8">
        <v>-4.2699999999999996</v>
      </c>
      <c r="J130" s="8">
        <v>0.50439999999999996</v>
      </c>
      <c r="K130" s="30" t="s">
        <v>734</v>
      </c>
      <c r="L130" s="105" t="str">
        <f>IF(J130="Div by 0", "N/A", IF(OR(J130="N/A",K130="N/A"),"N/A", IF(J130&gt;VALUE(MID(K130,1,2)), "No", IF(J130&lt;-1*VALUE(MID(K130,1,2)), "No", "Yes"))))</f>
        <v>Yes</v>
      </c>
    </row>
    <row r="131" spans="1:12" ht="25.5" x14ac:dyDescent="0.2">
      <c r="A131" s="128" t="s">
        <v>1614</v>
      </c>
      <c r="B131" s="3" t="s">
        <v>213</v>
      </c>
      <c r="C131" s="40">
        <v>12.792762695</v>
      </c>
      <c r="D131" s="5" t="str">
        <f t="shared" si="43"/>
        <v>N/A</v>
      </c>
      <c r="E131" s="40">
        <v>16.773225057000001</v>
      </c>
      <c r="F131" s="5" t="str">
        <f t="shared" si="43"/>
        <v>N/A</v>
      </c>
      <c r="G131" s="40">
        <v>19.621250438000001</v>
      </c>
      <c r="H131" s="5" t="str">
        <f t="shared" si="43"/>
        <v>N/A</v>
      </c>
      <c r="I131" s="8">
        <v>31.11</v>
      </c>
      <c r="J131" s="8">
        <v>16.98</v>
      </c>
      <c r="K131" s="3" t="s">
        <v>734</v>
      </c>
      <c r="L131" s="105" t="str">
        <f t="shared" si="44"/>
        <v>Yes</v>
      </c>
    </row>
    <row r="132" spans="1:12" ht="25.5" x14ac:dyDescent="0.2">
      <c r="A132" s="128" t="s">
        <v>493</v>
      </c>
      <c r="B132" s="3" t="s">
        <v>213</v>
      </c>
      <c r="C132" s="40">
        <v>30.694955803999999</v>
      </c>
      <c r="D132" s="5" t="str">
        <f t="shared" si="43"/>
        <v>N/A</v>
      </c>
      <c r="E132" s="40">
        <v>37.121270527</v>
      </c>
      <c r="F132" s="5" t="str">
        <f t="shared" si="43"/>
        <v>N/A</v>
      </c>
      <c r="G132" s="40">
        <v>37.203986939000004</v>
      </c>
      <c r="H132" s="5" t="str">
        <f t="shared" si="43"/>
        <v>N/A</v>
      </c>
      <c r="I132" s="8">
        <v>20.94</v>
      </c>
      <c r="J132" s="8">
        <v>0.2228</v>
      </c>
      <c r="K132" s="3" t="s">
        <v>734</v>
      </c>
      <c r="L132" s="105" t="str">
        <f t="shared" si="44"/>
        <v>Yes</v>
      </c>
    </row>
    <row r="133" spans="1:12" ht="25.5" x14ac:dyDescent="0.2">
      <c r="A133" s="128" t="s">
        <v>494</v>
      </c>
      <c r="B133" s="3" t="s">
        <v>213</v>
      </c>
      <c r="C133" s="40">
        <v>21.636014747000001</v>
      </c>
      <c r="D133" s="5" t="str">
        <f t="shared" si="43"/>
        <v>N/A</v>
      </c>
      <c r="E133" s="40">
        <v>22.725933167000001</v>
      </c>
      <c r="F133" s="5" t="str">
        <f t="shared" si="43"/>
        <v>N/A</v>
      </c>
      <c r="G133" s="40">
        <v>23.944373538000001</v>
      </c>
      <c r="H133" s="5" t="str">
        <f t="shared" si="43"/>
        <v>N/A</v>
      </c>
      <c r="I133" s="8">
        <v>5.0380000000000003</v>
      </c>
      <c r="J133" s="8">
        <v>5.3609999999999998</v>
      </c>
      <c r="K133" s="3" t="s">
        <v>734</v>
      </c>
      <c r="L133" s="105" t="str">
        <f t="shared" si="44"/>
        <v>Yes</v>
      </c>
    </row>
    <row r="134" spans="1:12" ht="25.5" x14ac:dyDescent="0.2">
      <c r="A134" s="128" t="s">
        <v>495</v>
      </c>
      <c r="B134" s="3" t="s">
        <v>213</v>
      </c>
      <c r="C134" s="40">
        <v>10.290151947</v>
      </c>
      <c r="D134" s="5" t="str">
        <f t="shared" si="43"/>
        <v>N/A</v>
      </c>
      <c r="E134" s="40">
        <v>6.8179589983</v>
      </c>
      <c r="F134" s="5" t="str">
        <f t="shared" si="43"/>
        <v>N/A</v>
      </c>
      <c r="G134" s="40">
        <v>6.1499051701000003</v>
      </c>
      <c r="H134" s="5" t="str">
        <f t="shared" si="43"/>
        <v>N/A</v>
      </c>
      <c r="I134" s="8">
        <v>-33.700000000000003</v>
      </c>
      <c r="J134" s="8">
        <v>-9.8000000000000007</v>
      </c>
      <c r="K134" s="3" t="s">
        <v>734</v>
      </c>
      <c r="L134" s="105" t="str">
        <f t="shared" si="44"/>
        <v>Yes</v>
      </c>
    </row>
    <row r="135" spans="1:12" ht="25.5" x14ac:dyDescent="0.2">
      <c r="A135" s="128" t="s">
        <v>496</v>
      </c>
      <c r="B135" s="22" t="s">
        <v>213</v>
      </c>
      <c r="C135" s="40">
        <v>5.4175139739000002</v>
      </c>
      <c r="D135" s="27" t="str">
        <f t="shared" ref="D135:D141" si="46">IF($B135="N/A","N/A",IF(C135&gt;10,"No",IF(C135&lt;-10,"No","Yes")))</f>
        <v>N/A</v>
      </c>
      <c r="E135" s="40">
        <v>4.7622952106999996</v>
      </c>
      <c r="F135" s="27" t="str">
        <f t="shared" ref="F135:F141" si="47">IF($B135="N/A","N/A",IF(E135&gt;10,"No",IF(E135&lt;-10,"No","Yes")))</f>
        <v>N/A</v>
      </c>
      <c r="G135" s="40">
        <v>5.6753169641000003</v>
      </c>
      <c r="H135" s="27" t="str">
        <f t="shared" ref="H135:H141" si="48">IF($B135="N/A","N/A",IF(G135&gt;10,"No",IF(G135&lt;-10,"No","Yes")))</f>
        <v>N/A</v>
      </c>
      <c r="I135" s="8">
        <v>-12.1</v>
      </c>
      <c r="J135" s="8">
        <v>19.170000000000002</v>
      </c>
      <c r="K135" s="3" t="s">
        <v>734</v>
      </c>
      <c r="L135" s="105" t="str">
        <f t="shared" si="44"/>
        <v>Yes</v>
      </c>
    </row>
    <row r="136" spans="1:12" ht="25.5" x14ac:dyDescent="0.2">
      <c r="A136" s="128" t="s">
        <v>497</v>
      </c>
      <c r="B136" s="22" t="s">
        <v>213</v>
      </c>
      <c r="C136" s="40">
        <v>5.5363321999999998E-3</v>
      </c>
      <c r="D136" s="27" t="str">
        <f t="shared" si="46"/>
        <v>N/A</v>
      </c>
      <c r="E136" s="40">
        <v>1.16885405E-2</v>
      </c>
      <c r="F136" s="27" t="str">
        <f t="shared" si="47"/>
        <v>N/A</v>
      </c>
      <c r="G136" s="40">
        <v>8.0332506999999994E-3</v>
      </c>
      <c r="H136" s="27" t="str">
        <f t="shared" si="48"/>
        <v>N/A</v>
      </c>
      <c r="I136" s="8">
        <v>111.1</v>
      </c>
      <c r="J136" s="8">
        <v>-31.3</v>
      </c>
      <c r="K136" s="3" t="s">
        <v>734</v>
      </c>
      <c r="L136" s="105" t="str">
        <f t="shared" si="44"/>
        <v>No</v>
      </c>
    </row>
    <row r="137" spans="1:12" ht="25.5" x14ac:dyDescent="0.2">
      <c r="A137" s="128" t="s">
        <v>498</v>
      </c>
      <c r="B137" s="22" t="s">
        <v>213</v>
      </c>
      <c r="C137" s="40">
        <v>0.29811019430000002</v>
      </c>
      <c r="D137" s="27" t="str">
        <f t="shared" si="46"/>
        <v>N/A</v>
      </c>
      <c r="E137" s="40">
        <v>0.60257043219999995</v>
      </c>
      <c r="F137" s="27" t="str">
        <f t="shared" si="47"/>
        <v>N/A</v>
      </c>
      <c r="G137" s="40">
        <v>0.46068946249999998</v>
      </c>
      <c r="H137" s="27" t="str">
        <f t="shared" si="48"/>
        <v>N/A</v>
      </c>
      <c r="I137" s="8">
        <v>102.1</v>
      </c>
      <c r="J137" s="8">
        <v>-23.5</v>
      </c>
      <c r="K137" s="3" t="s">
        <v>734</v>
      </c>
      <c r="L137" s="105" t="str">
        <f t="shared" si="44"/>
        <v>Yes</v>
      </c>
    </row>
    <row r="138" spans="1:12" ht="25.5" x14ac:dyDescent="0.2">
      <c r="A138" s="128" t="s">
        <v>499</v>
      </c>
      <c r="B138" s="22" t="s">
        <v>213</v>
      </c>
      <c r="C138" s="40">
        <v>2.1836571732999999</v>
      </c>
      <c r="D138" s="27" t="str">
        <f t="shared" si="46"/>
        <v>N/A</v>
      </c>
      <c r="E138" s="40">
        <v>2.1986668086000001</v>
      </c>
      <c r="F138" s="27" t="str">
        <f t="shared" si="47"/>
        <v>N/A</v>
      </c>
      <c r="G138" s="40">
        <v>1.8314065174</v>
      </c>
      <c r="H138" s="27" t="str">
        <f t="shared" si="48"/>
        <v>N/A</v>
      </c>
      <c r="I138" s="8">
        <v>0.68740000000000001</v>
      </c>
      <c r="J138" s="8">
        <v>-16.7</v>
      </c>
      <c r="K138" s="3" t="s">
        <v>734</v>
      </c>
      <c r="L138" s="105" t="str">
        <f t="shared" si="44"/>
        <v>Yes</v>
      </c>
    </row>
    <row r="139" spans="1:12" ht="25.5" x14ac:dyDescent="0.2">
      <c r="A139" s="128" t="s">
        <v>500</v>
      </c>
      <c r="B139" s="22" t="s">
        <v>213</v>
      </c>
      <c r="C139" s="40">
        <v>2.0848549374999998</v>
      </c>
      <c r="D139" s="27" t="str">
        <f t="shared" si="46"/>
        <v>N/A</v>
      </c>
      <c r="E139" s="40">
        <v>2.1173703923999998</v>
      </c>
      <c r="F139" s="27" t="str">
        <f t="shared" si="47"/>
        <v>N/A</v>
      </c>
      <c r="G139" s="40">
        <v>1.9361880479</v>
      </c>
      <c r="H139" s="27" t="str">
        <f t="shared" si="48"/>
        <v>N/A</v>
      </c>
      <c r="I139" s="8">
        <v>1.56</v>
      </c>
      <c r="J139" s="8">
        <v>-8.56</v>
      </c>
      <c r="K139" s="3" t="s">
        <v>734</v>
      </c>
      <c r="L139" s="105" t="str">
        <f t="shared" si="44"/>
        <v>Yes</v>
      </c>
    </row>
    <row r="140" spans="1:12" ht="25.5" x14ac:dyDescent="0.2">
      <c r="A140" s="128" t="s">
        <v>501</v>
      </c>
      <c r="B140" s="22" t="s">
        <v>213</v>
      </c>
      <c r="C140" s="40">
        <v>10.708969923</v>
      </c>
      <c r="D140" s="27" t="str">
        <f t="shared" si="46"/>
        <v>N/A</v>
      </c>
      <c r="E140" s="40">
        <v>10.689431988999999</v>
      </c>
      <c r="F140" s="27" t="str">
        <f t="shared" si="47"/>
        <v>N/A</v>
      </c>
      <c r="G140" s="40">
        <v>9.9617547414000001</v>
      </c>
      <c r="H140" s="27" t="str">
        <f t="shared" si="48"/>
        <v>N/A</v>
      </c>
      <c r="I140" s="8">
        <v>-0.182</v>
      </c>
      <c r="J140" s="8">
        <v>-6.81</v>
      </c>
      <c r="K140" s="3" t="s">
        <v>734</v>
      </c>
      <c r="L140" s="105" t="str">
        <f t="shared" si="44"/>
        <v>Yes</v>
      </c>
    </row>
    <row r="141" spans="1:12" ht="25.5" x14ac:dyDescent="0.2">
      <c r="A141" s="128" t="s">
        <v>502</v>
      </c>
      <c r="B141" s="22" t="s">
        <v>213</v>
      </c>
      <c r="C141" s="40">
        <v>0</v>
      </c>
      <c r="D141" s="27" t="str">
        <f t="shared" si="46"/>
        <v>N/A</v>
      </c>
      <c r="E141" s="40">
        <v>0</v>
      </c>
      <c r="F141" s="27" t="str">
        <f t="shared" si="47"/>
        <v>N/A</v>
      </c>
      <c r="G141" s="40">
        <v>0</v>
      </c>
      <c r="H141" s="27" t="str">
        <f t="shared" si="48"/>
        <v>N/A</v>
      </c>
      <c r="I141" s="8" t="s">
        <v>1750</v>
      </c>
      <c r="J141" s="8" t="s">
        <v>1750</v>
      </c>
      <c r="K141" s="3" t="s">
        <v>734</v>
      </c>
      <c r="L141" s="105" t="str">
        <f t="shared" si="44"/>
        <v>N/A</v>
      </c>
    </row>
    <row r="142" spans="1:12" ht="25.5" x14ac:dyDescent="0.2">
      <c r="A142" s="128" t="s">
        <v>503</v>
      </c>
      <c r="B142" s="22" t="s">
        <v>213</v>
      </c>
      <c r="C142" s="40">
        <v>27.402714931999999</v>
      </c>
      <c r="D142" s="5" t="str">
        <f t="shared" ref="D142" si="49">IF($B142="N/A","N/A",IF(C142&lt;0,"No","Yes"))</f>
        <v>N/A</v>
      </c>
      <c r="E142" s="40">
        <v>27.919038538999999</v>
      </c>
      <c r="F142" s="5" t="str">
        <f t="shared" ref="F142" si="50">IF($B142="N/A","N/A",IF(E142&lt;0,"No","Yes"))</f>
        <v>N/A</v>
      </c>
      <c r="G142" s="40">
        <v>29.100799832</v>
      </c>
      <c r="H142" s="5" t="str">
        <f t="shared" ref="H142" si="51">IF($B142="N/A","N/A",IF(G142&lt;0,"No","Yes"))</f>
        <v>N/A</v>
      </c>
      <c r="I142" s="8">
        <v>1.8839999999999999</v>
      </c>
      <c r="J142" s="8">
        <v>4.2329999999999997</v>
      </c>
      <c r="K142" s="3" t="s">
        <v>734</v>
      </c>
      <c r="L142" s="105" t="str">
        <f t="shared" si="44"/>
        <v>Yes</v>
      </c>
    </row>
    <row r="143" spans="1:12" x14ac:dyDescent="0.2">
      <c r="A143" s="104" t="s">
        <v>731</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1750</v>
      </c>
      <c r="J143" s="8" t="s">
        <v>1750</v>
      </c>
      <c r="K143" s="28" t="s">
        <v>734</v>
      </c>
      <c r="L143" s="105" t="str">
        <f>IF(J143="Div by 0", "N/A", IF(K143="N/A","N/A", IF(J143&gt;VALUE(MID(K143,1,2)), "No", IF(J143&lt;-1*VALUE(MID(K143,1,2)), "No", "Yes"))))</f>
        <v>N/A</v>
      </c>
    </row>
    <row r="144" spans="1:12" x14ac:dyDescent="0.2">
      <c r="A144" s="104" t="s">
        <v>732</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1750</v>
      </c>
      <c r="J144" s="8" t="s">
        <v>1750</v>
      </c>
      <c r="K144" s="28" t="s">
        <v>734</v>
      </c>
      <c r="L144" s="105" t="str">
        <f>IF(J144="Div by 0", "N/A", IF(K144="N/A","N/A", IF(J144&gt;VALUE(MID(K144,1,2)), "No", IF(J144&lt;-1*VALUE(MID(K144,1,2)), "No", "Yes"))))</f>
        <v>N/A</v>
      </c>
    </row>
    <row r="145" spans="1:12" x14ac:dyDescent="0.2">
      <c r="A145" s="128" t="s">
        <v>504</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1750</v>
      </c>
      <c r="J145" s="8" t="s">
        <v>1750</v>
      </c>
      <c r="K145" s="30" t="s">
        <v>734</v>
      </c>
      <c r="L145" s="105" t="str">
        <f>IF(J145="Div by 0", "N/A", IF(OR(J145="N/A",K145="N/A"),"N/A", IF(J145&gt;VALUE(MID(K145,1,2)), "No", IF(J145&lt;-1*VALUE(MID(K145,1,2)), "No", "Yes"))))</f>
        <v>N/A</v>
      </c>
    </row>
    <row r="146" spans="1:12" x14ac:dyDescent="0.2">
      <c r="A146" s="128" t="s">
        <v>505</v>
      </c>
      <c r="B146" s="3" t="s">
        <v>213</v>
      </c>
      <c r="C146" s="40">
        <v>0</v>
      </c>
      <c r="D146" s="5" t="str">
        <f t="shared" si="52"/>
        <v>N/A</v>
      </c>
      <c r="E146" s="40">
        <v>0</v>
      </c>
      <c r="F146" s="5" t="str">
        <f t="shared" si="53"/>
        <v>N/A</v>
      </c>
      <c r="G146" s="40">
        <v>0</v>
      </c>
      <c r="H146" s="5" t="str">
        <f t="shared" si="54"/>
        <v>N/A</v>
      </c>
      <c r="I146" s="8" t="s">
        <v>1750</v>
      </c>
      <c r="J146" s="8" t="s">
        <v>1750</v>
      </c>
      <c r="K146" s="3" t="s">
        <v>734</v>
      </c>
      <c r="L146" s="105" t="str">
        <f t="shared" ref="L146:L149" si="55">IF(J146="Div by 0", "N/A", IF(OR(J146="N/A",K146="N/A"),"N/A", IF(J146&gt;VALUE(MID(K146,1,2)), "No", IF(J146&lt;-1*VALUE(MID(K146,1,2)), "No", "Yes"))))</f>
        <v>N/A</v>
      </c>
    </row>
    <row r="147" spans="1:12" x14ac:dyDescent="0.2">
      <c r="A147" s="128" t="s">
        <v>506</v>
      </c>
      <c r="B147" s="3" t="s">
        <v>213</v>
      </c>
      <c r="C147" s="40">
        <v>0</v>
      </c>
      <c r="D147" s="5" t="str">
        <f t="shared" si="52"/>
        <v>N/A</v>
      </c>
      <c r="E147" s="40">
        <v>0</v>
      </c>
      <c r="F147" s="5" t="str">
        <f t="shared" si="53"/>
        <v>N/A</v>
      </c>
      <c r="G147" s="40">
        <v>0</v>
      </c>
      <c r="H147" s="5" t="str">
        <f t="shared" si="54"/>
        <v>N/A</v>
      </c>
      <c r="I147" s="8" t="s">
        <v>1750</v>
      </c>
      <c r="J147" s="8" t="s">
        <v>1750</v>
      </c>
      <c r="K147" s="3" t="s">
        <v>734</v>
      </c>
      <c r="L147" s="105" t="str">
        <f t="shared" si="55"/>
        <v>N/A</v>
      </c>
    </row>
    <row r="148" spans="1:12" x14ac:dyDescent="0.2">
      <c r="A148" s="128" t="s">
        <v>507</v>
      </c>
      <c r="B148" s="3" t="s">
        <v>213</v>
      </c>
      <c r="C148" s="40">
        <v>0</v>
      </c>
      <c r="D148" s="5" t="str">
        <f t="shared" si="52"/>
        <v>N/A</v>
      </c>
      <c r="E148" s="40">
        <v>0</v>
      </c>
      <c r="F148" s="5" t="str">
        <f t="shared" si="53"/>
        <v>N/A</v>
      </c>
      <c r="G148" s="40">
        <v>0</v>
      </c>
      <c r="H148" s="5" t="str">
        <f t="shared" si="54"/>
        <v>N/A</v>
      </c>
      <c r="I148" s="8" t="s">
        <v>1750</v>
      </c>
      <c r="J148" s="8" t="s">
        <v>1750</v>
      </c>
      <c r="K148" s="3" t="s">
        <v>734</v>
      </c>
      <c r="L148" s="105" t="str">
        <f t="shared" si="55"/>
        <v>N/A</v>
      </c>
    </row>
    <row r="149" spans="1:12" x14ac:dyDescent="0.2">
      <c r="A149" s="128" t="s">
        <v>508</v>
      </c>
      <c r="B149" s="3" t="s">
        <v>213</v>
      </c>
      <c r="C149" s="40">
        <v>0</v>
      </c>
      <c r="D149" s="5" t="str">
        <f t="shared" si="52"/>
        <v>N/A</v>
      </c>
      <c r="E149" s="40">
        <v>0</v>
      </c>
      <c r="F149" s="5" t="str">
        <f t="shared" si="53"/>
        <v>N/A</v>
      </c>
      <c r="G149" s="40">
        <v>0</v>
      </c>
      <c r="H149" s="5" t="str">
        <f t="shared" si="54"/>
        <v>N/A</v>
      </c>
      <c r="I149" s="8" t="s">
        <v>1750</v>
      </c>
      <c r="J149" s="8" t="s">
        <v>1750</v>
      </c>
      <c r="K149" s="3" t="s">
        <v>734</v>
      </c>
      <c r="L149" s="105" t="str">
        <f t="shared" si="55"/>
        <v>N/A</v>
      </c>
    </row>
    <row r="150" spans="1:12" x14ac:dyDescent="0.2">
      <c r="A150" s="137" t="s">
        <v>733</v>
      </c>
      <c r="B150" s="30" t="s">
        <v>213</v>
      </c>
      <c r="C150" s="1">
        <v>1673170</v>
      </c>
      <c r="D150" s="7" t="str">
        <f t="shared" ref="D150:D172" si="56">IF($B150="N/A","N/A",IF(C150&gt;10,"No",IF(C150&lt;-10,"No","Yes")))</f>
        <v>N/A</v>
      </c>
      <c r="E150" s="1">
        <v>1951668</v>
      </c>
      <c r="F150" s="7" t="str">
        <f t="shared" ref="F150:F172" si="57">IF($B150="N/A","N/A",IF(E150&gt;10,"No",IF(E150&lt;-10,"No","Yes")))</f>
        <v>N/A</v>
      </c>
      <c r="G150" s="1">
        <v>2210056</v>
      </c>
      <c r="H150" s="7" t="str">
        <f t="shared" ref="H150:H172" si="58">IF($B150="N/A","N/A",IF(G150&gt;10,"No",IF(G150&lt;-10,"No","Yes")))</f>
        <v>N/A</v>
      </c>
      <c r="I150" s="8">
        <v>16.64</v>
      </c>
      <c r="J150" s="8">
        <v>13.24</v>
      </c>
      <c r="K150" s="30" t="s">
        <v>734</v>
      </c>
      <c r="L150" s="105" t="str">
        <f t="shared" ref="L150:L172" si="59">IF(J150="Div by 0", "N/A", IF(K150="N/A","N/A", IF(J150&gt;VALUE(MID(K150,1,2)), "No", IF(J150&lt;-1*VALUE(MID(K150,1,2)), "No", "Yes"))))</f>
        <v>Yes</v>
      </c>
    </row>
    <row r="151" spans="1:12" x14ac:dyDescent="0.2">
      <c r="A151" s="137" t="s">
        <v>531</v>
      </c>
      <c r="B151" s="30" t="s">
        <v>213</v>
      </c>
      <c r="C151" s="1">
        <v>18909</v>
      </c>
      <c r="D151" s="7" t="str">
        <f t="shared" si="56"/>
        <v>N/A</v>
      </c>
      <c r="E151" s="1">
        <v>24680</v>
      </c>
      <c r="F151" s="7" t="str">
        <f t="shared" si="57"/>
        <v>N/A</v>
      </c>
      <c r="G151" s="1">
        <v>44218</v>
      </c>
      <c r="H151" s="7" t="str">
        <f t="shared" si="58"/>
        <v>N/A</v>
      </c>
      <c r="I151" s="8">
        <v>30.52</v>
      </c>
      <c r="J151" s="8">
        <v>79.17</v>
      </c>
      <c r="K151" s="30" t="s">
        <v>734</v>
      </c>
      <c r="L151" s="105" t="str">
        <f t="shared" si="59"/>
        <v>No</v>
      </c>
    </row>
    <row r="152" spans="1:12" x14ac:dyDescent="0.2">
      <c r="A152" s="137" t="s">
        <v>532</v>
      </c>
      <c r="B152" s="30" t="s">
        <v>213</v>
      </c>
      <c r="C152" s="1">
        <v>234342</v>
      </c>
      <c r="D152" s="7" t="str">
        <f t="shared" si="56"/>
        <v>N/A</v>
      </c>
      <c r="E152" s="1">
        <v>240305</v>
      </c>
      <c r="F152" s="7" t="str">
        <f t="shared" si="57"/>
        <v>N/A</v>
      </c>
      <c r="G152" s="1">
        <v>267275</v>
      </c>
      <c r="H152" s="7" t="str">
        <f t="shared" si="58"/>
        <v>N/A</v>
      </c>
      <c r="I152" s="8">
        <v>2.5449999999999999</v>
      </c>
      <c r="J152" s="8">
        <v>11.22</v>
      </c>
      <c r="K152" s="30" t="s">
        <v>734</v>
      </c>
      <c r="L152" s="105" t="str">
        <f t="shared" si="59"/>
        <v>Yes</v>
      </c>
    </row>
    <row r="153" spans="1:12" x14ac:dyDescent="0.2">
      <c r="A153" s="137" t="s">
        <v>533</v>
      </c>
      <c r="B153" s="30" t="s">
        <v>213</v>
      </c>
      <c r="C153" s="1">
        <v>1006643</v>
      </c>
      <c r="D153" s="7" t="str">
        <f t="shared" si="56"/>
        <v>N/A</v>
      </c>
      <c r="E153" s="1">
        <v>974462</v>
      </c>
      <c r="F153" s="7" t="str">
        <f t="shared" si="57"/>
        <v>N/A</v>
      </c>
      <c r="G153" s="1">
        <v>935732</v>
      </c>
      <c r="H153" s="7" t="str">
        <f t="shared" si="58"/>
        <v>N/A</v>
      </c>
      <c r="I153" s="8">
        <v>-3.2</v>
      </c>
      <c r="J153" s="8">
        <v>-3.97</v>
      </c>
      <c r="K153" s="30" t="s">
        <v>734</v>
      </c>
      <c r="L153" s="105" t="str">
        <f t="shared" si="59"/>
        <v>Yes</v>
      </c>
    </row>
    <row r="154" spans="1:12" x14ac:dyDescent="0.2">
      <c r="A154" s="137" t="s">
        <v>534</v>
      </c>
      <c r="B154" s="30" t="s">
        <v>213</v>
      </c>
      <c r="C154" s="1">
        <v>413276</v>
      </c>
      <c r="D154" s="7" t="str">
        <f t="shared" si="56"/>
        <v>N/A</v>
      </c>
      <c r="E154" s="1">
        <v>712221</v>
      </c>
      <c r="F154" s="7" t="str">
        <f t="shared" si="57"/>
        <v>N/A</v>
      </c>
      <c r="G154" s="1">
        <v>962831</v>
      </c>
      <c r="H154" s="7" t="str">
        <f t="shared" si="58"/>
        <v>N/A</v>
      </c>
      <c r="I154" s="8">
        <v>72.34</v>
      </c>
      <c r="J154" s="8">
        <v>35.19</v>
      </c>
      <c r="K154" s="30" t="s">
        <v>734</v>
      </c>
      <c r="L154" s="105" t="str">
        <f t="shared" si="59"/>
        <v>No</v>
      </c>
    </row>
    <row r="155" spans="1:12" x14ac:dyDescent="0.2">
      <c r="A155" s="128" t="s">
        <v>535</v>
      </c>
      <c r="B155" s="3" t="s">
        <v>213</v>
      </c>
      <c r="C155" s="40">
        <v>77.648974120999995</v>
      </c>
      <c r="D155" s="5" t="str">
        <f t="shared" ref="D155:D159" si="60">IF($B155="N/A","N/A",IF(C155&lt;0,"No","Yes"))</f>
        <v>N/A</v>
      </c>
      <c r="E155" s="40">
        <v>76.562391507000001</v>
      </c>
      <c r="F155" s="5" t="str">
        <f t="shared" ref="F155:F159" si="61">IF($B155="N/A","N/A",IF(E155&lt;0,"No","Yes"))</f>
        <v>N/A</v>
      </c>
      <c r="G155" s="40">
        <v>78.711248158000004</v>
      </c>
      <c r="H155" s="5" t="str">
        <f t="shared" ref="H155:H159" si="62">IF($B155="N/A","N/A",IF(G155&lt;0,"No","Yes"))</f>
        <v>N/A</v>
      </c>
      <c r="I155" s="8">
        <v>-1.4</v>
      </c>
      <c r="J155" s="8">
        <v>2.8069999999999999</v>
      </c>
      <c r="K155" s="30" t="s">
        <v>734</v>
      </c>
      <c r="L155" s="105" t="str">
        <f>IF(J155="Div by 0", "N/A", IF(OR(J155="N/A",K155="N/A"),"N/A", IF(J155&gt;VALUE(MID(K155,1,2)), "No", IF(J155&lt;-1*VALUE(MID(K155,1,2)), "No", "Yes"))))</f>
        <v>Yes</v>
      </c>
    </row>
    <row r="156" spans="1:12" ht="25.5" x14ac:dyDescent="0.2">
      <c r="A156" s="128" t="s">
        <v>536</v>
      </c>
      <c r="B156" s="3" t="s">
        <v>213</v>
      </c>
      <c r="C156" s="40">
        <v>13.78870302</v>
      </c>
      <c r="D156" s="5" t="str">
        <f t="shared" si="60"/>
        <v>N/A</v>
      </c>
      <c r="E156" s="40">
        <v>17.733579552999998</v>
      </c>
      <c r="F156" s="5" t="str">
        <f t="shared" si="61"/>
        <v>N/A</v>
      </c>
      <c r="G156" s="40">
        <v>29.503646420999999</v>
      </c>
      <c r="H156" s="5" t="str">
        <f t="shared" si="62"/>
        <v>N/A</v>
      </c>
      <c r="I156" s="8">
        <v>28.61</v>
      </c>
      <c r="J156" s="8">
        <v>66.37</v>
      </c>
      <c r="K156" s="3" t="s">
        <v>734</v>
      </c>
      <c r="L156" s="105" t="str">
        <f t="shared" ref="L156:L159" si="63">IF(J156="Div by 0", "N/A", IF(OR(J156="N/A",K156="N/A"),"N/A", IF(J156&gt;VALUE(MID(K156,1,2)), "No", IF(J156&lt;-1*VALUE(MID(K156,1,2)), "No", "Yes"))))</f>
        <v>No</v>
      </c>
    </row>
    <row r="157" spans="1:12" ht="25.5" x14ac:dyDescent="0.2">
      <c r="A157" s="128" t="s">
        <v>537</v>
      </c>
      <c r="B157" s="3" t="s">
        <v>213</v>
      </c>
      <c r="C157" s="40">
        <v>61.841778865999999</v>
      </c>
      <c r="D157" s="5" t="str">
        <f t="shared" si="60"/>
        <v>N/A</v>
      </c>
      <c r="E157" s="40">
        <v>64.231892889999997</v>
      </c>
      <c r="F157" s="5" t="str">
        <f t="shared" si="61"/>
        <v>N/A</v>
      </c>
      <c r="G157" s="40">
        <v>69.120461363000004</v>
      </c>
      <c r="H157" s="5" t="str">
        <f t="shared" si="62"/>
        <v>N/A</v>
      </c>
      <c r="I157" s="8">
        <v>3.8650000000000002</v>
      </c>
      <c r="J157" s="8">
        <v>7.6109999999999998</v>
      </c>
      <c r="K157" s="3" t="s">
        <v>734</v>
      </c>
      <c r="L157" s="105" t="str">
        <f t="shared" si="63"/>
        <v>Yes</v>
      </c>
    </row>
    <row r="158" spans="1:12" ht="25.5" x14ac:dyDescent="0.2">
      <c r="A158" s="128" t="s">
        <v>538</v>
      </c>
      <c r="B158" s="3" t="s">
        <v>213</v>
      </c>
      <c r="C158" s="40">
        <v>87.744837824000001</v>
      </c>
      <c r="D158" s="5" t="str">
        <f t="shared" si="60"/>
        <v>N/A</v>
      </c>
      <c r="E158" s="40">
        <v>87.359262728999994</v>
      </c>
      <c r="F158" s="5" t="str">
        <f t="shared" si="61"/>
        <v>N/A</v>
      </c>
      <c r="G158" s="40">
        <v>85.997981777000007</v>
      </c>
      <c r="H158" s="5" t="str">
        <f t="shared" si="62"/>
        <v>N/A</v>
      </c>
      <c r="I158" s="8">
        <v>-0.439</v>
      </c>
      <c r="J158" s="8">
        <v>-1.56</v>
      </c>
      <c r="K158" s="3" t="s">
        <v>734</v>
      </c>
      <c r="L158" s="105" t="str">
        <f t="shared" si="63"/>
        <v>Yes</v>
      </c>
    </row>
    <row r="159" spans="1:12" ht="25.5" x14ac:dyDescent="0.2">
      <c r="A159" s="128" t="s">
        <v>539</v>
      </c>
      <c r="B159" s="3" t="s">
        <v>213</v>
      </c>
      <c r="C159" s="40">
        <v>84.088744922999993</v>
      </c>
      <c r="D159" s="5" t="str">
        <f t="shared" si="60"/>
        <v>N/A</v>
      </c>
      <c r="E159" s="40">
        <v>77.384708658999998</v>
      </c>
      <c r="F159" s="5" t="str">
        <f t="shared" si="61"/>
        <v>N/A</v>
      </c>
      <c r="G159" s="40">
        <v>81.377782585999995</v>
      </c>
      <c r="H159" s="5" t="str">
        <f t="shared" si="62"/>
        <v>N/A</v>
      </c>
      <c r="I159" s="8">
        <v>-7.97</v>
      </c>
      <c r="J159" s="8">
        <v>5.16</v>
      </c>
      <c r="K159" s="3" t="s">
        <v>734</v>
      </c>
      <c r="L159" s="105" t="str">
        <f t="shared" si="63"/>
        <v>Yes</v>
      </c>
    </row>
    <row r="160" spans="1:12" ht="25.5" x14ac:dyDescent="0.2">
      <c r="A160" s="137" t="s">
        <v>540</v>
      </c>
      <c r="B160" s="30" t="s">
        <v>213</v>
      </c>
      <c r="C160" s="1">
        <v>1293252.53</v>
      </c>
      <c r="D160" s="7" t="str">
        <f t="shared" si="56"/>
        <v>N/A</v>
      </c>
      <c r="E160" s="1">
        <v>1427622.11</v>
      </c>
      <c r="F160" s="7" t="str">
        <f t="shared" si="57"/>
        <v>N/A</v>
      </c>
      <c r="G160" s="1">
        <v>1631560.99</v>
      </c>
      <c r="H160" s="7" t="str">
        <f t="shared" si="58"/>
        <v>N/A</v>
      </c>
      <c r="I160" s="8">
        <v>10.39</v>
      </c>
      <c r="J160" s="8">
        <v>14.29</v>
      </c>
      <c r="K160" s="30" t="s">
        <v>734</v>
      </c>
      <c r="L160" s="105" t="str">
        <f t="shared" si="59"/>
        <v>Yes</v>
      </c>
    </row>
    <row r="161" spans="1:12" x14ac:dyDescent="0.2">
      <c r="A161" s="137" t="s">
        <v>541</v>
      </c>
      <c r="B161" s="30" t="s">
        <v>213</v>
      </c>
      <c r="C161" s="10">
        <v>6081551558</v>
      </c>
      <c r="D161" s="7" t="str">
        <f t="shared" si="56"/>
        <v>N/A</v>
      </c>
      <c r="E161" s="10">
        <v>6688202135</v>
      </c>
      <c r="F161" s="7" t="str">
        <f t="shared" si="57"/>
        <v>N/A</v>
      </c>
      <c r="G161" s="10">
        <v>8798150531</v>
      </c>
      <c r="H161" s="7" t="str">
        <f t="shared" si="58"/>
        <v>N/A</v>
      </c>
      <c r="I161" s="8">
        <v>9.9749999999999996</v>
      </c>
      <c r="J161" s="8">
        <v>31.55</v>
      </c>
      <c r="K161" s="30" t="s">
        <v>734</v>
      </c>
      <c r="L161" s="105" t="str">
        <f t="shared" si="59"/>
        <v>No</v>
      </c>
    </row>
    <row r="162" spans="1:12" x14ac:dyDescent="0.2">
      <c r="A162" s="137" t="s">
        <v>1263</v>
      </c>
      <c r="B162" s="30" t="s">
        <v>213</v>
      </c>
      <c r="C162" s="10">
        <v>3634.7481475</v>
      </c>
      <c r="D162" s="7" t="str">
        <f t="shared" si="56"/>
        <v>N/A</v>
      </c>
      <c r="E162" s="10">
        <v>3426.9159175999998</v>
      </c>
      <c r="F162" s="7" t="str">
        <f t="shared" si="57"/>
        <v>N/A</v>
      </c>
      <c r="G162" s="10">
        <v>3980.9627135999999</v>
      </c>
      <c r="H162" s="7" t="str">
        <f t="shared" si="58"/>
        <v>N/A</v>
      </c>
      <c r="I162" s="8">
        <v>-5.72</v>
      </c>
      <c r="J162" s="8">
        <v>16.170000000000002</v>
      </c>
      <c r="K162" s="30" t="s">
        <v>734</v>
      </c>
      <c r="L162" s="105" t="str">
        <f t="shared" si="59"/>
        <v>Yes</v>
      </c>
    </row>
    <row r="163" spans="1:12" ht="25.5" x14ac:dyDescent="0.2">
      <c r="A163" s="137" t="s">
        <v>1264</v>
      </c>
      <c r="B163" s="30" t="s">
        <v>213</v>
      </c>
      <c r="C163" s="10">
        <v>3852.6971812000002</v>
      </c>
      <c r="D163" s="7" t="str">
        <f t="shared" si="56"/>
        <v>N/A</v>
      </c>
      <c r="E163" s="10">
        <v>3860.9823339</v>
      </c>
      <c r="F163" s="7" t="str">
        <f t="shared" si="57"/>
        <v>N/A</v>
      </c>
      <c r="G163" s="10">
        <v>3988.7133294</v>
      </c>
      <c r="H163" s="7" t="str">
        <f t="shared" si="58"/>
        <v>N/A</v>
      </c>
      <c r="I163" s="8">
        <v>0.215</v>
      </c>
      <c r="J163" s="8">
        <v>3.3079999999999998</v>
      </c>
      <c r="K163" s="30" t="s">
        <v>734</v>
      </c>
      <c r="L163" s="105" t="str">
        <f t="shared" si="59"/>
        <v>Yes</v>
      </c>
    </row>
    <row r="164" spans="1:12" ht="25.5" x14ac:dyDescent="0.2">
      <c r="A164" s="137" t="s">
        <v>1265</v>
      </c>
      <c r="B164" s="30" t="s">
        <v>213</v>
      </c>
      <c r="C164" s="10">
        <v>12643.062511</v>
      </c>
      <c r="D164" s="7" t="str">
        <f t="shared" si="56"/>
        <v>N/A</v>
      </c>
      <c r="E164" s="10">
        <v>12412.859836</v>
      </c>
      <c r="F164" s="7" t="str">
        <f t="shared" si="57"/>
        <v>N/A</v>
      </c>
      <c r="G164" s="10">
        <v>11120.551858999999</v>
      </c>
      <c r="H164" s="7" t="str">
        <f t="shared" si="58"/>
        <v>N/A</v>
      </c>
      <c r="I164" s="8">
        <v>-1.82</v>
      </c>
      <c r="J164" s="8">
        <v>-10.4</v>
      </c>
      <c r="K164" s="30" t="s">
        <v>734</v>
      </c>
      <c r="L164" s="105" t="str">
        <f t="shared" si="59"/>
        <v>Yes</v>
      </c>
    </row>
    <row r="165" spans="1:12" ht="25.5" x14ac:dyDescent="0.2">
      <c r="A165" s="137" t="s">
        <v>1266</v>
      </c>
      <c r="B165" s="30" t="s">
        <v>213</v>
      </c>
      <c r="C165" s="10">
        <v>1710.4950434</v>
      </c>
      <c r="D165" s="7" t="str">
        <f t="shared" si="56"/>
        <v>N/A</v>
      </c>
      <c r="E165" s="10">
        <v>1715.9202083</v>
      </c>
      <c r="F165" s="7" t="str">
        <f t="shared" si="57"/>
        <v>N/A</v>
      </c>
      <c r="G165" s="10">
        <v>1856.1856706999999</v>
      </c>
      <c r="H165" s="7" t="str">
        <f t="shared" si="58"/>
        <v>N/A</v>
      </c>
      <c r="I165" s="8">
        <v>0.31719999999999998</v>
      </c>
      <c r="J165" s="8">
        <v>8.1739999999999995</v>
      </c>
      <c r="K165" s="30" t="s">
        <v>734</v>
      </c>
      <c r="L165" s="105" t="str">
        <f t="shared" si="59"/>
        <v>Yes</v>
      </c>
    </row>
    <row r="166" spans="1:12" ht="25.5" x14ac:dyDescent="0.2">
      <c r="A166" s="137" t="s">
        <v>1267</v>
      </c>
      <c r="B166" s="30" t="s">
        <v>213</v>
      </c>
      <c r="C166" s="10">
        <v>3203.7729992</v>
      </c>
      <c r="D166" s="7" t="str">
        <f t="shared" si="56"/>
        <v>N/A</v>
      </c>
      <c r="E166" s="10">
        <v>2720.9837536</v>
      </c>
      <c r="F166" s="7" t="str">
        <f t="shared" si="57"/>
        <v>N/A</v>
      </c>
      <c r="G166" s="10">
        <v>4063.6828031</v>
      </c>
      <c r="H166" s="7" t="str">
        <f t="shared" si="58"/>
        <v>N/A</v>
      </c>
      <c r="I166" s="8">
        <v>-15.1</v>
      </c>
      <c r="J166" s="8">
        <v>49.35</v>
      </c>
      <c r="K166" s="30" t="s">
        <v>734</v>
      </c>
      <c r="L166" s="105" t="str">
        <f t="shared" si="59"/>
        <v>No</v>
      </c>
    </row>
    <row r="167" spans="1:12" x14ac:dyDescent="0.2">
      <c r="A167" s="168" t="s">
        <v>542</v>
      </c>
      <c r="B167" s="22" t="s">
        <v>213</v>
      </c>
      <c r="C167" s="29">
        <v>1433919787</v>
      </c>
      <c r="D167" s="27" t="str">
        <f t="shared" si="56"/>
        <v>N/A</v>
      </c>
      <c r="E167" s="29">
        <v>1651629468</v>
      </c>
      <c r="F167" s="27" t="str">
        <f t="shared" si="57"/>
        <v>N/A</v>
      </c>
      <c r="G167" s="29">
        <v>1633718592</v>
      </c>
      <c r="H167" s="27" t="str">
        <f t="shared" si="58"/>
        <v>N/A</v>
      </c>
      <c r="I167" s="8">
        <v>15.18</v>
      </c>
      <c r="J167" s="8">
        <v>-1.08</v>
      </c>
      <c r="K167" s="28" t="s">
        <v>734</v>
      </c>
      <c r="L167" s="105" t="str">
        <f t="shared" si="59"/>
        <v>Yes</v>
      </c>
    </row>
    <row r="168" spans="1:12" x14ac:dyDescent="0.2">
      <c r="A168" s="168" t="s">
        <v>1268</v>
      </c>
      <c r="B168" s="22" t="s">
        <v>213</v>
      </c>
      <c r="C168" s="29">
        <v>857.00782765999998</v>
      </c>
      <c r="D168" s="27" t="str">
        <f t="shared" si="56"/>
        <v>N/A</v>
      </c>
      <c r="E168" s="29">
        <v>846.26558820000002</v>
      </c>
      <c r="F168" s="27" t="str">
        <f t="shared" si="57"/>
        <v>N/A</v>
      </c>
      <c r="G168" s="29">
        <v>739.22045051999999</v>
      </c>
      <c r="H168" s="27" t="str">
        <f t="shared" si="58"/>
        <v>N/A</v>
      </c>
      <c r="I168" s="8">
        <v>-1.25</v>
      </c>
      <c r="J168" s="8">
        <v>-12.6</v>
      </c>
      <c r="K168" s="28" t="s">
        <v>734</v>
      </c>
      <c r="L168" s="105" t="str">
        <f t="shared" si="59"/>
        <v>Yes</v>
      </c>
    </row>
    <row r="169" spans="1:12" ht="25.5" x14ac:dyDescent="0.2">
      <c r="A169" s="168" t="s">
        <v>1269</v>
      </c>
      <c r="B169" s="30" t="s">
        <v>213</v>
      </c>
      <c r="C169" s="10">
        <v>1354.9982548</v>
      </c>
      <c r="D169" s="7" t="str">
        <f t="shared" si="56"/>
        <v>N/A</v>
      </c>
      <c r="E169" s="10">
        <v>1374.2131686</v>
      </c>
      <c r="F169" s="7" t="str">
        <f t="shared" si="57"/>
        <v>N/A</v>
      </c>
      <c r="G169" s="10">
        <v>1243.8839387</v>
      </c>
      <c r="H169" s="7" t="str">
        <f t="shared" si="58"/>
        <v>N/A</v>
      </c>
      <c r="I169" s="8">
        <v>1.4179999999999999</v>
      </c>
      <c r="J169" s="8">
        <v>-9.48</v>
      </c>
      <c r="K169" s="30" t="s">
        <v>734</v>
      </c>
      <c r="L169" s="105" t="str">
        <f t="shared" si="59"/>
        <v>Yes</v>
      </c>
    </row>
    <row r="170" spans="1:12" ht="25.5" x14ac:dyDescent="0.2">
      <c r="A170" s="168" t="s">
        <v>1270</v>
      </c>
      <c r="B170" s="30" t="s">
        <v>213</v>
      </c>
      <c r="C170" s="10">
        <v>3253.1659967000001</v>
      </c>
      <c r="D170" s="7" t="str">
        <f t="shared" si="56"/>
        <v>N/A</v>
      </c>
      <c r="E170" s="10">
        <v>3223.7882524000001</v>
      </c>
      <c r="F170" s="7" t="str">
        <f t="shared" si="57"/>
        <v>N/A</v>
      </c>
      <c r="G170" s="10">
        <v>2737.2893872999998</v>
      </c>
      <c r="H170" s="7" t="str">
        <f t="shared" si="58"/>
        <v>N/A</v>
      </c>
      <c r="I170" s="8">
        <v>-0.90300000000000002</v>
      </c>
      <c r="J170" s="8">
        <v>-15.1</v>
      </c>
      <c r="K170" s="30" t="s">
        <v>734</v>
      </c>
      <c r="L170" s="105" t="str">
        <f t="shared" si="59"/>
        <v>Yes</v>
      </c>
    </row>
    <row r="171" spans="1:12" ht="25.5" x14ac:dyDescent="0.2">
      <c r="A171" s="168" t="s">
        <v>1271</v>
      </c>
      <c r="B171" s="30" t="s">
        <v>213</v>
      </c>
      <c r="C171" s="10">
        <v>420.76373551</v>
      </c>
      <c r="D171" s="7" t="str">
        <f t="shared" si="56"/>
        <v>N/A</v>
      </c>
      <c r="E171" s="10">
        <v>439.25566620000001</v>
      </c>
      <c r="F171" s="7" t="str">
        <f t="shared" si="57"/>
        <v>N/A</v>
      </c>
      <c r="G171" s="10">
        <v>416.96282588999998</v>
      </c>
      <c r="H171" s="7" t="str">
        <f t="shared" si="58"/>
        <v>N/A</v>
      </c>
      <c r="I171" s="8">
        <v>4.3949999999999996</v>
      </c>
      <c r="J171" s="8">
        <v>-5.08</v>
      </c>
      <c r="K171" s="30" t="s">
        <v>734</v>
      </c>
      <c r="L171" s="105" t="str">
        <f t="shared" si="59"/>
        <v>Yes</v>
      </c>
    </row>
    <row r="172" spans="1:12" ht="25.5" x14ac:dyDescent="0.2">
      <c r="A172" s="168" t="s">
        <v>1272</v>
      </c>
      <c r="B172" s="30" t="s">
        <v>213</v>
      </c>
      <c r="C172" s="10">
        <v>538.10487422000006</v>
      </c>
      <c r="D172" s="7" t="str">
        <f t="shared" si="56"/>
        <v>N/A</v>
      </c>
      <c r="E172" s="10">
        <v>582.66113468000003</v>
      </c>
      <c r="F172" s="7" t="str">
        <f t="shared" si="57"/>
        <v>N/A</v>
      </c>
      <c r="G172" s="10">
        <v>474.58178227000002</v>
      </c>
      <c r="H172" s="7" t="str">
        <f t="shared" si="58"/>
        <v>N/A</v>
      </c>
      <c r="I172" s="8">
        <v>8.2799999999999994</v>
      </c>
      <c r="J172" s="8">
        <v>-18.5</v>
      </c>
      <c r="K172" s="30" t="s">
        <v>734</v>
      </c>
      <c r="L172" s="105" t="str">
        <f t="shared" si="59"/>
        <v>Yes</v>
      </c>
    </row>
    <row r="173" spans="1:12" ht="25.5" x14ac:dyDescent="0.2">
      <c r="A173" s="128" t="s">
        <v>543</v>
      </c>
      <c r="B173" s="92" t="s">
        <v>213</v>
      </c>
      <c r="C173" s="93">
        <v>194160426</v>
      </c>
      <c r="D173" s="94" t="str">
        <f>IF($B173="N/A","N/A",IF(C173&gt;10,"No",IF(C173&lt;-10,"No","Yes")))</f>
        <v>N/A</v>
      </c>
      <c r="E173" s="93">
        <v>242298129</v>
      </c>
      <c r="F173" s="94" t="str">
        <f>IF($B173="N/A","N/A",IF(E173&gt;10,"No",IF(E173&lt;-10,"No","Yes")))</f>
        <v>N/A</v>
      </c>
      <c r="G173" s="93">
        <v>293647409</v>
      </c>
      <c r="H173" s="94" t="str">
        <f>IF($B173="N/A","N/A",IF(G173&gt;10,"No",IF(G173&lt;-10,"No","Yes")))</f>
        <v>N/A</v>
      </c>
      <c r="I173" s="89">
        <v>24.79</v>
      </c>
      <c r="J173" s="89">
        <v>21.19</v>
      </c>
      <c r="K173" s="90" t="s">
        <v>734</v>
      </c>
      <c r="L173" s="107" t="str">
        <f>IF(J173="Div by 0", "N/A", IF(K173="N/A","N/A", IF(J173&gt;VALUE(MID(K173,1,2)), "No", IF(J173&lt;-1*VALUE(MID(K173,1,2)), "No", "Yes"))))</f>
        <v>Yes</v>
      </c>
    </row>
    <row r="174" spans="1:12" ht="25.5" x14ac:dyDescent="0.2">
      <c r="A174" s="128" t="s">
        <v>1273</v>
      </c>
      <c r="B174" s="30" t="s">
        <v>213</v>
      </c>
      <c r="C174" s="10">
        <v>23519523</v>
      </c>
      <c r="D174" s="7" t="str">
        <f t="shared" ref="D174:D181" si="64">IF($B174="N/A","N/A",IF(C174&gt;10,"No",IF(C174&lt;-10,"No","Yes")))</f>
        <v>N/A</v>
      </c>
      <c r="E174" s="10">
        <v>26693315</v>
      </c>
      <c r="F174" s="7" t="str">
        <f t="shared" ref="F174:F181" si="65">IF($B174="N/A","N/A",IF(E174&gt;10,"No",IF(E174&lt;-10,"No","Yes")))</f>
        <v>N/A</v>
      </c>
      <c r="G174" s="10">
        <v>41856958</v>
      </c>
      <c r="H174" s="7" t="str">
        <f t="shared" ref="H174:H181" si="66">IF($B174="N/A","N/A",IF(G174&gt;10,"No",IF(G174&lt;-10,"No","Yes")))</f>
        <v>N/A</v>
      </c>
      <c r="I174" s="8">
        <v>13.49</v>
      </c>
      <c r="J174" s="8">
        <v>56.81</v>
      </c>
      <c r="K174" s="30" t="s">
        <v>734</v>
      </c>
      <c r="L174" s="105" t="str">
        <f t="shared" ref="L174:L181" si="67">IF(J174="Div by 0", "N/A", IF(K174="N/A","N/A", IF(J174&gt;VALUE(MID(K174,1,2)), "No", IF(J174&lt;-1*VALUE(MID(K174,1,2)), "No", "Yes"))))</f>
        <v>No</v>
      </c>
    </row>
    <row r="175" spans="1:12" ht="25.5" x14ac:dyDescent="0.2">
      <c r="A175" s="128" t="s">
        <v>544</v>
      </c>
      <c r="B175" s="30" t="s">
        <v>213</v>
      </c>
      <c r="C175" s="10">
        <v>537002044</v>
      </c>
      <c r="D175" s="7" t="str">
        <f t="shared" si="64"/>
        <v>N/A</v>
      </c>
      <c r="E175" s="10">
        <v>633238273</v>
      </c>
      <c r="F175" s="7" t="str">
        <f t="shared" si="65"/>
        <v>N/A</v>
      </c>
      <c r="G175" s="10">
        <v>664426468</v>
      </c>
      <c r="H175" s="7" t="str">
        <f t="shared" si="66"/>
        <v>N/A</v>
      </c>
      <c r="I175" s="8">
        <v>17.920000000000002</v>
      </c>
      <c r="J175" s="8">
        <v>4.9249999999999998</v>
      </c>
      <c r="K175" s="30" t="s">
        <v>734</v>
      </c>
      <c r="L175" s="105" t="str">
        <f t="shared" si="67"/>
        <v>Yes</v>
      </c>
    </row>
    <row r="176" spans="1:12" ht="25.5" x14ac:dyDescent="0.2">
      <c r="A176" s="128" t="s">
        <v>509</v>
      </c>
      <c r="B176" s="30" t="s">
        <v>213</v>
      </c>
      <c r="C176" s="10">
        <v>679237794</v>
      </c>
      <c r="D176" s="7" t="str">
        <f t="shared" si="64"/>
        <v>N/A</v>
      </c>
      <c r="E176" s="10">
        <v>749399751</v>
      </c>
      <c r="F176" s="7" t="str">
        <f t="shared" si="65"/>
        <v>N/A</v>
      </c>
      <c r="G176" s="10">
        <v>633787757</v>
      </c>
      <c r="H176" s="7" t="str">
        <f t="shared" si="66"/>
        <v>N/A</v>
      </c>
      <c r="I176" s="8">
        <v>10.33</v>
      </c>
      <c r="J176" s="8">
        <v>-15.4</v>
      </c>
      <c r="K176" s="30" t="s">
        <v>734</v>
      </c>
      <c r="L176" s="105" t="str">
        <f t="shared" si="67"/>
        <v>Yes</v>
      </c>
    </row>
    <row r="177" spans="1:12" ht="25.5" x14ac:dyDescent="0.2">
      <c r="A177" s="128" t="s">
        <v>510</v>
      </c>
      <c r="B177" s="30" t="s">
        <v>213</v>
      </c>
      <c r="C177" s="10">
        <v>116.04345404</v>
      </c>
      <c r="D177" s="7" t="str">
        <f t="shared" si="64"/>
        <v>N/A</v>
      </c>
      <c r="E177" s="10">
        <v>124.14925540999999</v>
      </c>
      <c r="F177" s="7" t="str">
        <f t="shared" si="65"/>
        <v>N/A</v>
      </c>
      <c r="G177" s="10">
        <v>132.86876396</v>
      </c>
      <c r="H177" s="7" t="str">
        <f t="shared" si="66"/>
        <v>N/A</v>
      </c>
      <c r="I177" s="8">
        <v>6.9850000000000003</v>
      </c>
      <c r="J177" s="8">
        <v>7.0229999999999997</v>
      </c>
      <c r="K177" s="30" t="s">
        <v>734</v>
      </c>
      <c r="L177" s="105" t="str">
        <f t="shared" si="67"/>
        <v>Yes</v>
      </c>
    </row>
    <row r="178" spans="1:12" ht="25.5" x14ac:dyDescent="0.2">
      <c r="A178" s="128" t="s">
        <v>1274</v>
      </c>
      <c r="B178" s="22" t="s">
        <v>213</v>
      </c>
      <c r="C178" s="29">
        <v>14.056863916999999</v>
      </c>
      <c r="D178" s="27" t="str">
        <f t="shared" si="64"/>
        <v>N/A</v>
      </c>
      <c r="E178" s="29">
        <v>13.677180238</v>
      </c>
      <c r="F178" s="27" t="str">
        <f t="shared" si="65"/>
        <v>N/A</v>
      </c>
      <c r="G178" s="29">
        <v>18.939320089999999</v>
      </c>
      <c r="H178" s="27" t="str">
        <f t="shared" si="66"/>
        <v>N/A</v>
      </c>
      <c r="I178" s="8">
        <v>-2.7</v>
      </c>
      <c r="J178" s="8">
        <v>38.47</v>
      </c>
      <c r="K178" s="28" t="s">
        <v>734</v>
      </c>
      <c r="L178" s="105" t="str">
        <f t="shared" si="67"/>
        <v>No</v>
      </c>
    </row>
    <row r="179" spans="1:12" ht="25.5" x14ac:dyDescent="0.2">
      <c r="A179" s="128" t="s">
        <v>511</v>
      </c>
      <c r="B179" s="22" t="s">
        <v>213</v>
      </c>
      <c r="C179" s="29">
        <v>320.94888386000002</v>
      </c>
      <c r="D179" s="27" t="str">
        <f t="shared" si="64"/>
        <v>N/A</v>
      </c>
      <c r="E179" s="29">
        <v>324.46003776999999</v>
      </c>
      <c r="F179" s="27" t="str">
        <f t="shared" si="65"/>
        <v>N/A</v>
      </c>
      <c r="G179" s="29">
        <v>300.63784265999999</v>
      </c>
      <c r="H179" s="27" t="str">
        <f t="shared" si="66"/>
        <v>N/A</v>
      </c>
      <c r="I179" s="8">
        <v>1.0940000000000001</v>
      </c>
      <c r="J179" s="8">
        <v>-7.34</v>
      </c>
      <c r="K179" s="28" t="s">
        <v>734</v>
      </c>
      <c r="L179" s="105" t="str">
        <f t="shared" si="67"/>
        <v>Yes</v>
      </c>
    </row>
    <row r="180" spans="1:12" ht="25.5" x14ac:dyDescent="0.2">
      <c r="A180" s="128" t="s">
        <v>512</v>
      </c>
      <c r="B180" s="22" t="s">
        <v>213</v>
      </c>
      <c r="C180" s="29">
        <v>405.95862584000002</v>
      </c>
      <c r="D180" s="27" t="str">
        <f t="shared" si="64"/>
        <v>N/A</v>
      </c>
      <c r="E180" s="29">
        <v>383.97911478999998</v>
      </c>
      <c r="F180" s="27" t="str">
        <f t="shared" si="65"/>
        <v>N/A</v>
      </c>
      <c r="G180" s="29">
        <v>286.77452381000001</v>
      </c>
      <c r="H180" s="27" t="str">
        <f t="shared" si="66"/>
        <v>N/A</v>
      </c>
      <c r="I180" s="8">
        <v>-5.41</v>
      </c>
      <c r="J180" s="8">
        <v>-25.3</v>
      </c>
      <c r="K180" s="28" t="s">
        <v>734</v>
      </c>
      <c r="L180" s="105" t="str">
        <f t="shared" si="67"/>
        <v>Yes</v>
      </c>
    </row>
    <row r="181" spans="1:12" ht="25.5" x14ac:dyDescent="0.2">
      <c r="A181" s="128" t="s">
        <v>1625</v>
      </c>
      <c r="B181" s="30" t="s">
        <v>213</v>
      </c>
      <c r="C181" s="9">
        <v>85.915776640000004</v>
      </c>
      <c r="D181" s="7" t="str">
        <f t="shared" si="64"/>
        <v>N/A</v>
      </c>
      <c r="E181" s="9">
        <v>85.210804296999996</v>
      </c>
      <c r="F181" s="7" t="str">
        <f t="shared" si="65"/>
        <v>N/A</v>
      </c>
      <c r="G181" s="9">
        <v>83.529286135999996</v>
      </c>
      <c r="H181" s="7" t="str">
        <f t="shared" si="66"/>
        <v>N/A</v>
      </c>
      <c r="I181" s="36">
        <v>-0.82099999999999995</v>
      </c>
      <c r="J181" s="36">
        <v>-1.97</v>
      </c>
      <c r="K181" s="30" t="s">
        <v>734</v>
      </c>
      <c r="L181" s="105" t="str">
        <f t="shared" si="67"/>
        <v>Yes</v>
      </c>
    </row>
    <row r="182" spans="1:12" ht="25.5" x14ac:dyDescent="0.2">
      <c r="A182" s="128" t="s">
        <v>1626</v>
      </c>
      <c r="B182" s="95" t="s">
        <v>213</v>
      </c>
      <c r="C182" s="96">
        <v>84.970120049000002</v>
      </c>
      <c r="D182" s="91" t="str">
        <f t="shared" ref="D182" si="68">IF($B182="N/A","N/A",IF(C182&lt;0,"No","Yes"))</f>
        <v>N/A</v>
      </c>
      <c r="E182" s="96">
        <v>84.931118314000003</v>
      </c>
      <c r="F182" s="91" t="str">
        <f t="shared" ref="F182" si="69">IF($B182="N/A","N/A",IF(E182&lt;0,"No","Yes"))</f>
        <v>N/A</v>
      </c>
      <c r="G182" s="96">
        <v>72.954452938000003</v>
      </c>
      <c r="H182" s="91" t="str">
        <f t="shared" ref="H182" si="70">IF($B182="N/A","N/A",IF(G182&lt;0,"No","Yes"))</f>
        <v>N/A</v>
      </c>
      <c r="I182" s="97">
        <v>-4.5999999999999999E-2</v>
      </c>
      <c r="J182" s="97">
        <v>-14.1</v>
      </c>
      <c r="K182" s="95" t="s">
        <v>734</v>
      </c>
      <c r="L182" s="107" t="str">
        <f t="shared" ref="L182" si="71">IF(J182="Div by 0", "N/A", IF(OR(J182="N/A",K182="N/A"),"N/A", IF(J182&gt;VALUE(MID(K182,1,2)), "No", IF(J182&lt;-1*VALUE(MID(K182,1,2)), "No", "Yes"))))</f>
        <v>Yes</v>
      </c>
    </row>
    <row r="183" spans="1:12" ht="25.5" x14ac:dyDescent="0.2">
      <c r="A183" s="128" t="s">
        <v>1627</v>
      </c>
      <c r="B183" s="3" t="s">
        <v>213</v>
      </c>
      <c r="C183" s="9">
        <v>92.254056038000002</v>
      </c>
      <c r="D183" s="5" t="str">
        <f t="shared" ref="D183:D185" si="72">IF($B183="N/A","N/A",IF(C183&lt;0,"No","Yes"))</f>
        <v>N/A</v>
      </c>
      <c r="E183" s="9">
        <v>92.343896298000004</v>
      </c>
      <c r="F183" s="5" t="str">
        <f t="shared" ref="F183:F185" si="73">IF($B183="N/A","N/A",IF(E183&lt;0,"No","Yes"))</f>
        <v>N/A</v>
      </c>
      <c r="G183" s="9">
        <v>89.899541670999994</v>
      </c>
      <c r="H183" s="5" t="str">
        <f t="shared" ref="H183:H185" si="74">IF($B183="N/A","N/A",IF(G183&lt;0,"No","Yes"))</f>
        <v>N/A</v>
      </c>
      <c r="I183" s="36">
        <v>9.74E-2</v>
      </c>
      <c r="J183" s="36">
        <v>-2.65</v>
      </c>
      <c r="K183" s="3" t="s">
        <v>734</v>
      </c>
      <c r="L183" s="105" t="str">
        <f t="shared" ref="L183:L213" si="75">IF(J183="Div by 0", "N/A", IF(OR(J183="N/A",K183="N/A"),"N/A", IF(J183&gt;VALUE(MID(K183,1,2)), "No", IF(J183&lt;-1*VALUE(MID(K183,1,2)), "No", "Yes"))))</f>
        <v>Yes</v>
      </c>
    </row>
    <row r="184" spans="1:12" ht="25.5" x14ac:dyDescent="0.2">
      <c r="A184" s="128" t="s">
        <v>1628</v>
      </c>
      <c r="B184" s="3" t="s">
        <v>213</v>
      </c>
      <c r="C184" s="9">
        <v>85.470121980000002</v>
      </c>
      <c r="D184" s="5" t="str">
        <f t="shared" si="72"/>
        <v>N/A</v>
      </c>
      <c r="E184" s="9">
        <v>85.865636628000004</v>
      </c>
      <c r="F184" s="5" t="str">
        <f t="shared" si="73"/>
        <v>N/A</v>
      </c>
      <c r="G184" s="9">
        <v>85.374872292000006</v>
      </c>
      <c r="H184" s="5" t="str">
        <f t="shared" si="74"/>
        <v>N/A</v>
      </c>
      <c r="I184" s="36">
        <v>0.46279999999999999</v>
      </c>
      <c r="J184" s="36">
        <v>-0.57199999999999995</v>
      </c>
      <c r="K184" s="3" t="s">
        <v>734</v>
      </c>
      <c r="L184" s="105" t="str">
        <f t="shared" si="75"/>
        <v>Yes</v>
      </c>
    </row>
    <row r="185" spans="1:12" ht="25.5" x14ac:dyDescent="0.2">
      <c r="A185" s="128" t="s">
        <v>1629</v>
      </c>
      <c r="B185" s="3" t="s">
        <v>213</v>
      </c>
      <c r="C185" s="9">
        <v>83.450527008999998</v>
      </c>
      <c r="D185" s="5" t="str">
        <f t="shared" si="72"/>
        <v>N/A</v>
      </c>
      <c r="E185" s="9">
        <v>81.917831684000006</v>
      </c>
      <c r="F185" s="5" t="str">
        <f t="shared" si="73"/>
        <v>N/A</v>
      </c>
      <c r="G185" s="9">
        <v>80.452955919000004</v>
      </c>
      <c r="H185" s="5" t="str">
        <f t="shared" si="74"/>
        <v>N/A</v>
      </c>
      <c r="I185" s="36">
        <v>-1.84</v>
      </c>
      <c r="J185" s="36">
        <v>-1.79</v>
      </c>
      <c r="K185" s="3" t="s">
        <v>734</v>
      </c>
      <c r="L185" s="105" t="str">
        <f t="shared" si="75"/>
        <v>Yes</v>
      </c>
    </row>
    <row r="186" spans="1:12" ht="25.5" x14ac:dyDescent="0.2">
      <c r="A186" s="128" t="s">
        <v>1631</v>
      </c>
      <c r="B186" s="98" t="s">
        <v>213</v>
      </c>
      <c r="C186" s="96">
        <v>8.3663943293000003</v>
      </c>
      <c r="D186" s="88" t="str">
        <f>IF($B186="N/A","N/A",IF(C186&gt;10,"No",IF(C186&lt;-10,"No","Yes")))</f>
        <v>N/A</v>
      </c>
      <c r="E186" s="96">
        <v>7.7644865828</v>
      </c>
      <c r="F186" s="88" t="str">
        <f>IF($B186="N/A","N/A",IF(E186&gt;10,"No",IF(E186&lt;-10,"No","Yes")))</f>
        <v>N/A</v>
      </c>
      <c r="G186" s="96">
        <v>7.0770604908000001</v>
      </c>
      <c r="H186" s="88" t="str">
        <f>IF($B186="N/A","N/A",IF(G186&gt;10,"No",IF(G186&lt;-10,"No","Yes")))</f>
        <v>N/A</v>
      </c>
      <c r="I186" s="97">
        <v>-7.19</v>
      </c>
      <c r="J186" s="97">
        <v>-8.85</v>
      </c>
      <c r="K186" s="98" t="s">
        <v>734</v>
      </c>
      <c r="L186" s="105" t="str">
        <f t="shared" si="75"/>
        <v>Yes</v>
      </c>
    </row>
    <row r="187" spans="1:12" ht="25.5" x14ac:dyDescent="0.2">
      <c r="A187" s="128" t="s">
        <v>1632</v>
      </c>
      <c r="B187" s="22" t="s">
        <v>213</v>
      </c>
      <c r="C187" s="9">
        <v>3.1078731000000002E-3</v>
      </c>
      <c r="D187" s="27" t="str">
        <f t="shared" ref="D187:D213" si="76">IF($B187="N/A","N/A",IF(C187&gt;10,"No",IF(C187&lt;-10,"No","Yes")))</f>
        <v>N/A</v>
      </c>
      <c r="E187" s="9">
        <v>2.8693404999999999E-3</v>
      </c>
      <c r="F187" s="27" t="str">
        <f t="shared" ref="F187:F213" si="77">IF($B187="N/A","N/A",IF(E187&gt;10,"No",IF(E187&lt;-10,"No","Yes")))</f>
        <v>N/A</v>
      </c>
      <c r="G187" s="9">
        <v>4.7962585999999996E-3</v>
      </c>
      <c r="H187" s="27" t="str">
        <f t="shared" ref="H187:H213" si="78">IF($B187="N/A","N/A",IF(G187&gt;10,"No",IF(G187&lt;-10,"No","Yes")))</f>
        <v>N/A</v>
      </c>
      <c r="I187" s="36">
        <v>-7.68</v>
      </c>
      <c r="J187" s="36">
        <v>67.16</v>
      </c>
      <c r="K187" s="28" t="s">
        <v>734</v>
      </c>
      <c r="L187" s="105" t="str">
        <f t="shared" si="75"/>
        <v>No</v>
      </c>
    </row>
    <row r="188" spans="1:12" ht="25.5" x14ac:dyDescent="0.2">
      <c r="A188" s="128" t="s">
        <v>1633</v>
      </c>
      <c r="B188" s="22" t="s">
        <v>213</v>
      </c>
      <c r="C188" s="9">
        <v>0.25024354970000001</v>
      </c>
      <c r="D188" s="27" t="str">
        <f t="shared" si="76"/>
        <v>N/A</v>
      </c>
      <c r="E188" s="9">
        <v>0.21801863839999999</v>
      </c>
      <c r="F188" s="27" t="str">
        <f t="shared" si="77"/>
        <v>N/A</v>
      </c>
      <c r="G188" s="9">
        <v>0.19207658089999999</v>
      </c>
      <c r="H188" s="27" t="str">
        <f t="shared" si="78"/>
        <v>N/A</v>
      </c>
      <c r="I188" s="36">
        <v>-12.9</v>
      </c>
      <c r="J188" s="36">
        <v>-11.9</v>
      </c>
      <c r="K188" s="28" t="s">
        <v>734</v>
      </c>
      <c r="L188" s="105" t="str">
        <f t="shared" si="75"/>
        <v>Yes</v>
      </c>
    </row>
    <row r="189" spans="1:12" ht="25.5" x14ac:dyDescent="0.2">
      <c r="A189" s="128" t="s">
        <v>1634</v>
      </c>
      <c r="B189" s="22" t="s">
        <v>213</v>
      </c>
      <c r="C189" s="9">
        <v>5.9766799999999998E-5</v>
      </c>
      <c r="D189" s="27" t="str">
        <f t="shared" si="76"/>
        <v>N/A</v>
      </c>
      <c r="E189" s="9">
        <v>5.12382E-5</v>
      </c>
      <c r="F189" s="27" t="str">
        <f t="shared" si="77"/>
        <v>N/A</v>
      </c>
      <c r="G189" s="9">
        <v>4.5247699999999997E-5</v>
      </c>
      <c r="H189" s="27" t="str">
        <f t="shared" si="78"/>
        <v>N/A</v>
      </c>
      <c r="I189" s="36">
        <v>-14.3</v>
      </c>
      <c r="J189" s="36">
        <v>-11.7</v>
      </c>
      <c r="K189" s="28" t="s">
        <v>734</v>
      </c>
      <c r="L189" s="105" t="str">
        <f t="shared" si="75"/>
        <v>Yes</v>
      </c>
    </row>
    <row r="190" spans="1:12" ht="25.5" x14ac:dyDescent="0.2">
      <c r="A190" s="128" t="s">
        <v>1635</v>
      </c>
      <c r="B190" s="22" t="s">
        <v>213</v>
      </c>
      <c r="C190" s="9">
        <v>0.221973858</v>
      </c>
      <c r="D190" s="27" t="str">
        <f t="shared" si="76"/>
        <v>N/A</v>
      </c>
      <c r="E190" s="9">
        <v>0.22483332210000001</v>
      </c>
      <c r="F190" s="27" t="str">
        <f t="shared" si="77"/>
        <v>N/A</v>
      </c>
      <c r="G190" s="9">
        <v>0.26655433169999998</v>
      </c>
      <c r="H190" s="27" t="str">
        <f t="shared" si="78"/>
        <v>N/A</v>
      </c>
      <c r="I190" s="36">
        <v>1.288</v>
      </c>
      <c r="J190" s="36">
        <v>18.559999999999999</v>
      </c>
      <c r="K190" s="28" t="s">
        <v>734</v>
      </c>
      <c r="L190" s="105" t="str">
        <f t="shared" si="75"/>
        <v>Yes</v>
      </c>
    </row>
    <row r="191" spans="1:12" ht="25.5" x14ac:dyDescent="0.2">
      <c r="A191" s="128" t="s">
        <v>1636</v>
      </c>
      <c r="B191" s="22" t="s">
        <v>213</v>
      </c>
      <c r="C191" s="9">
        <v>75.627461644999997</v>
      </c>
      <c r="D191" s="27" t="str">
        <f t="shared" si="76"/>
        <v>N/A</v>
      </c>
      <c r="E191" s="9">
        <v>73.250009735000006</v>
      </c>
      <c r="F191" s="27" t="str">
        <f t="shared" si="77"/>
        <v>N/A</v>
      </c>
      <c r="G191" s="9">
        <v>58.316621841</v>
      </c>
      <c r="H191" s="27" t="str">
        <f t="shared" si="78"/>
        <v>N/A</v>
      </c>
      <c r="I191" s="36">
        <v>-3.14</v>
      </c>
      <c r="J191" s="36">
        <v>-20.399999999999999</v>
      </c>
      <c r="K191" s="28" t="s">
        <v>734</v>
      </c>
      <c r="L191" s="105" t="str">
        <f t="shared" si="75"/>
        <v>Yes</v>
      </c>
    </row>
    <row r="192" spans="1:12" ht="25.5" x14ac:dyDescent="0.2">
      <c r="A192" s="128" t="s">
        <v>1637</v>
      </c>
      <c r="B192" s="22" t="s">
        <v>213</v>
      </c>
      <c r="C192" s="9">
        <v>14.207522248</v>
      </c>
      <c r="D192" s="27" t="str">
        <f t="shared" si="76"/>
        <v>N/A</v>
      </c>
      <c r="E192" s="9">
        <v>17.873224339</v>
      </c>
      <c r="F192" s="27" t="str">
        <f t="shared" si="77"/>
        <v>N/A</v>
      </c>
      <c r="G192" s="9">
        <v>23.215022606000002</v>
      </c>
      <c r="H192" s="27" t="str">
        <f t="shared" si="78"/>
        <v>N/A</v>
      </c>
      <c r="I192" s="36">
        <v>25.8</v>
      </c>
      <c r="J192" s="36">
        <v>29.89</v>
      </c>
      <c r="K192" s="28" t="s">
        <v>734</v>
      </c>
      <c r="L192" s="105" t="str">
        <f t="shared" si="75"/>
        <v>Yes</v>
      </c>
    </row>
    <row r="193" spans="1:12" ht="25.5" x14ac:dyDescent="0.2">
      <c r="A193" s="128" t="s">
        <v>1638</v>
      </c>
      <c r="B193" s="22" t="s">
        <v>213</v>
      </c>
      <c r="C193" s="9">
        <v>14.901295146000001</v>
      </c>
      <c r="D193" s="27" t="str">
        <f t="shared" si="76"/>
        <v>N/A</v>
      </c>
      <c r="E193" s="9">
        <v>16.467247502999999</v>
      </c>
      <c r="F193" s="27" t="str">
        <f t="shared" si="77"/>
        <v>N/A</v>
      </c>
      <c r="G193" s="9">
        <v>17.111376363000002</v>
      </c>
      <c r="H193" s="27" t="str">
        <f t="shared" si="78"/>
        <v>N/A</v>
      </c>
      <c r="I193" s="36">
        <v>10.51</v>
      </c>
      <c r="J193" s="36">
        <v>3.9119999999999999</v>
      </c>
      <c r="K193" s="28" t="s">
        <v>734</v>
      </c>
      <c r="L193" s="105" t="str">
        <f t="shared" si="75"/>
        <v>Yes</v>
      </c>
    </row>
    <row r="194" spans="1:12" ht="25.5" x14ac:dyDescent="0.2">
      <c r="A194" s="128" t="s">
        <v>1639</v>
      </c>
      <c r="B194" s="22" t="s">
        <v>213</v>
      </c>
      <c r="C194" s="9">
        <v>42.891875900000002</v>
      </c>
      <c r="D194" s="27" t="str">
        <f t="shared" si="76"/>
        <v>N/A</v>
      </c>
      <c r="E194" s="9">
        <v>42.552729255000003</v>
      </c>
      <c r="F194" s="27" t="str">
        <f t="shared" si="77"/>
        <v>N/A</v>
      </c>
      <c r="G194" s="9">
        <v>37.137022772000002</v>
      </c>
      <c r="H194" s="27" t="str">
        <f t="shared" si="78"/>
        <v>N/A</v>
      </c>
      <c r="I194" s="36">
        <v>-0.79100000000000004</v>
      </c>
      <c r="J194" s="36">
        <v>-12.7</v>
      </c>
      <c r="K194" s="28" t="s">
        <v>734</v>
      </c>
      <c r="L194" s="105" t="str">
        <f t="shared" si="75"/>
        <v>Yes</v>
      </c>
    </row>
    <row r="195" spans="1:12" ht="25.5" x14ac:dyDescent="0.2">
      <c r="A195" s="128" t="s">
        <v>1640</v>
      </c>
      <c r="B195" s="22" t="s">
        <v>213</v>
      </c>
      <c r="C195" s="9">
        <v>13.912573139999999</v>
      </c>
      <c r="D195" s="27" t="str">
        <f t="shared" si="76"/>
        <v>N/A</v>
      </c>
      <c r="E195" s="9">
        <v>19.605947322999999</v>
      </c>
      <c r="F195" s="27" t="str">
        <f t="shared" si="77"/>
        <v>N/A</v>
      </c>
      <c r="G195" s="9">
        <v>14.299185179</v>
      </c>
      <c r="H195" s="27" t="str">
        <f t="shared" si="78"/>
        <v>N/A</v>
      </c>
      <c r="I195" s="36">
        <v>40.92</v>
      </c>
      <c r="J195" s="36">
        <v>-27.1</v>
      </c>
      <c r="K195" s="28" t="s">
        <v>734</v>
      </c>
      <c r="L195" s="105" t="str">
        <f t="shared" si="75"/>
        <v>Yes</v>
      </c>
    </row>
    <row r="196" spans="1:12" ht="25.5" x14ac:dyDescent="0.2">
      <c r="A196" s="128" t="s">
        <v>1641</v>
      </c>
      <c r="B196" s="22" t="s">
        <v>213</v>
      </c>
      <c r="C196" s="9">
        <v>0.69747843909999996</v>
      </c>
      <c r="D196" s="27" t="str">
        <f t="shared" si="76"/>
        <v>N/A</v>
      </c>
      <c r="E196" s="9">
        <v>0.89426070420000003</v>
      </c>
      <c r="F196" s="27" t="str">
        <f t="shared" si="77"/>
        <v>N/A</v>
      </c>
      <c r="G196" s="9">
        <v>0.71704065419999996</v>
      </c>
      <c r="H196" s="27" t="str">
        <f t="shared" si="78"/>
        <v>N/A</v>
      </c>
      <c r="I196" s="36">
        <v>28.21</v>
      </c>
      <c r="J196" s="36">
        <v>-19.8</v>
      </c>
      <c r="K196" s="28" t="s">
        <v>734</v>
      </c>
      <c r="L196" s="105" t="str">
        <f t="shared" si="75"/>
        <v>Yes</v>
      </c>
    </row>
    <row r="197" spans="1:12" ht="25.5" x14ac:dyDescent="0.2">
      <c r="A197" s="128" t="s">
        <v>1642</v>
      </c>
      <c r="B197" s="22" t="s">
        <v>213</v>
      </c>
      <c r="C197" s="9">
        <v>59.008947087999999</v>
      </c>
      <c r="D197" s="27" t="str">
        <f t="shared" si="76"/>
        <v>N/A</v>
      </c>
      <c r="E197" s="9">
        <v>59.226210604999999</v>
      </c>
      <c r="F197" s="27" t="str">
        <f t="shared" si="77"/>
        <v>N/A</v>
      </c>
      <c r="G197" s="9">
        <v>58.141829889999997</v>
      </c>
      <c r="H197" s="27" t="str">
        <f t="shared" si="78"/>
        <v>N/A</v>
      </c>
      <c r="I197" s="36">
        <v>0.36820000000000003</v>
      </c>
      <c r="J197" s="36">
        <v>-1.83</v>
      </c>
      <c r="K197" s="28" t="s">
        <v>734</v>
      </c>
      <c r="L197" s="105" t="str">
        <f t="shared" si="75"/>
        <v>Yes</v>
      </c>
    </row>
    <row r="198" spans="1:12" ht="25.5" x14ac:dyDescent="0.2">
      <c r="A198" s="128" t="s">
        <v>1643</v>
      </c>
      <c r="B198" s="22" t="s">
        <v>213</v>
      </c>
      <c r="C198" s="9">
        <v>67.258497343000002</v>
      </c>
      <c r="D198" s="27" t="str">
        <f t="shared" si="76"/>
        <v>N/A</v>
      </c>
      <c r="E198" s="9">
        <v>66.560962212999996</v>
      </c>
      <c r="F198" s="27" t="str">
        <f t="shared" si="77"/>
        <v>N/A</v>
      </c>
      <c r="G198" s="9">
        <v>61.289351944000003</v>
      </c>
      <c r="H198" s="27" t="str">
        <f t="shared" si="78"/>
        <v>N/A</v>
      </c>
      <c r="I198" s="36">
        <v>-1.04</v>
      </c>
      <c r="J198" s="36">
        <v>-7.92</v>
      </c>
      <c r="K198" s="28" t="s">
        <v>734</v>
      </c>
      <c r="L198" s="105" t="str">
        <f t="shared" si="75"/>
        <v>Yes</v>
      </c>
    </row>
    <row r="199" spans="1:12" ht="25.5" x14ac:dyDescent="0.2">
      <c r="A199" s="128" t="s">
        <v>1644</v>
      </c>
      <c r="B199" s="22" t="s">
        <v>213</v>
      </c>
      <c r="C199" s="9">
        <v>3.3502871794</v>
      </c>
      <c r="D199" s="27" t="str">
        <f t="shared" si="76"/>
        <v>N/A</v>
      </c>
      <c r="E199" s="9">
        <v>3.3671710557000001</v>
      </c>
      <c r="F199" s="27" t="str">
        <f t="shared" si="77"/>
        <v>N/A</v>
      </c>
      <c r="G199" s="9">
        <v>59.598127830000003</v>
      </c>
      <c r="H199" s="27" t="str">
        <f t="shared" si="78"/>
        <v>N/A</v>
      </c>
      <c r="I199" s="36">
        <v>0.504</v>
      </c>
      <c r="J199" s="36">
        <v>1670</v>
      </c>
      <c r="K199" s="28" t="s">
        <v>734</v>
      </c>
      <c r="L199" s="105" t="str">
        <f t="shared" si="75"/>
        <v>No</v>
      </c>
    </row>
    <row r="200" spans="1:12" ht="25.5" x14ac:dyDescent="0.2">
      <c r="A200" s="128" t="s">
        <v>1645</v>
      </c>
      <c r="B200" s="22" t="s">
        <v>213</v>
      </c>
      <c r="C200" s="9">
        <v>6.7885510736999999</v>
      </c>
      <c r="D200" s="27" t="str">
        <f t="shared" si="76"/>
        <v>N/A</v>
      </c>
      <c r="E200" s="9">
        <v>8.4619412728000007</v>
      </c>
      <c r="F200" s="27" t="str">
        <f t="shared" si="77"/>
        <v>N/A</v>
      </c>
      <c r="G200" s="9">
        <v>8.7013632233999996</v>
      </c>
      <c r="H200" s="27" t="str">
        <f t="shared" si="78"/>
        <v>N/A</v>
      </c>
      <c r="I200" s="36">
        <v>24.65</v>
      </c>
      <c r="J200" s="36">
        <v>2.8290000000000002</v>
      </c>
      <c r="K200" s="28" t="s">
        <v>734</v>
      </c>
      <c r="L200" s="105" t="str">
        <f t="shared" si="75"/>
        <v>Yes</v>
      </c>
    </row>
    <row r="201" spans="1:12" ht="25.5" x14ac:dyDescent="0.2">
      <c r="A201" s="128" t="s">
        <v>1646</v>
      </c>
      <c r="B201" s="22" t="s">
        <v>213</v>
      </c>
      <c r="C201" s="9">
        <v>0.79489830679999995</v>
      </c>
      <c r="D201" s="27" t="str">
        <f t="shared" si="76"/>
        <v>N/A</v>
      </c>
      <c r="E201" s="9">
        <v>0.73034962910000001</v>
      </c>
      <c r="F201" s="27" t="str">
        <f t="shared" si="77"/>
        <v>N/A</v>
      </c>
      <c r="G201" s="9">
        <v>0.75722063149999996</v>
      </c>
      <c r="H201" s="27" t="str">
        <f t="shared" si="78"/>
        <v>N/A</v>
      </c>
      <c r="I201" s="36">
        <v>-8.1199999999999992</v>
      </c>
      <c r="J201" s="36">
        <v>3.6789999999999998</v>
      </c>
      <c r="K201" s="28" t="s">
        <v>734</v>
      </c>
      <c r="L201" s="105" t="str">
        <f t="shared" si="75"/>
        <v>Yes</v>
      </c>
    </row>
    <row r="202" spans="1:12" ht="25.5" x14ac:dyDescent="0.2">
      <c r="A202" s="128" t="s">
        <v>1647</v>
      </c>
      <c r="B202" s="22" t="s">
        <v>213</v>
      </c>
      <c r="C202" s="9">
        <v>3.6854593376999998</v>
      </c>
      <c r="D202" s="27" t="str">
        <f t="shared" si="76"/>
        <v>N/A</v>
      </c>
      <c r="E202" s="9">
        <v>3.8486053980000001</v>
      </c>
      <c r="F202" s="27" t="str">
        <f t="shared" si="77"/>
        <v>N/A</v>
      </c>
      <c r="G202" s="9">
        <v>3.8770058315</v>
      </c>
      <c r="H202" s="27" t="str">
        <f t="shared" si="78"/>
        <v>N/A</v>
      </c>
      <c r="I202" s="36">
        <v>4.4269999999999996</v>
      </c>
      <c r="J202" s="36">
        <v>0.7379</v>
      </c>
      <c r="K202" s="28" t="s">
        <v>734</v>
      </c>
      <c r="L202" s="105" t="str">
        <f t="shared" si="75"/>
        <v>Yes</v>
      </c>
    </row>
    <row r="203" spans="1:12" ht="25.5" x14ac:dyDescent="0.2">
      <c r="A203" s="128" t="s">
        <v>1648</v>
      </c>
      <c r="B203" s="22" t="s">
        <v>213</v>
      </c>
      <c r="C203" s="9">
        <v>0.51160372229999995</v>
      </c>
      <c r="D203" s="27" t="str">
        <f t="shared" si="76"/>
        <v>N/A</v>
      </c>
      <c r="E203" s="9">
        <v>0.556293386</v>
      </c>
      <c r="F203" s="27" t="str">
        <f t="shared" si="77"/>
        <v>N/A</v>
      </c>
      <c r="G203" s="9">
        <v>2.4046449501999998</v>
      </c>
      <c r="H203" s="27" t="str">
        <f t="shared" si="78"/>
        <v>N/A</v>
      </c>
      <c r="I203" s="36">
        <v>8.7349999999999994</v>
      </c>
      <c r="J203" s="36">
        <v>332.3</v>
      </c>
      <c r="K203" s="28" t="s">
        <v>734</v>
      </c>
      <c r="L203" s="105" t="str">
        <f t="shared" si="75"/>
        <v>No</v>
      </c>
    </row>
    <row r="204" spans="1:12" ht="25.5" x14ac:dyDescent="0.2">
      <c r="A204" s="128" t="s">
        <v>1649</v>
      </c>
      <c r="B204" s="22" t="s">
        <v>213</v>
      </c>
      <c r="C204" s="9">
        <v>4.1123137517000004</v>
      </c>
      <c r="D204" s="27" t="str">
        <f t="shared" si="76"/>
        <v>N/A</v>
      </c>
      <c r="E204" s="9">
        <v>4.6202530348000002</v>
      </c>
      <c r="F204" s="27" t="str">
        <f t="shared" si="77"/>
        <v>N/A</v>
      </c>
      <c r="G204" s="9">
        <v>5.4299981538999997</v>
      </c>
      <c r="H204" s="27" t="str">
        <f t="shared" si="78"/>
        <v>N/A</v>
      </c>
      <c r="I204" s="36">
        <v>12.35</v>
      </c>
      <c r="J204" s="36">
        <v>17.53</v>
      </c>
      <c r="K204" s="28" t="s">
        <v>734</v>
      </c>
      <c r="L204" s="105" t="str">
        <f t="shared" si="75"/>
        <v>Yes</v>
      </c>
    </row>
    <row r="205" spans="1:12" ht="25.5" x14ac:dyDescent="0.2">
      <c r="A205" s="128" t="s">
        <v>1650</v>
      </c>
      <c r="B205" s="22" t="s">
        <v>213</v>
      </c>
      <c r="C205" s="9">
        <v>5.4746379599999999E-2</v>
      </c>
      <c r="D205" s="27" t="str">
        <f t="shared" si="76"/>
        <v>N/A</v>
      </c>
      <c r="E205" s="9">
        <v>5.8975194600000003E-2</v>
      </c>
      <c r="F205" s="27" t="str">
        <f t="shared" si="77"/>
        <v>N/A</v>
      </c>
      <c r="G205" s="9">
        <v>6.7328610699999999E-2</v>
      </c>
      <c r="H205" s="27" t="str">
        <f t="shared" si="78"/>
        <v>N/A</v>
      </c>
      <c r="I205" s="36">
        <v>7.7240000000000002</v>
      </c>
      <c r="J205" s="36">
        <v>14.16</v>
      </c>
      <c r="K205" s="28" t="s">
        <v>734</v>
      </c>
      <c r="L205" s="105" t="str">
        <f t="shared" si="75"/>
        <v>Yes</v>
      </c>
    </row>
    <row r="206" spans="1:12" ht="25.5" x14ac:dyDescent="0.2">
      <c r="A206" s="128" t="s">
        <v>1651</v>
      </c>
      <c r="B206" s="22" t="s">
        <v>213</v>
      </c>
      <c r="C206" s="9">
        <v>4.9022514150000003</v>
      </c>
      <c r="D206" s="27" t="str">
        <f t="shared" si="76"/>
        <v>N/A</v>
      </c>
      <c r="E206" s="9">
        <v>4.9144629107000002</v>
      </c>
      <c r="F206" s="27" t="str">
        <f t="shared" si="77"/>
        <v>N/A</v>
      </c>
      <c r="G206" s="9">
        <v>5.3828500273</v>
      </c>
      <c r="H206" s="27" t="str">
        <f t="shared" si="78"/>
        <v>N/A</v>
      </c>
      <c r="I206" s="36">
        <v>0.24909999999999999</v>
      </c>
      <c r="J206" s="36">
        <v>9.5310000000000006</v>
      </c>
      <c r="K206" s="28" t="s">
        <v>734</v>
      </c>
      <c r="L206" s="105" t="str">
        <f t="shared" si="75"/>
        <v>Yes</v>
      </c>
    </row>
    <row r="207" spans="1:12" ht="25.5" x14ac:dyDescent="0.2">
      <c r="A207" s="128" t="s">
        <v>1652</v>
      </c>
      <c r="B207" s="22" t="s">
        <v>213</v>
      </c>
      <c r="C207" s="9">
        <v>1.4483286217</v>
      </c>
      <c r="D207" s="27" t="str">
        <f t="shared" si="76"/>
        <v>N/A</v>
      </c>
      <c r="E207" s="9">
        <v>1.6191790817</v>
      </c>
      <c r="F207" s="27" t="str">
        <f t="shared" si="77"/>
        <v>N/A</v>
      </c>
      <c r="G207" s="9">
        <v>1.3786528486</v>
      </c>
      <c r="H207" s="27" t="str">
        <f t="shared" si="78"/>
        <v>N/A</v>
      </c>
      <c r="I207" s="36">
        <v>11.8</v>
      </c>
      <c r="J207" s="36">
        <v>-14.9</v>
      </c>
      <c r="K207" s="28" t="s">
        <v>734</v>
      </c>
      <c r="L207" s="105" t="str">
        <f t="shared" si="75"/>
        <v>Yes</v>
      </c>
    </row>
    <row r="208" spans="1:12" ht="25.5" x14ac:dyDescent="0.2">
      <c r="A208" s="128" t="s">
        <v>1653</v>
      </c>
      <c r="B208" s="22" t="s">
        <v>213</v>
      </c>
      <c r="C208" s="9">
        <v>24.873921957</v>
      </c>
      <c r="D208" s="27" t="str">
        <f t="shared" si="76"/>
        <v>N/A</v>
      </c>
      <c r="E208" s="9">
        <v>25.372655595000001</v>
      </c>
      <c r="F208" s="27" t="str">
        <f t="shared" si="77"/>
        <v>N/A</v>
      </c>
      <c r="G208" s="9">
        <v>25.887986549000001</v>
      </c>
      <c r="H208" s="27" t="str">
        <f t="shared" si="78"/>
        <v>N/A</v>
      </c>
      <c r="I208" s="36">
        <v>2.0049999999999999</v>
      </c>
      <c r="J208" s="36">
        <v>2.0310000000000001</v>
      </c>
      <c r="K208" s="28" t="s">
        <v>734</v>
      </c>
      <c r="L208" s="105" t="str">
        <f t="shared" si="75"/>
        <v>Yes</v>
      </c>
    </row>
    <row r="209" spans="1:12" ht="25.5" x14ac:dyDescent="0.2">
      <c r="A209" s="128" t="s">
        <v>1654</v>
      </c>
      <c r="B209" s="22" t="s">
        <v>213</v>
      </c>
      <c r="C209" s="9">
        <v>0.1170831416</v>
      </c>
      <c r="D209" s="27" t="str">
        <f t="shared" si="76"/>
        <v>N/A</v>
      </c>
      <c r="E209" s="9">
        <v>0.1142099988</v>
      </c>
      <c r="F209" s="27" t="str">
        <f t="shared" si="77"/>
        <v>N/A</v>
      </c>
      <c r="G209" s="9">
        <v>0.13117314669999999</v>
      </c>
      <c r="H209" s="27" t="str">
        <f t="shared" si="78"/>
        <v>N/A</v>
      </c>
      <c r="I209" s="36">
        <v>-2.4500000000000002</v>
      </c>
      <c r="J209" s="36">
        <v>14.85</v>
      </c>
      <c r="K209" s="28" t="s">
        <v>734</v>
      </c>
      <c r="L209" s="105" t="str">
        <f t="shared" si="75"/>
        <v>Yes</v>
      </c>
    </row>
    <row r="210" spans="1:12" ht="25.5" x14ac:dyDescent="0.2">
      <c r="A210" s="128" t="s">
        <v>1655</v>
      </c>
      <c r="B210" s="22" t="s">
        <v>213</v>
      </c>
      <c r="C210" s="9">
        <v>14.749188666</v>
      </c>
      <c r="D210" s="27" t="str">
        <f t="shared" si="76"/>
        <v>N/A</v>
      </c>
      <c r="E210" s="9">
        <v>15.451603449</v>
      </c>
      <c r="F210" s="27" t="str">
        <f t="shared" si="77"/>
        <v>N/A</v>
      </c>
      <c r="G210" s="9">
        <v>15.970636038</v>
      </c>
      <c r="H210" s="27" t="str">
        <f t="shared" si="78"/>
        <v>N/A</v>
      </c>
      <c r="I210" s="36">
        <v>4.7619999999999996</v>
      </c>
      <c r="J210" s="36">
        <v>3.359</v>
      </c>
      <c r="K210" s="28" t="s">
        <v>734</v>
      </c>
      <c r="L210" s="105" t="str">
        <f t="shared" si="75"/>
        <v>Yes</v>
      </c>
    </row>
    <row r="211" spans="1:12" ht="25.5" x14ac:dyDescent="0.2">
      <c r="A211" s="128" t="s">
        <v>1656</v>
      </c>
      <c r="B211" s="22" t="s">
        <v>213</v>
      </c>
      <c r="C211" s="9">
        <v>5.9766789999999995E-4</v>
      </c>
      <c r="D211" s="27" t="str">
        <f t="shared" si="76"/>
        <v>N/A</v>
      </c>
      <c r="E211" s="9">
        <v>4.6114399999999997E-4</v>
      </c>
      <c r="F211" s="27" t="str">
        <f t="shared" si="77"/>
        <v>N/A</v>
      </c>
      <c r="G211" s="9">
        <v>7.692113E-4</v>
      </c>
      <c r="H211" s="27" t="str">
        <f t="shared" si="78"/>
        <v>N/A</v>
      </c>
      <c r="I211" s="36">
        <v>-22.8</v>
      </c>
      <c r="J211" s="36">
        <v>66.81</v>
      </c>
      <c r="K211" s="28" t="s">
        <v>734</v>
      </c>
      <c r="L211" s="105" t="str">
        <f t="shared" si="75"/>
        <v>No</v>
      </c>
    </row>
    <row r="212" spans="1:12" ht="25.5" x14ac:dyDescent="0.2">
      <c r="A212" s="128" t="s">
        <v>1657</v>
      </c>
      <c r="B212" s="22" t="s">
        <v>213</v>
      </c>
      <c r="C212" s="9">
        <v>0</v>
      </c>
      <c r="D212" s="27" t="str">
        <f t="shared" si="76"/>
        <v>N/A</v>
      </c>
      <c r="E212" s="9">
        <v>0</v>
      </c>
      <c r="F212" s="27" t="str">
        <f t="shared" si="77"/>
        <v>N/A</v>
      </c>
      <c r="G212" s="9">
        <v>0</v>
      </c>
      <c r="H212" s="27" t="str">
        <f t="shared" si="78"/>
        <v>N/A</v>
      </c>
      <c r="I212" s="36" t="s">
        <v>1750</v>
      </c>
      <c r="J212" s="36" t="s">
        <v>1750</v>
      </c>
      <c r="K212" s="28" t="s">
        <v>734</v>
      </c>
      <c r="L212" s="105" t="str">
        <f t="shared" si="75"/>
        <v>N/A</v>
      </c>
    </row>
    <row r="213" spans="1:12" ht="38.25" x14ac:dyDescent="0.2">
      <c r="A213" s="129" t="s">
        <v>1630</v>
      </c>
      <c r="B213" s="113" t="s">
        <v>213</v>
      </c>
      <c r="C213" s="169">
        <v>0.75664756119999999</v>
      </c>
      <c r="D213" s="145" t="str">
        <f t="shared" si="76"/>
        <v>N/A</v>
      </c>
      <c r="E213" s="169">
        <v>0.68454265790000002</v>
      </c>
      <c r="F213" s="145" t="str">
        <f t="shared" si="77"/>
        <v>N/A</v>
      </c>
      <c r="G213" s="169">
        <v>0.70111345589999996</v>
      </c>
      <c r="H213" s="145" t="str">
        <f t="shared" si="78"/>
        <v>N/A</v>
      </c>
      <c r="I213" s="170">
        <v>-9.5299999999999994</v>
      </c>
      <c r="J213" s="170">
        <v>2.4209999999999998</v>
      </c>
      <c r="K213" s="161" t="s">
        <v>734</v>
      </c>
      <c r="L213" s="116" t="str">
        <f t="shared" si="75"/>
        <v>Yes</v>
      </c>
    </row>
    <row r="214" spans="1:12" x14ac:dyDescent="0.2">
      <c r="A214" s="200" t="s">
        <v>1620</v>
      </c>
      <c r="B214" s="201"/>
      <c r="C214" s="201"/>
      <c r="D214" s="201"/>
      <c r="E214" s="201"/>
      <c r="F214" s="201"/>
      <c r="G214" s="201"/>
      <c r="H214" s="201"/>
      <c r="I214" s="201"/>
      <c r="J214" s="201"/>
      <c r="K214" s="201"/>
      <c r="L214" s="202"/>
    </row>
    <row r="215" spans="1:12" x14ac:dyDescent="0.2">
      <c r="A215" s="195" t="s">
        <v>1618</v>
      </c>
      <c r="B215" s="196"/>
      <c r="C215" s="196"/>
      <c r="D215" s="196"/>
      <c r="E215" s="196"/>
      <c r="F215" s="196"/>
      <c r="G215" s="196"/>
      <c r="H215" s="196"/>
      <c r="I215" s="196"/>
      <c r="J215" s="196"/>
      <c r="K215" s="196"/>
      <c r="L215" s="197"/>
    </row>
    <row r="216" spans="1:12" s="13" customFormat="1" x14ac:dyDescent="0.2">
      <c r="A216" s="198" t="s">
        <v>1706</v>
      </c>
      <c r="B216" s="198"/>
      <c r="C216" s="198"/>
      <c r="D216" s="198"/>
      <c r="E216" s="198"/>
      <c r="F216" s="198"/>
      <c r="G216" s="198"/>
      <c r="H216" s="198"/>
      <c r="I216" s="198"/>
      <c r="J216" s="198"/>
      <c r="K216" s="198"/>
      <c r="L216" s="199"/>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 style="13" customWidth="1"/>
    <col min="12" max="12" width="15.5703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5" t="s">
        <v>1581</v>
      </c>
      <c r="B2" s="216"/>
      <c r="C2" s="216"/>
      <c r="D2" s="216"/>
      <c r="E2" s="216"/>
      <c r="F2" s="216"/>
      <c r="G2" s="216"/>
      <c r="H2" s="216"/>
      <c r="I2" s="216"/>
      <c r="J2" s="216"/>
      <c r="K2" s="216"/>
      <c r="L2" s="217"/>
    </row>
    <row r="3" spans="1:12" s="13" customFormat="1" x14ac:dyDescent="0.2">
      <c r="A3" s="192" t="s">
        <v>1749</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3</v>
      </c>
      <c r="B6" s="30" t="s">
        <v>213</v>
      </c>
      <c r="C6" s="1">
        <v>246865</v>
      </c>
      <c r="D6" s="7" t="str">
        <f t="shared" ref="D6:D39" si="0">IF($B6="N/A","N/A",IF(C6&gt;10,"No",IF(C6&lt;-10,"No","Yes")))</f>
        <v>N/A</v>
      </c>
      <c r="E6" s="1">
        <v>367708</v>
      </c>
      <c r="F6" s="7" t="str">
        <f t="shared" ref="F6:F39" si="1">IF($B6="N/A","N/A",IF(E6&gt;10,"No",IF(E6&lt;-10,"No","Yes")))</f>
        <v>N/A</v>
      </c>
      <c r="G6" s="1">
        <v>392576</v>
      </c>
      <c r="H6" s="7" t="str">
        <f t="shared" ref="H6:H39" si="2">IF($B6="N/A","N/A",IF(G6&gt;10,"No",IF(G6&lt;-10,"No","Yes")))</f>
        <v>N/A</v>
      </c>
      <c r="I6" s="36">
        <v>48.95</v>
      </c>
      <c r="J6" s="36">
        <v>6.7629999999999999</v>
      </c>
      <c r="K6" s="30" t="s">
        <v>734</v>
      </c>
      <c r="L6" s="105" t="str">
        <f t="shared" ref="L6:L39" si="3">IF(J6="Div by 0", "N/A", IF(K6="N/A","N/A", IF(J6&gt;VALUE(MID(K6,1,2)), "No", IF(J6&lt;-1*VALUE(MID(K6,1,2)), "No", "Yes"))))</f>
        <v>Yes</v>
      </c>
    </row>
    <row r="7" spans="1:12" x14ac:dyDescent="0.2">
      <c r="A7" s="138" t="s">
        <v>4</v>
      </c>
      <c r="B7" s="22" t="s">
        <v>213</v>
      </c>
      <c r="C7" s="23">
        <v>153416</v>
      </c>
      <c r="D7" s="27" t="str">
        <f t="shared" si="0"/>
        <v>N/A</v>
      </c>
      <c r="E7" s="23">
        <v>179607</v>
      </c>
      <c r="F7" s="27" t="str">
        <f t="shared" si="1"/>
        <v>N/A</v>
      </c>
      <c r="G7" s="23">
        <v>174199</v>
      </c>
      <c r="H7" s="27" t="str">
        <f t="shared" si="2"/>
        <v>N/A</v>
      </c>
      <c r="I7" s="8">
        <v>17.07</v>
      </c>
      <c r="J7" s="8">
        <v>-3.01</v>
      </c>
      <c r="K7" s="28" t="s">
        <v>734</v>
      </c>
      <c r="L7" s="105" t="str">
        <f t="shared" si="3"/>
        <v>Yes</v>
      </c>
    </row>
    <row r="8" spans="1:12" x14ac:dyDescent="0.2">
      <c r="A8" s="138" t="s">
        <v>359</v>
      </c>
      <c r="B8" s="22" t="s">
        <v>213</v>
      </c>
      <c r="C8" s="4">
        <v>62.145707168000001</v>
      </c>
      <c r="D8" s="27" t="str">
        <f>IF($B8="N/A","N/A",IF(C8&gt;10,"No",IF(C8&lt;-10,"No","Yes")))</f>
        <v>N/A</v>
      </c>
      <c r="E8" s="4">
        <v>48.845007451999997</v>
      </c>
      <c r="F8" s="27" t="str">
        <f t="shared" si="1"/>
        <v>N/A</v>
      </c>
      <c r="G8" s="4">
        <v>44.373318797000003</v>
      </c>
      <c r="H8" s="27" t="str">
        <f t="shared" si="2"/>
        <v>N/A</v>
      </c>
      <c r="I8" s="8">
        <v>-21.4</v>
      </c>
      <c r="J8" s="8">
        <v>-9.15</v>
      </c>
      <c r="K8" s="28" t="s">
        <v>734</v>
      </c>
      <c r="L8" s="105" t="str">
        <f t="shared" si="3"/>
        <v>Yes</v>
      </c>
    </row>
    <row r="9" spans="1:12" x14ac:dyDescent="0.2">
      <c r="A9" s="138" t="s">
        <v>83</v>
      </c>
      <c r="B9" s="22" t="s">
        <v>213</v>
      </c>
      <c r="C9" s="23">
        <v>146318.01</v>
      </c>
      <c r="D9" s="27" t="str">
        <f t="shared" si="0"/>
        <v>N/A</v>
      </c>
      <c r="E9" s="23">
        <v>183330.22</v>
      </c>
      <c r="F9" s="27" t="str">
        <f t="shared" si="1"/>
        <v>N/A</v>
      </c>
      <c r="G9" s="23">
        <v>215436.29</v>
      </c>
      <c r="H9" s="27" t="str">
        <f t="shared" si="2"/>
        <v>N/A</v>
      </c>
      <c r="I9" s="8">
        <v>25.3</v>
      </c>
      <c r="J9" s="8">
        <v>17.510000000000002</v>
      </c>
      <c r="K9" s="28" t="s">
        <v>734</v>
      </c>
      <c r="L9" s="105" t="str">
        <f t="shared" si="3"/>
        <v>Yes</v>
      </c>
    </row>
    <row r="10" spans="1:12" x14ac:dyDescent="0.2">
      <c r="A10" s="138" t="s">
        <v>100</v>
      </c>
      <c r="B10" s="22" t="s">
        <v>213</v>
      </c>
      <c r="C10" s="23">
        <v>4076</v>
      </c>
      <c r="D10" s="27" t="str">
        <f t="shared" si="0"/>
        <v>N/A</v>
      </c>
      <c r="E10" s="23">
        <v>3656</v>
      </c>
      <c r="F10" s="27" t="str">
        <f t="shared" si="1"/>
        <v>N/A</v>
      </c>
      <c r="G10" s="23">
        <v>5286</v>
      </c>
      <c r="H10" s="27" t="str">
        <f t="shared" si="2"/>
        <v>N/A</v>
      </c>
      <c r="I10" s="8">
        <v>-10.3</v>
      </c>
      <c r="J10" s="8">
        <v>44.58</v>
      </c>
      <c r="K10" s="28" t="s">
        <v>734</v>
      </c>
      <c r="L10" s="105" t="str">
        <f t="shared" si="3"/>
        <v>No</v>
      </c>
    </row>
    <row r="11" spans="1:12" x14ac:dyDescent="0.2">
      <c r="A11" s="138" t="s">
        <v>975</v>
      </c>
      <c r="B11" s="22" t="s">
        <v>213</v>
      </c>
      <c r="C11" s="23">
        <v>1152</v>
      </c>
      <c r="D11" s="27" t="str">
        <f t="shared" si="0"/>
        <v>N/A</v>
      </c>
      <c r="E11" s="23">
        <v>891</v>
      </c>
      <c r="F11" s="27" t="str">
        <f t="shared" si="1"/>
        <v>N/A</v>
      </c>
      <c r="G11" s="23">
        <v>1040</v>
      </c>
      <c r="H11" s="27" t="str">
        <f t="shared" si="2"/>
        <v>N/A</v>
      </c>
      <c r="I11" s="8">
        <v>-22.7</v>
      </c>
      <c r="J11" s="8">
        <v>16.72</v>
      </c>
      <c r="K11" s="28" t="s">
        <v>734</v>
      </c>
      <c r="L11" s="105" t="str">
        <f t="shared" si="3"/>
        <v>Yes</v>
      </c>
    </row>
    <row r="12" spans="1:12" x14ac:dyDescent="0.2">
      <c r="A12" s="138" t="s">
        <v>976</v>
      </c>
      <c r="B12" s="22" t="s">
        <v>213</v>
      </c>
      <c r="C12" s="23">
        <v>251</v>
      </c>
      <c r="D12" s="27" t="str">
        <f t="shared" si="0"/>
        <v>N/A</v>
      </c>
      <c r="E12" s="23">
        <v>317</v>
      </c>
      <c r="F12" s="27" t="str">
        <f t="shared" si="1"/>
        <v>N/A</v>
      </c>
      <c r="G12" s="23">
        <v>351</v>
      </c>
      <c r="H12" s="27" t="str">
        <f t="shared" si="2"/>
        <v>N/A</v>
      </c>
      <c r="I12" s="8">
        <v>26.29</v>
      </c>
      <c r="J12" s="8">
        <v>10.73</v>
      </c>
      <c r="K12" s="28" t="s">
        <v>734</v>
      </c>
      <c r="L12" s="105" t="str">
        <f t="shared" si="3"/>
        <v>Yes</v>
      </c>
    </row>
    <row r="13" spans="1:12" x14ac:dyDescent="0.2">
      <c r="A13" s="138" t="s">
        <v>977</v>
      </c>
      <c r="B13" s="22" t="s">
        <v>213</v>
      </c>
      <c r="C13" s="23">
        <v>1959</v>
      </c>
      <c r="D13" s="27" t="str">
        <f t="shared" si="0"/>
        <v>N/A</v>
      </c>
      <c r="E13" s="23">
        <v>1871</v>
      </c>
      <c r="F13" s="27" t="str">
        <f t="shared" si="1"/>
        <v>N/A</v>
      </c>
      <c r="G13" s="23">
        <v>2879</v>
      </c>
      <c r="H13" s="27" t="str">
        <f t="shared" si="2"/>
        <v>N/A</v>
      </c>
      <c r="I13" s="8">
        <v>-4.49</v>
      </c>
      <c r="J13" s="8">
        <v>53.87</v>
      </c>
      <c r="K13" s="28" t="s">
        <v>734</v>
      </c>
      <c r="L13" s="105" t="str">
        <f t="shared" si="3"/>
        <v>No</v>
      </c>
    </row>
    <row r="14" spans="1:12" x14ac:dyDescent="0.2">
      <c r="A14" s="138" t="s">
        <v>978</v>
      </c>
      <c r="B14" s="22" t="s">
        <v>213</v>
      </c>
      <c r="C14" s="23">
        <v>714</v>
      </c>
      <c r="D14" s="27" t="str">
        <f t="shared" si="0"/>
        <v>N/A</v>
      </c>
      <c r="E14" s="23">
        <v>577</v>
      </c>
      <c r="F14" s="27" t="str">
        <f t="shared" si="1"/>
        <v>N/A</v>
      </c>
      <c r="G14" s="23">
        <v>1016</v>
      </c>
      <c r="H14" s="27" t="str">
        <f t="shared" si="2"/>
        <v>N/A</v>
      </c>
      <c r="I14" s="8">
        <v>-19.2</v>
      </c>
      <c r="J14" s="8">
        <v>76.08</v>
      </c>
      <c r="K14" s="28" t="s">
        <v>734</v>
      </c>
      <c r="L14" s="105" t="str">
        <f t="shared" si="3"/>
        <v>No</v>
      </c>
    </row>
    <row r="15" spans="1:12" x14ac:dyDescent="0.2">
      <c r="A15" s="137" t="s">
        <v>979</v>
      </c>
      <c r="B15" s="22" t="s">
        <v>213</v>
      </c>
      <c r="C15" s="23">
        <v>0</v>
      </c>
      <c r="D15" s="27" t="str">
        <f t="shared" si="0"/>
        <v>N/A</v>
      </c>
      <c r="E15" s="23">
        <v>0</v>
      </c>
      <c r="F15" s="27" t="str">
        <f t="shared" si="1"/>
        <v>N/A</v>
      </c>
      <c r="G15" s="23">
        <v>0</v>
      </c>
      <c r="H15" s="27" t="str">
        <f t="shared" si="2"/>
        <v>N/A</v>
      </c>
      <c r="I15" s="8" t="s">
        <v>1750</v>
      </c>
      <c r="J15" s="8" t="s">
        <v>1750</v>
      </c>
      <c r="K15" s="28" t="s">
        <v>734</v>
      </c>
      <c r="L15" s="105" t="str">
        <f t="shared" si="3"/>
        <v>N/A</v>
      </c>
    </row>
    <row r="16" spans="1:12" x14ac:dyDescent="0.2">
      <c r="A16" s="137" t="s">
        <v>102</v>
      </c>
      <c r="B16" s="22" t="s">
        <v>213</v>
      </c>
      <c r="C16" s="23">
        <v>28226</v>
      </c>
      <c r="D16" s="27" t="str">
        <f t="shared" si="0"/>
        <v>N/A</v>
      </c>
      <c r="E16" s="23">
        <v>23393</v>
      </c>
      <c r="F16" s="27" t="str">
        <f t="shared" si="1"/>
        <v>N/A</v>
      </c>
      <c r="G16" s="23">
        <v>23889</v>
      </c>
      <c r="H16" s="27" t="str">
        <f t="shared" si="2"/>
        <v>N/A</v>
      </c>
      <c r="I16" s="8">
        <v>-17.100000000000001</v>
      </c>
      <c r="J16" s="8">
        <v>2.12</v>
      </c>
      <c r="K16" s="28" t="s">
        <v>734</v>
      </c>
      <c r="L16" s="105" t="str">
        <f t="shared" si="3"/>
        <v>Yes</v>
      </c>
    </row>
    <row r="17" spans="1:12" x14ac:dyDescent="0.2">
      <c r="A17" s="137" t="s">
        <v>980</v>
      </c>
      <c r="B17" s="22" t="s">
        <v>213</v>
      </c>
      <c r="C17" s="23">
        <v>16364</v>
      </c>
      <c r="D17" s="27" t="str">
        <f t="shared" si="0"/>
        <v>N/A</v>
      </c>
      <c r="E17" s="23">
        <v>15919</v>
      </c>
      <c r="F17" s="27" t="str">
        <f t="shared" si="1"/>
        <v>N/A</v>
      </c>
      <c r="G17" s="23">
        <v>17169</v>
      </c>
      <c r="H17" s="27" t="str">
        <f t="shared" si="2"/>
        <v>N/A</v>
      </c>
      <c r="I17" s="8">
        <v>-2.72</v>
      </c>
      <c r="J17" s="8">
        <v>7.8520000000000003</v>
      </c>
      <c r="K17" s="28" t="s">
        <v>734</v>
      </c>
      <c r="L17" s="105" t="str">
        <f t="shared" si="3"/>
        <v>Yes</v>
      </c>
    </row>
    <row r="18" spans="1:12" x14ac:dyDescent="0.2">
      <c r="A18" s="137" t="s">
        <v>981</v>
      </c>
      <c r="B18" s="22" t="s">
        <v>213</v>
      </c>
      <c r="C18" s="23">
        <v>2241</v>
      </c>
      <c r="D18" s="27" t="str">
        <f t="shared" si="0"/>
        <v>N/A</v>
      </c>
      <c r="E18" s="23">
        <v>818</v>
      </c>
      <c r="F18" s="27" t="str">
        <f t="shared" si="1"/>
        <v>N/A</v>
      </c>
      <c r="G18" s="23">
        <v>439</v>
      </c>
      <c r="H18" s="27" t="str">
        <f t="shared" si="2"/>
        <v>N/A</v>
      </c>
      <c r="I18" s="8">
        <v>-63.5</v>
      </c>
      <c r="J18" s="8">
        <v>-46.3</v>
      </c>
      <c r="K18" s="28" t="s">
        <v>734</v>
      </c>
      <c r="L18" s="105" t="str">
        <f t="shared" si="3"/>
        <v>No</v>
      </c>
    </row>
    <row r="19" spans="1:12" x14ac:dyDescent="0.2">
      <c r="A19" s="137" t="s">
        <v>982</v>
      </c>
      <c r="B19" s="22" t="s">
        <v>213</v>
      </c>
      <c r="C19" s="23">
        <v>4705</v>
      </c>
      <c r="D19" s="27" t="str">
        <f t="shared" si="0"/>
        <v>N/A</v>
      </c>
      <c r="E19" s="23">
        <v>3636</v>
      </c>
      <c r="F19" s="27" t="str">
        <f t="shared" si="1"/>
        <v>N/A</v>
      </c>
      <c r="G19" s="23">
        <v>3252</v>
      </c>
      <c r="H19" s="27" t="str">
        <f t="shared" si="2"/>
        <v>N/A</v>
      </c>
      <c r="I19" s="8">
        <v>-22.7</v>
      </c>
      <c r="J19" s="8">
        <v>-10.6</v>
      </c>
      <c r="K19" s="28" t="s">
        <v>734</v>
      </c>
      <c r="L19" s="105" t="str">
        <f t="shared" si="3"/>
        <v>Yes</v>
      </c>
    </row>
    <row r="20" spans="1:12" x14ac:dyDescent="0.2">
      <c r="A20" s="137" t="s">
        <v>983</v>
      </c>
      <c r="B20" s="22" t="s">
        <v>213</v>
      </c>
      <c r="C20" s="23">
        <v>4916</v>
      </c>
      <c r="D20" s="27" t="str">
        <f t="shared" si="0"/>
        <v>N/A</v>
      </c>
      <c r="E20" s="23">
        <v>3020</v>
      </c>
      <c r="F20" s="27" t="str">
        <f t="shared" si="1"/>
        <v>N/A</v>
      </c>
      <c r="G20" s="23">
        <v>3028</v>
      </c>
      <c r="H20" s="27" t="str">
        <f t="shared" si="2"/>
        <v>N/A</v>
      </c>
      <c r="I20" s="8">
        <v>-38.6</v>
      </c>
      <c r="J20" s="8">
        <v>0.26490000000000002</v>
      </c>
      <c r="K20" s="28" t="s">
        <v>734</v>
      </c>
      <c r="L20" s="105" t="str">
        <f t="shared" si="3"/>
        <v>Yes</v>
      </c>
    </row>
    <row r="21" spans="1:12" x14ac:dyDescent="0.2">
      <c r="A21" s="128" t="s">
        <v>984</v>
      </c>
      <c r="B21" s="22" t="s">
        <v>213</v>
      </c>
      <c r="C21" s="23">
        <v>0</v>
      </c>
      <c r="D21" s="27" t="str">
        <f t="shared" si="0"/>
        <v>N/A</v>
      </c>
      <c r="E21" s="23">
        <v>0</v>
      </c>
      <c r="F21" s="27" t="str">
        <f t="shared" si="1"/>
        <v>N/A</v>
      </c>
      <c r="G21" s="23">
        <v>11</v>
      </c>
      <c r="H21" s="27" t="str">
        <f t="shared" si="2"/>
        <v>N/A</v>
      </c>
      <c r="I21" s="8" t="s">
        <v>1750</v>
      </c>
      <c r="J21" s="8" t="s">
        <v>1750</v>
      </c>
      <c r="K21" s="28" t="s">
        <v>734</v>
      </c>
      <c r="L21" s="105" t="str">
        <f t="shared" si="3"/>
        <v>N/A</v>
      </c>
    </row>
    <row r="22" spans="1:12" x14ac:dyDescent="0.2">
      <c r="A22" s="137" t="s">
        <v>1689</v>
      </c>
      <c r="B22" s="22" t="s">
        <v>213</v>
      </c>
      <c r="C22" s="23">
        <v>140566</v>
      </c>
      <c r="D22" s="27" t="str">
        <f t="shared" si="0"/>
        <v>N/A</v>
      </c>
      <c r="E22" s="23">
        <v>140983</v>
      </c>
      <c r="F22" s="27" t="str">
        <f t="shared" si="1"/>
        <v>N/A</v>
      </c>
      <c r="G22" s="23">
        <v>152332</v>
      </c>
      <c r="H22" s="27" t="str">
        <f t="shared" si="2"/>
        <v>N/A</v>
      </c>
      <c r="I22" s="8">
        <v>0.29670000000000002</v>
      </c>
      <c r="J22" s="8">
        <v>8.0500000000000007</v>
      </c>
      <c r="K22" s="28" t="s">
        <v>734</v>
      </c>
      <c r="L22" s="105" t="str">
        <f t="shared" si="3"/>
        <v>Yes</v>
      </c>
    </row>
    <row r="23" spans="1:12" x14ac:dyDescent="0.2">
      <c r="A23" s="137" t="s">
        <v>985</v>
      </c>
      <c r="B23" s="22" t="s">
        <v>213</v>
      </c>
      <c r="C23" s="23">
        <v>21453</v>
      </c>
      <c r="D23" s="27" t="str">
        <f t="shared" si="0"/>
        <v>N/A</v>
      </c>
      <c r="E23" s="23">
        <v>46631</v>
      </c>
      <c r="F23" s="27" t="str">
        <f t="shared" si="1"/>
        <v>N/A</v>
      </c>
      <c r="G23" s="23">
        <v>46923</v>
      </c>
      <c r="H23" s="27" t="str">
        <f t="shared" si="2"/>
        <v>N/A</v>
      </c>
      <c r="I23" s="8">
        <v>117.4</v>
      </c>
      <c r="J23" s="8">
        <v>0.62619999999999998</v>
      </c>
      <c r="K23" s="28" t="s">
        <v>734</v>
      </c>
      <c r="L23" s="105" t="str">
        <f t="shared" si="3"/>
        <v>Yes</v>
      </c>
    </row>
    <row r="24" spans="1:12" x14ac:dyDescent="0.2">
      <c r="A24" s="137" t="s">
        <v>986</v>
      </c>
      <c r="B24" s="22" t="s">
        <v>213</v>
      </c>
      <c r="C24" s="23">
        <v>0</v>
      </c>
      <c r="D24" s="27" t="str">
        <f t="shared" si="0"/>
        <v>N/A</v>
      </c>
      <c r="E24" s="23">
        <v>0</v>
      </c>
      <c r="F24" s="27" t="str">
        <f t="shared" si="1"/>
        <v>N/A</v>
      </c>
      <c r="G24" s="23">
        <v>0</v>
      </c>
      <c r="H24" s="27" t="str">
        <f t="shared" si="2"/>
        <v>N/A</v>
      </c>
      <c r="I24" s="8" t="s">
        <v>1750</v>
      </c>
      <c r="J24" s="8" t="s">
        <v>1750</v>
      </c>
      <c r="K24" s="28" t="s">
        <v>734</v>
      </c>
      <c r="L24" s="105" t="str">
        <f t="shared" si="3"/>
        <v>N/A</v>
      </c>
    </row>
    <row r="25" spans="1:12" x14ac:dyDescent="0.2">
      <c r="A25" s="137" t="s">
        <v>987</v>
      </c>
      <c r="B25" s="22" t="s">
        <v>213</v>
      </c>
      <c r="C25" s="23">
        <v>6591</v>
      </c>
      <c r="D25" s="27" t="str">
        <f t="shared" si="0"/>
        <v>N/A</v>
      </c>
      <c r="E25" s="23">
        <v>4560</v>
      </c>
      <c r="F25" s="27" t="str">
        <f t="shared" si="1"/>
        <v>N/A</v>
      </c>
      <c r="G25" s="23">
        <v>4146</v>
      </c>
      <c r="H25" s="27" t="str">
        <f t="shared" si="2"/>
        <v>N/A</v>
      </c>
      <c r="I25" s="8">
        <v>-30.8</v>
      </c>
      <c r="J25" s="8">
        <v>-9.08</v>
      </c>
      <c r="K25" s="28" t="s">
        <v>734</v>
      </c>
      <c r="L25" s="105" t="str">
        <f t="shared" si="3"/>
        <v>Yes</v>
      </c>
    </row>
    <row r="26" spans="1:12" x14ac:dyDescent="0.2">
      <c r="A26" s="137" t="s">
        <v>988</v>
      </c>
      <c r="B26" s="22" t="s">
        <v>213</v>
      </c>
      <c r="C26" s="23">
        <v>94051</v>
      </c>
      <c r="D26" s="27" t="str">
        <f t="shared" si="0"/>
        <v>N/A</v>
      </c>
      <c r="E26" s="23">
        <v>75508</v>
      </c>
      <c r="F26" s="27" t="str">
        <f t="shared" si="1"/>
        <v>N/A</v>
      </c>
      <c r="G26" s="23">
        <v>65525</v>
      </c>
      <c r="H26" s="27" t="str">
        <f t="shared" si="2"/>
        <v>N/A</v>
      </c>
      <c r="I26" s="8">
        <v>-19.7</v>
      </c>
      <c r="J26" s="8">
        <v>-13.2</v>
      </c>
      <c r="K26" s="28" t="s">
        <v>734</v>
      </c>
      <c r="L26" s="105" t="str">
        <f t="shared" si="3"/>
        <v>Yes</v>
      </c>
    </row>
    <row r="27" spans="1:12" x14ac:dyDescent="0.2">
      <c r="A27" s="137" t="s">
        <v>989</v>
      </c>
      <c r="B27" s="22" t="s">
        <v>213</v>
      </c>
      <c r="C27" s="23">
        <v>16730</v>
      </c>
      <c r="D27" s="27" t="str">
        <f t="shared" si="0"/>
        <v>N/A</v>
      </c>
      <c r="E27" s="23">
        <v>12490</v>
      </c>
      <c r="F27" s="27" t="str">
        <f t="shared" si="1"/>
        <v>N/A</v>
      </c>
      <c r="G27" s="23">
        <v>34139</v>
      </c>
      <c r="H27" s="27" t="str">
        <f t="shared" si="2"/>
        <v>N/A</v>
      </c>
      <c r="I27" s="8">
        <v>-25.3</v>
      </c>
      <c r="J27" s="8">
        <v>173.3</v>
      </c>
      <c r="K27" s="28" t="s">
        <v>734</v>
      </c>
      <c r="L27" s="105" t="str">
        <f t="shared" si="3"/>
        <v>No</v>
      </c>
    </row>
    <row r="28" spans="1:12" x14ac:dyDescent="0.2">
      <c r="A28" s="156" t="s">
        <v>990</v>
      </c>
      <c r="B28" s="22" t="s">
        <v>213</v>
      </c>
      <c r="C28" s="23">
        <v>1741</v>
      </c>
      <c r="D28" s="27" t="str">
        <f t="shared" si="0"/>
        <v>N/A</v>
      </c>
      <c r="E28" s="23">
        <v>1794</v>
      </c>
      <c r="F28" s="27" t="str">
        <f t="shared" si="1"/>
        <v>N/A</v>
      </c>
      <c r="G28" s="23">
        <v>1598</v>
      </c>
      <c r="H28" s="27" t="str">
        <f t="shared" si="2"/>
        <v>N/A</v>
      </c>
      <c r="I28" s="8">
        <v>3.044</v>
      </c>
      <c r="J28" s="8">
        <v>-10.9</v>
      </c>
      <c r="K28" s="28" t="s">
        <v>734</v>
      </c>
      <c r="L28" s="105" t="str">
        <f t="shared" si="3"/>
        <v>Yes</v>
      </c>
    </row>
    <row r="29" spans="1:12" x14ac:dyDescent="0.2">
      <c r="A29" s="156" t="s">
        <v>991</v>
      </c>
      <c r="B29" s="22" t="s">
        <v>213</v>
      </c>
      <c r="C29" s="23">
        <v>0</v>
      </c>
      <c r="D29" s="27" t="str">
        <f t="shared" si="0"/>
        <v>N/A</v>
      </c>
      <c r="E29" s="23">
        <v>0</v>
      </c>
      <c r="F29" s="27" t="str">
        <f t="shared" si="1"/>
        <v>N/A</v>
      </c>
      <c r="G29" s="23">
        <v>11</v>
      </c>
      <c r="H29" s="27" t="str">
        <f t="shared" si="2"/>
        <v>N/A</v>
      </c>
      <c r="I29" s="8" t="s">
        <v>1750</v>
      </c>
      <c r="J29" s="8" t="s">
        <v>1750</v>
      </c>
      <c r="K29" s="28" t="s">
        <v>734</v>
      </c>
      <c r="L29" s="105" t="str">
        <f t="shared" si="3"/>
        <v>N/A</v>
      </c>
    </row>
    <row r="30" spans="1:12" x14ac:dyDescent="0.2">
      <c r="A30" s="156" t="s">
        <v>106</v>
      </c>
      <c r="B30" s="22" t="s">
        <v>213</v>
      </c>
      <c r="C30" s="23">
        <v>73997</v>
      </c>
      <c r="D30" s="27" t="str">
        <f t="shared" si="0"/>
        <v>N/A</v>
      </c>
      <c r="E30" s="23">
        <v>199676</v>
      </c>
      <c r="F30" s="27" t="str">
        <f t="shared" si="1"/>
        <v>N/A</v>
      </c>
      <c r="G30" s="23">
        <v>211068</v>
      </c>
      <c r="H30" s="27" t="str">
        <f t="shared" si="2"/>
        <v>N/A</v>
      </c>
      <c r="I30" s="8">
        <v>169.8</v>
      </c>
      <c r="J30" s="8">
        <v>5.7050000000000001</v>
      </c>
      <c r="K30" s="28" t="s">
        <v>734</v>
      </c>
      <c r="L30" s="105" t="str">
        <f t="shared" si="3"/>
        <v>Yes</v>
      </c>
    </row>
    <row r="31" spans="1:12" x14ac:dyDescent="0.2">
      <c r="A31" s="168" t="s">
        <v>992</v>
      </c>
      <c r="B31" s="22" t="s">
        <v>213</v>
      </c>
      <c r="C31" s="23">
        <v>17156</v>
      </c>
      <c r="D31" s="27" t="str">
        <f t="shared" si="0"/>
        <v>N/A</v>
      </c>
      <c r="E31" s="23">
        <v>34450</v>
      </c>
      <c r="F31" s="27" t="str">
        <f t="shared" si="1"/>
        <v>N/A</v>
      </c>
      <c r="G31" s="23">
        <v>30169</v>
      </c>
      <c r="H31" s="27" t="str">
        <f t="shared" si="2"/>
        <v>N/A</v>
      </c>
      <c r="I31" s="8">
        <v>100.8</v>
      </c>
      <c r="J31" s="8">
        <v>-12.4</v>
      </c>
      <c r="K31" s="28" t="s">
        <v>734</v>
      </c>
      <c r="L31" s="105" t="str">
        <f t="shared" si="3"/>
        <v>Yes</v>
      </c>
    </row>
    <row r="32" spans="1:12" x14ac:dyDescent="0.2">
      <c r="A32" s="168" t="s">
        <v>993</v>
      </c>
      <c r="B32" s="22" t="s">
        <v>213</v>
      </c>
      <c r="C32" s="23">
        <v>0</v>
      </c>
      <c r="D32" s="27" t="str">
        <f t="shared" si="0"/>
        <v>N/A</v>
      </c>
      <c r="E32" s="23">
        <v>0</v>
      </c>
      <c r="F32" s="27" t="str">
        <f t="shared" si="1"/>
        <v>N/A</v>
      </c>
      <c r="G32" s="23">
        <v>0</v>
      </c>
      <c r="H32" s="27" t="str">
        <f t="shared" si="2"/>
        <v>N/A</v>
      </c>
      <c r="I32" s="8" t="s">
        <v>1750</v>
      </c>
      <c r="J32" s="8" t="s">
        <v>1750</v>
      </c>
      <c r="K32" s="28" t="s">
        <v>734</v>
      </c>
      <c r="L32" s="105" t="str">
        <f t="shared" si="3"/>
        <v>N/A</v>
      </c>
    </row>
    <row r="33" spans="1:12" x14ac:dyDescent="0.2">
      <c r="A33" s="168" t="s">
        <v>994</v>
      </c>
      <c r="B33" s="22" t="s">
        <v>213</v>
      </c>
      <c r="C33" s="23">
        <v>22366</v>
      </c>
      <c r="D33" s="27" t="str">
        <f t="shared" si="0"/>
        <v>N/A</v>
      </c>
      <c r="E33" s="23">
        <v>4398</v>
      </c>
      <c r="F33" s="27" t="str">
        <f t="shared" si="1"/>
        <v>N/A</v>
      </c>
      <c r="G33" s="23">
        <v>3568</v>
      </c>
      <c r="H33" s="27" t="str">
        <f t="shared" si="2"/>
        <v>N/A</v>
      </c>
      <c r="I33" s="8">
        <v>-80.3</v>
      </c>
      <c r="J33" s="8">
        <v>-18.899999999999999</v>
      </c>
      <c r="K33" s="28" t="s">
        <v>734</v>
      </c>
      <c r="L33" s="105" t="str">
        <f t="shared" si="3"/>
        <v>Yes</v>
      </c>
    </row>
    <row r="34" spans="1:12" x14ac:dyDescent="0.2">
      <c r="A34" s="168" t="s">
        <v>995</v>
      </c>
      <c r="B34" s="22" t="s">
        <v>213</v>
      </c>
      <c r="C34" s="23">
        <v>15064</v>
      </c>
      <c r="D34" s="27" t="str">
        <f t="shared" si="0"/>
        <v>N/A</v>
      </c>
      <c r="E34" s="23">
        <v>7430</v>
      </c>
      <c r="F34" s="27" t="str">
        <f t="shared" si="1"/>
        <v>N/A</v>
      </c>
      <c r="G34" s="23">
        <v>6073</v>
      </c>
      <c r="H34" s="27" t="str">
        <f t="shared" si="2"/>
        <v>N/A</v>
      </c>
      <c r="I34" s="8">
        <v>-50.7</v>
      </c>
      <c r="J34" s="8">
        <v>-18.3</v>
      </c>
      <c r="K34" s="28" t="s">
        <v>734</v>
      </c>
      <c r="L34" s="105" t="str">
        <f t="shared" si="3"/>
        <v>Yes</v>
      </c>
    </row>
    <row r="35" spans="1:12" x14ac:dyDescent="0.2">
      <c r="A35" s="168" t="s">
        <v>996</v>
      </c>
      <c r="B35" s="22" t="s">
        <v>213</v>
      </c>
      <c r="C35" s="23">
        <v>10508</v>
      </c>
      <c r="D35" s="27" t="str">
        <f t="shared" si="0"/>
        <v>N/A</v>
      </c>
      <c r="E35" s="23">
        <v>6899</v>
      </c>
      <c r="F35" s="27" t="str">
        <f t="shared" si="1"/>
        <v>N/A</v>
      </c>
      <c r="G35" s="23">
        <v>20930</v>
      </c>
      <c r="H35" s="27" t="str">
        <f t="shared" si="2"/>
        <v>N/A</v>
      </c>
      <c r="I35" s="8">
        <v>-34.299999999999997</v>
      </c>
      <c r="J35" s="8">
        <v>203.4</v>
      </c>
      <c r="K35" s="28" t="s">
        <v>734</v>
      </c>
      <c r="L35" s="105" t="str">
        <f t="shared" si="3"/>
        <v>No</v>
      </c>
    </row>
    <row r="36" spans="1:12" x14ac:dyDescent="0.2">
      <c r="A36" s="168" t="s">
        <v>997</v>
      </c>
      <c r="B36" s="22" t="s">
        <v>213</v>
      </c>
      <c r="C36" s="23">
        <v>8903</v>
      </c>
      <c r="D36" s="27" t="str">
        <f t="shared" si="0"/>
        <v>N/A</v>
      </c>
      <c r="E36" s="23">
        <v>146499</v>
      </c>
      <c r="F36" s="27" t="str">
        <f t="shared" si="1"/>
        <v>N/A</v>
      </c>
      <c r="G36" s="23">
        <v>150328</v>
      </c>
      <c r="H36" s="27" t="str">
        <f t="shared" si="2"/>
        <v>N/A</v>
      </c>
      <c r="I36" s="8">
        <v>1546</v>
      </c>
      <c r="J36" s="8">
        <v>2.6139999999999999</v>
      </c>
      <c r="K36" s="28" t="s">
        <v>734</v>
      </c>
      <c r="L36" s="105" t="str">
        <f t="shared" si="3"/>
        <v>Yes</v>
      </c>
    </row>
    <row r="37" spans="1:12" x14ac:dyDescent="0.2">
      <c r="A37" s="168" t="s">
        <v>122</v>
      </c>
      <c r="B37" s="22" t="s">
        <v>213</v>
      </c>
      <c r="C37" s="23">
        <v>935</v>
      </c>
      <c r="D37" s="27" t="str">
        <f t="shared" si="0"/>
        <v>N/A</v>
      </c>
      <c r="E37" s="23">
        <v>941</v>
      </c>
      <c r="F37" s="27" t="str">
        <f t="shared" si="1"/>
        <v>N/A</v>
      </c>
      <c r="G37" s="23">
        <v>3154</v>
      </c>
      <c r="H37" s="27" t="str">
        <f t="shared" si="2"/>
        <v>N/A</v>
      </c>
      <c r="I37" s="8">
        <v>0.64170000000000005</v>
      </c>
      <c r="J37" s="8">
        <v>235.2</v>
      </c>
      <c r="K37" s="28" t="s">
        <v>734</v>
      </c>
      <c r="L37" s="105" t="str">
        <f t="shared" si="3"/>
        <v>No</v>
      </c>
    </row>
    <row r="38" spans="1:12" x14ac:dyDescent="0.2">
      <c r="A38" s="168" t="s">
        <v>84</v>
      </c>
      <c r="B38" s="22" t="s">
        <v>213</v>
      </c>
      <c r="C38" s="29">
        <v>536595344</v>
      </c>
      <c r="D38" s="27" t="str">
        <f t="shared" si="0"/>
        <v>N/A</v>
      </c>
      <c r="E38" s="29">
        <v>521791695</v>
      </c>
      <c r="F38" s="27" t="str">
        <f t="shared" si="1"/>
        <v>N/A</v>
      </c>
      <c r="G38" s="29">
        <v>518328928</v>
      </c>
      <c r="H38" s="27" t="str">
        <f t="shared" si="2"/>
        <v>N/A</v>
      </c>
      <c r="I38" s="8">
        <v>-2.76</v>
      </c>
      <c r="J38" s="8">
        <v>-0.66400000000000003</v>
      </c>
      <c r="K38" s="28" t="s">
        <v>734</v>
      </c>
      <c r="L38" s="105" t="str">
        <f t="shared" si="3"/>
        <v>Yes</v>
      </c>
    </row>
    <row r="39" spans="1:12" x14ac:dyDescent="0.2">
      <c r="A39" s="168" t="s">
        <v>1275</v>
      </c>
      <c r="B39" s="22" t="s">
        <v>213</v>
      </c>
      <c r="C39" s="29">
        <v>2173.6388066</v>
      </c>
      <c r="D39" s="27" t="str">
        <f t="shared" si="0"/>
        <v>N/A</v>
      </c>
      <c r="E39" s="29">
        <v>1419.0381906</v>
      </c>
      <c r="F39" s="27" t="str">
        <f t="shared" si="1"/>
        <v>N/A</v>
      </c>
      <c r="G39" s="29">
        <v>1320.3276003000001</v>
      </c>
      <c r="H39" s="27" t="str">
        <f t="shared" si="2"/>
        <v>N/A</v>
      </c>
      <c r="I39" s="8">
        <v>-34.700000000000003</v>
      </c>
      <c r="J39" s="8">
        <v>-6.96</v>
      </c>
      <c r="K39" s="28" t="s">
        <v>734</v>
      </c>
      <c r="L39" s="105" t="str">
        <f t="shared" si="3"/>
        <v>Yes</v>
      </c>
    </row>
    <row r="40" spans="1:12" x14ac:dyDescent="0.2">
      <c r="A40" s="168" t="s">
        <v>1276</v>
      </c>
      <c r="B40" s="22" t="s">
        <v>213</v>
      </c>
      <c r="C40" s="29">
        <v>3497.6491630999999</v>
      </c>
      <c r="D40" s="27" t="str">
        <f>IF($B40="N/A","N/A",IF(C40&gt;10,"No",IF(C40&lt;-10,"No","Yes")))</f>
        <v>N/A</v>
      </c>
      <c r="E40" s="29">
        <v>2905.1857389000002</v>
      </c>
      <c r="F40" s="27" t="str">
        <f>IF($B40="N/A","N/A",IF(E40&gt;10,"No",IF(E40&lt;-10,"No","Yes")))</f>
        <v>N/A</v>
      </c>
      <c r="G40" s="29">
        <v>2975.4988720000001</v>
      </c>
      <c r="H40" s="27" t="str">
        <f>IF($B40="N/A","N/A",IF(G40&gt;10,"No",IF(G40&lt;-10,"No","Yes")))</f>
        <v>N/A</v>
      </c>
      <c r="I40" s="8">
        <v>-16.899999999999999</v>
      </c>
      <c r="J40" s="8">
        <v>2.42</v>
      </c>
      <c r="K40" s="28" t="s">
        <v>734</v>
      </c>
      <c r="L40" s="105" t="str">
        <f>IF(J40="Div by 0", "N/A", IF(K40="N/A","N/A", IF(J40&gt;VALUE(MID(K40,1,2)), "No", IF(J40&lt;-1*VALUE(MID(K40,1,2)), "No", "Yes"))))</f>
        <v>Yes</v>
      </c>
    </row>
    <row r="41" spans="1:12" x14ac:dyDescent="0.2">
      <c r="A41" s="168" t="s">
        <v>107</v>
      </c>
      <c r="B41" s="22" t="s">
        <v>213</v>
      </c>
      <c r="C41" s="29">
        <v>146713161</v>
      </c>
      <c r="D41" s="27" t="str">
        <f t="shared" ref="D41:D44" si="4">IF($B41="N/A","N/A",IF(C41&gt;10,"No",IF(C41&lt;-10,"No","Yes")))</f>
        <v>N/A</v>
      </c>
      <c r="E41" s="29">
        <v>154852771</v>
      </c>
      <c r="F41" s="27" t="str">
        <f t="shared" ref="F41:F44" si="5">IF($B41="N/A","N/A",IF(E41&gt;10,"No",IF(E41&lt;-10,"No","Yes")))</f>
        <v>N/A</v>
      </c>
      <c r="G41" s="29">
        <v>194852555</v>
      </c>
      <c r="H41" s="27" t="str">
        <f t="shared" ref="H41:H44" si="6">IF($B41="N/A","N/A",IF(G41&gt;10,"No",IF(G41&lt;-10,"No","Yes")))</f>
        <v>N/A</v>
      </c>
      <c r="I41" s="8">
        <v>5.548</v>
      </c>
      <c r="J41" s="8">
        <v>25.83</v>
      </c>
      <c r="K41" s="28" t="s">
        <v>734</v>
      </c>
      <c r="L41" s="105" t="str">
        <f t="shared" ref="L41:L43" si="7">IF(J41="Div by 0", "N/A", IF(K41="N/A","N/A", IF(J41&gt;VALUE(MID(K41,1,2)), "No", IF(J41&lt;-1*VALUE(MID(K41,1,2)), "No", "Yes"))))</f>
        <v>Yes</v>
      </c>
    </row>
    <row r="42" spans="1:12" x14ac:dyDescent="0.2">
      <c r="A42" s="168" t="s">
        <v>158</v>
      </c>
      <c r="B42" s="30" t="s">
        <v>217</v>
      </c>
      <c r="C42" s="1">
        <v>10031</v>
      </c>
      <c r="D42" s="27" t="str">
        <f>IF($B42="N/A","N/A",IF(C42&gt;0,"No",IF(C42&lt;0,"No","Yes")))</f>
        <v>No</v>
      </c>
      <c r="E42" s="1">
        <v>12861</v>
      </c>
      <c r="F42" s="27" t="str">
        <f>IF($B42="N/A","N/A",IF(E42&gt;0,"No",IF(E42&lt;0,"No","Yes")))</f>
        <v>No</v>
      </c>
      <c r="G42" s="1">
        <v>14164</v>
      </c>
      <c r="H42" s="27" t="str">
        <f>IF($B42="N/A","N/A",IF(G42&gt;0,"No",IF(G42&lt;0,"No","Yes")))</f>
        <v>No</v>
      </c>
      <c r="I42" s="8">
        <v>28.21</v>
      </c>
      <c r="J42" s="8">
        <v>10.130000000000001</v>
      </c>
      <c r="K42" s="28" t="s">
        <v>734</v>
      </c>
      <c r="L42" s="105" t="str">
        <f t="shared" si="7"/>
        <v>Yes</v>
      </c>
    </row>
    <row r="43" spans="1:12" x14ac:dyDescent="0.2">
      <c r="A43" s="168" t="s">
        <v>156</v>
      </c>
      <c r="B43" s="22" t="s">
        <v>213</v>
      </c>
      <c r="C43" s="29">
        <v>7417834</v>
      </c>
      <c r="D43" s="27" t="str">
        <f t="shared" si="4"/>
        <v>N/A</v>
      </c>
      <c r="E43" s="29">
        <v>18888347</v>
      </c>
      <c r="F43" s="27" t="str">
        <f t="shared" si="5"/>
        <v>N/A</v>
      </c>
      <c r="G43" s="29">
        <v>46381378</v>
      </c>
      <c r="H43" s="27" t="str">
        <f t="shared" si="6"/>
        <v>N/A</v>
      </c>
      <c r="I43" s="8">
        <v>154.6</v>
      </c>
      <c r="J43" s="8">
        <v>145.6</v>
      </c>
      <c r="K43" s="28" t="s">
        <v>734</v>
      </c>
      <c r="L43" s="105" t="str">
        <f t="shared" si="7"/>
        <v>No</v>
      </c>
    </row>
    <row r="44" spans="1:12" x14ac:dyDescent="0.2">
      <c r="A44" s="168" t="s">
        <v>1277</v>
      </c>
      <c r="B44" s="22" t="s">
        <v>213</v>
      </c>
      <c r="C44" s="29">
        <v>739.49097797000002</v>
      </c>
      <c r="D44" s="27" t="str">
        <f t="shared" si="4"/>
        <v>N/A</v>
      </c>
      <c r="E44" s="29">
        <v>1468.6530596</v>
      </c>
      <c r="F44" s="27" t="str">
        <f t="shared" si="5"/>
        <v>N/A</v>
      </c>
      <c r="G44" s="29">
        <v>3274.5960181</v>
      </c>
      <c r="H44" s="27" t="str">
        <f t="shared" si="6"/>
        <v>N/A</v>
      </c>
      <c r="I44" s="8">
        <v>98.6</v>
      </c>
      <c r="J44" s="8">
        <v>123</v>
      </c>
      <c r="K44" s="28" t="s">
        <v>734</v>
      </c>
      <c r="L44" s="105" t="str">
        <f>IF(J44="Div by 0", "N/A", IF(OR(J44="N/A",K44="N/A"),"N/A", IF(J44&gt;VALUE(MID(K44,1,2)), "No", IF(J44&lt;-1*VALUE(MID(K44,1,2)), "No", "Yes"))))</f>
        <v>No</v>
      </c>
    </row>
    <row r="45" spans="1:12" x14ac:dyDescent="0.2">
      <c r="A45" s="168" t="s">
        <v>1278</v>
      </c>
      <c r="B45" s="22" t="s">
        <v>213</v>
      </c>
      <c r="C45" s="29">
        <v>4480.5068695</v>
      </c>
      <c r="D45" s="27" t="str">
        <f t="shared" ref="D45:D71" si="8">IF($B45="N/A","N/A",IF(C45&gt;10,"No",IF(C45&lt;-10,"No","Yes")))</f>
        <v>N/A</v>
      </c>
      <c r="E45" s="29">
        <v>4339.4444747999996</v>
      </c>
      <c r="F45" s="27" t="str">
        <f t="shared" ref="F45:F71" si="9">IF($B45="N/A","N/A",IF(E45&gt;10,"No",IF(E45&lt;-10,"No","Yes")))</f>
        <v>N/A</v>
      </c>
      <c r="G45" s="29">
        <v>3070.2648505000002</v>
      </c>
      <c r="H45" s="27" t="str">
        <f t="shared" ref="H45:H71" si="10">IF($B45="N/A","N/A",IF(G45&gt;10,"No",IF(G45&lt;-10,"No","Yes")))</f>
        <v>N/A</v>
      </c>
      <c r="I45" s="8">
        <v>-3.15</v>
      </c>
      <c r="J45" s="8">
        <v>-29.2</v>
      </c>
      <c r="K45" s="28" t="s">
        <v>734</v>
      </c>
      <c r="L45" s="105" t="str">
        <f t="shared" ref="L45:L71" si="11">IF(J45="Div by 0", "N/A", IF(K45="N/A","N/A", IF(J45&gt;VALUE(MID(K45,1,2)), "No", IF(J45&lt;-1*VALUE(MID(K45,1,2)), "No", "Yes"))))</f>
        <v>Yes</v>
      </c>
    </row>
    <row r="46" spans="1:12" x14ac:dyDescent="0.2">
      <c r="A46" s="168" t="s">
        <v>1279</v>
      </c>
      <c r="B46" s="22" t="s">
        <v>213</v>
      </c>
      <c r="C46" s="29">
        <v>6041.2569444000001</v>
      </c>
      <c r="D46" s="27" t="str">
        <f t="shared" si="8"/>
        <v>N/A</v>
      </c>
      <c r="E46" s="29">
        <v>6509.3479237000001</v>
      </c>
      <c r="F46" s="27" t="str">
        <f t="shared" si="9"/>
        <v>N/A</v>
      </c>
      <c r="G46" s="29">
        <v>4790.7509614999999</v>
      </c>
      <c r="H46" s="27" t="str">
        <f t="shared" si="10"/>
        <v>N/A</v>
      </c>
      <c r="I46" s="8">
        <v>7.7480000000000002</v>
      </c>
      <c r="J46" s="8">
        <v>-26.4</v>
      </c>
      <c r="K46" s="28" t="s">
        <v>734</v>
      </c>
      <c r="L46" s="105" t="str">
        <f t="shared" si="11"/>
        <v>Yes</v>
      </c>
    </row>
    <row r="47" spans="1:12" x14ac:dyDescent="0.2">
      <c r="A47" s="168" t="s">
        <v>1280</v>
      </c>
      <c r="B47" s="22" t="s">
        <v>213</v>
      </c>
      <c r="C47" s="29">
        <v>6495.8525896000001</v>
      </c>
      <c r="D47" s="27" t="str">
        <f t="shared" si="8"/>
        <v>N/A</v>
      </c>
      <c r="E47" s="29">
        <v>5097.9369084999998</v>
      </c>
      <c r="F47" s="27" t="str">
        <f t="shared" si="9"/>
        <v>N/A</v>
      </c>
      <c r="G47" s="29">
        <v>2706.8262107999999</v>
      </c>
      <c r="H47" s="27" t="str">
        <f t="shared" si="10"/>
        <v>N/A</v>
      </c>
      <c r="I47" s="8">
        <v>-21.5</v>
      </c>
      <c r="J47" s="8">
        <v>-46.9</v>
      </c>
      <c r="K47" s="28" t="s">
        <v>734</v>
      </c>
      <c r="L47" s="105" t="str">
        <f t="shared" si="11"/>
        <v>No</v>
      </c>
    </row>
    <row r="48" spans="1:12" x14ac:dyDescent="0.2">
      <c r="A48" s="168" t="s">
        <v>1281</v>
      </c>
      <c r="B48" s="22" t="s">
        <v>213</v>
      </c>
      <c r="C48" s="29">
        <v>2457.8351200000002</v>
      </c>
      <c r="D48" s="27" t="str">
        <f t="shared" si="8"/>
        <v>N/A</v>
      </c>
      <c r="E48" s="29">
        <v>2499.2864777999998</v>
      </c>
      <c r="F48" s="27" t="str">
        <f t="shared" si="9"/>
        <v>N/A</v>
      </c>
      <c r="G48" s="29">
        <v>2189.3452588</v>
      </c>
      <c r="H48" s="27" t="str">
        <f t="shared" si="10"/>
        <v>N/A</v>
      </c>
      <c r="I48" s="8">
        <v>1.6859999999999999</v>
      </c>
      <c r="J48" s="8">
        <v>-12.4</v>
      </c>
      <c r="K48" s="28" t="s">
        <v>734</v>
      </c>
      <c r="L48" s="105" t="str">
        <f t="shared" si="11"/>
        <v>Yes</v>
      </c>
    </row>
    <row r="49" spans="1:12" x14ac:dyDescent="0.2">
      <c r="A49" s="168" t="s">
        <v>1282</v>
      </c>
      <c r="B49" s="22" t="s">
        <v>213</v>
      </c>
      <c r="C49" s="29">
        <v>6803.4453782000001</v>
      </c>
      <c r="D49" s="27" t="str">
        <f t="shared" si="8"/>
        <v>N/A</v>
      </c>
      <c r="E49" s="29">
        <v>6538.9410744999996</v>
      </c>
      <c r="F49" s="27" t="str">
        <f t="shared" si="9"/>
        <v>N/A</v>
      </c>
      <c r="G49" s="29">
        <v>3930.9232283000001</v>
      </c>
      <c r="H49" s="27" t="str">
        <f t="shared" si="10"/>
        <v>N/A</v>
      </c>
      <c r="I49" s="8">
        <v>-3.89</v>
      </c>
      <c r="J49" s="8">
        <v>-39.9</v>
      </c>
      <c r="K49" s="28" t="s">
        <v>734</v>
      </c>
      <c r="L49" s="105" t="str">
        <f t="shared" si="11"/>
        <v>No</v>
      </c>
    </row>
    <row r="50" spans="1:12" x14ac:dyDescent="0.2">
      <c r="A50" s="168" t="s">
        <v>1283</v>
      </c>
      <c r="B50" s="22" t="s">
        <v>213</v>
      </c>
      <c r="C50" s="29" t="s">
        <v>1750</v>
      </c>
      <c r="D50" s="27" t="str">
        <f t="shared" si="8"/>
        <v>N/A</v>
      </c>
      <c r="E50" s="29" t="s">
        <v>1750</v>
      </c>
      <c r="F50" s="27" t="str">
        <f t="shared" si="9"/>
        <v>N/A</v>
      </c>
      <c r="G50" s="29" t="s">
        <v>1750</v>
      </c>
      <c r="H50" s="27" t="str">
        <f t="shared" si="10"/>
        <v>N/A</v>
      </c>
      <c r="I50" s="8" t="s">
        <v>1750</v>
      </c>
      <c r="J50" s="8" t="s">
        <v>1750</v>
      </c>
      <c r="K50" s="28" t="s">
        <v>734</v>
      </c>
      <c r="L50" s="105" t="str">
        <f t="shared" si="11"/>
        <v>N/A</v>
      </c>
    </row>
    <row r="51" spans="1:12" x14ac:dyDescent="0.2">
      <c r="A51" s="168" t="s">
        <v>1284</v>
      </c>
      <c r="B51" s="22" t="s">
        <v>213</v>
      </c>
      <c r="C51" s="29">
        <v>12984.932403000001</v>
      </c>
      <c r="D51" s="27" t="str">
        <f t="shared" si="8"/>
        <v>N/A</v>
      </c>
      <c r="E51" s="29">
        <v>12662.310948</v>
      </c>
      <c r="F51" s="27" t="str">
        <f t="shared" si="9"/>
        <v>N/A</v>
      </c>
      <c r="G51" s="29">
        <v>11660.030809</v>
      </c>
      <c r="H51" s="27" t="str">
        <f t="shared" si="10"/>
        <v>N/A</v>
      </c>
      <c r="I51" s="8">
        <v>-2.48</v>
      </c>
      <c r="J51" s="8">
        <v>-7.92</v>
      </c>
      <c r="K51" s="28" t="s">
        <v>734</v>
      </c>
      <c r="L51" s="105" t="str">
        <f t="shared" si="11"/>
        <v>Yes</v>
      </c>
    </row>
    <row r="52" spans="1:12" x14ac:dyDescent="0.2">
      <c r="A52" s="168" t="s">
        <v>1285</v>
      </c>
      <c r="B52" s="22" t="s">
        <v>213</v>
      </c>
      <c r="C52" s="29">
        <v>12265.264665999999</v>
      </c>
      <c r="D52" s="27" t="str">
        <f t="shared" si="8"/>
        <v>N/A</v>
      </c>
      <c r="E52" s="29">
        <v>12049.618004</v>
      </c>
      <c r="F52" s="27" t="str">
        <f t="shared" si="9"/>
        <v>N/A</v>
      </c>
      <c r="G52" s="29">
        <v>11655.881705</v>
      </c>
      <c r="H52" s="27" t="str">
        <f t="shared" si="10"/>
        <v>N/A</v>
      </c>
      <c r="I52" s="8">
        <v>-1.76</v>
      </c>
      <c r="J52" s="8">
        <v>-3.27</v>
      </c>
      <c r="K52" s="28" t="s">
        <v>734</v>
      </c>
      <c r="L52" s="105" t="str">
        <f t="shared" si="11"/>
        <v>Yes</v>
      </c>
    </row>
    <row r="53" spans="1:12" x14ac:dyDescent="0.2">
      <c r="A53" s="168" t="s">
        <v>1286</v>
      </c>
      <c r="B53" s="22" t="s">
        <v>213</v>
      </c>
      <c r="C53" s="29">
        <v>13166.501115999999</v>
      </c>
      <c r="D53" s="27" t="str">
        <f t="shared" si="8"/>
        <v>N/A</v>
      </c>
      <c r="E53" s="29">
        <v>12963.581907</v>
      </c>
      <c r="F53" s="27" t="str">
        <f t="shared" si="9"/>
        <v>N/A</v>
      </c>
      <c r="G53" s="29">
        <v>12981.835991</v>
      </c>
      <c r="H53" s="27" t="str">
        <f t="shared" si="10"/>
        <v>N/A</v>
      </c>
      <c r="I53" s="8">
        <v>-1.54</v>
      </c>
      <c r="J53" s="8">
        <v>0.14080000000000001</v>
      </c>
      <c r="K53" s="28" t="s">
        <v>734</v>
      </c>
      <c r="L53" s="105" t="str">
        <f t="shared" si="11"/>
        <v>Yes</v>
      </c>
    </row>
    <row r="54" spans="1:12" x14ac:dyDescent="0.2">
      <c r="A54" s="168" t="s">
        <v>1287</v>
      </c>
      <c r="B54" s="22" t="s">
        <v>213</v>
      </c>
      <c r="C54" s="29">
        <v>14543.321997999999</v>
      </c>
      <c r="D54" s="27" t="str">
        <f t="shared" si="8"/>
        <v>N/A</v>
      </c>
      <c r="E54" s="29">
        <v>13103.341584</v>
      </c>
      <c r="F54" s="27" t="str">
        <f t="shared" si="9"/>
        <v>N/A</v>
      </c>
      <c r="G54" s="29">
        <v>11168.473555</v>
      </c>
      <c r="H54" s="27" t="str">
        <f t="shared" si="10"/>
        <v>N/A</v>
      </c>
      <c r="I54" s="8">
        <v>-9.9</v>
      </c>
      <c r="J54" s="8">
        <v>-14.8</v>
      </c>
      <c r="K54" s="28" t="s">
        <v>734</v>
      </c>
      <c r="L54" s="105" t="str">
        <f t="shared" si="11"/>
        <v>Yes</v>
      </c>
    </row>
    <row r="55" spans="1:12" x14ac:dyDescent="0.2">
      <c r="A55" s="168" t="s">
        <v>1663</v>
      </c>
      <c r="B55" s="22" t="s">
        <v>213</v>
      </c>
      <c r="C55" s="29">
        <v>13806.235151000001</v>
      </c>
      <c r="D55" s="27" t="str">
        <f t="shared" si="8"/>
        <v>N/A</v>
      </c>
      <c r="E55" s="29">
        <v>15279.341391</v>
      </c>
      <c r="F55" s="27" t="str">
        <f t="shared" si="9"/>
        <v>N/A</v>
      </c>
      <c r="G55" s="29">
        <v>12023.692536</v>
      </c>
      <c r="H55" s="27" t="str">
        <f t="shared" si="10"/>
        <v>N/A</v>
      </c>
      <c r="I55" s="8">
        <v>10.67</v>
      </c>
      <c r="J55" s="8">
        <v>-21.3</v>
      </c>
      <c r="K55" s="28" t="s">
        <v>734</v>
      </c>
      <c r="L55" s="105" t="str">
        <f t="shared" si="11"/>
        <v>Yes</v>
      </c>
    </row>
    <row r="56" spans="1:12" x14ac:dyDescent="0.2">
      <c r="A56" s="168" t="s">
        <v>1288</v>
      </c>
      <c r="B56" s="22" t="s">
        <v>213</v>
      </c>
      <c r="C56" s="29" t="s">
        <v>1750</v>
      </c>
      <c r="D56" s="27" t="str">
        <f t="shared" si="8"/>
        <v>N/A</v>
      </c>
      <c r="E56" s="29" t="s">
        <v>1750</v>
      </c>
      <c r="F56" s="27" t="str">
        <f t="shared" si="9"/>
        <v>N/A</v>
      </c>
      <c r="G56" s="29">
        <v>0</v>
      </c>
      <c r="H56" s="27" t="str">
        <f t="shared" si="10"/>
        <v>N/A</v>
      </c>
      <c r="I56" s="8" t="s">
        <v>1750</v>
      </c>
      <c r="J56" s="8" t="s">
        <v>1750</v>
      </c>
      <c r="K56" s="28" t="s">
        <v>734</v>
      </c>
      <c r="L56" s="105" t="str">
        <f t="shared" si="11"/>
        <v>N/A</v>
      </c>
    </row>
    <row r="57" spans="1:12" x14ac:dyDescent="0.2">
      <c r="A57" s="168" t="s">
        <v>1664</v>
      </c>
      <c r="B57" s="22" t="s">
        <v>213</v>
      </c>
      <c r="C57" s="29">
        <v>574.66681131999997</v>
      </c>
      <c r="D57" s="27" t="str">
        <f t="shared" si="8"/>
        <v>N/A</v>
      </c>
      <c r="E57" s="29">
        <v>613.38135093999995</v>
      </c>
      <c r="F57" s="27" t="str">
        <f t="shared" si="9"/>
        <v>N/A</v>
      </c>
      <c r="G57" s="29">
        <v>595.29699602999995</v>
      </c>
      <c r="H57" s="27" t="str">
        <f t="shared" si="10"/>
        <v>N/A</v>
      </c>
      <c r="I57" s="8">
        <v>6.7370000000000001</v>
      </c>
      <c r="J57" s="8">
        <v>-2.95</v>
      </c>
      <c r="K57" s="28" t="s">
        <v>734</v>
      </c>
      <c r="L57" s="105" t="str">
        <f t="shared" si="11"/>
        <v>Yes</v>
      </c>
    </row>
    <row r="58" spans="1:12" x14ac:dyDescent="0.2">
      <c r="A58" s="168" t="s">
        <v>1289</v>
      </c>
      <c r="B58" s="22" t="s">
        <v>213</v>
      </c>
      <c r="C58" s="29">
        <v>592.19740829</v>
      </c>
      <c r="D58" s="27" t="str">
        <f t="shared" si="8"/>
        <v>N/A</v>
      </c>
      <c r="E58" s="29">
        <v>545.44676288000005</v>
      </c>
      <c r="F58" s="27" t="str">
        <f t="shared" si="9"/>
        <v>N/A</v>
      </c>
      <c r="G58" s="29">
        <v>466.02860005000002</v>
      </c>
      <c r="H58" s="27" t="str">
        <f t="shared" si="10"/>
        <v>N/A</v>
      </c>
      <c r="I58" s="8">
        <v>-7.89</v>
      </c>
      <c r="J58" s="8">
        <v>-14.6</v>
      </c>
      <c r="K58" s="28" t="s">
        <v>734</v>
      </c>
      <c r="L58" s="105" t="str">
        <f t="shared" si="11"/>
        <v>Yes</v>
      </c>
    </row>
    <row r="59" spans="1:12" ht="12" customHeight="1" x14ac:dyDescent="0.2">
      <c r="A59" s="168" t="s">
        <v>1665</v>
      </c>
      <c r="B59" s="22" t="s">
        <v>213</v>
      </c>
      <c r="C59" s="29" t="s">
        <v>1750</v>
      </c>
      <c r="D59" s="27" t="str">
        <f t="shared" si="8"/>
        <v>N/A</v>
      </c>
      <c r="E59" s="29" t="s">
        <v>1750</v>
      </c>
      <c r="F59" s="27" t="str">
        <f t="shared" si="9"/>
        <v>N/A</v>
      </c>
      <c r="G59" s="29" t="s">
        <v>1750</v>
      </c>
      <c r="H59" s="27" t="str">
        <f t="shared" si="10"/>
        <v>N/A</v>
      </c>
      <c r="I59" s="8" t="s">
        <v>1750</v>
      </c>
      <c r="J59" s="8" t="s">
        <v>1750</v>
      </c>
      <c r="K59" s="28" t="s">
        <v>734</v>
      </c>
      <c r="L59" s="105" t="str">
        <f t="shared" si="11"/>
        <v>N/A</v>
      </c>
    </row>
    <row r="60" spans="1:12" x14ac:dyDescent="0.2">
      <c r="A60" s="168" t="s">
        <v>1666</v>
      </c>
      <c r="B60" s="22" t="s">
        <v>213</v>
      </c>
      <c r="C60" s="29">
        <v>473.60157791</v>
      </c>
      <c r="D60" s="27" t="str">
        <f t="shared" si="8"/>
        <v>N/A</v>
      </c>
      <c r="E60" s="29">
        <v>762.25153508999995</v>
      </c>
      <c r="F60" s="27" t="str">
        <f t="shared" si="9"/>
        <v>N/A</v>
      </c>
      <c r="G60" s="29">
        <v>368.46189098000002</v>
      </c>
      <c r="H60" s="27" t="str">
        <f t="shared" si="10"/>
        <v>N/A</v>
      </c>
      <c r="I60" s="8">
        <v>60.95</v>
      </c>
      <c r="J60" s="8">
        <v>-51.7</v>
      </c>
      <c r="K60" s="28" t="s">
        <v>734</v>
      </c>
      <c r="L60" s="105" t="str">
        <f t="shared" si="11"/>
        <v>No</v>
      </c>
    </row>
    <row r="61" spans="1:12" x14ac:dyDescent="0.2">
      <c r="A61" s="104" t="s">
        <v>1667</v>
      </c>
      <c r="B61" s="22" t="s">
        <v>213</v>
      </c>
      <c r="C61" s="29">
        <v>417.08121125999998</v>
      </c>
      <c r="D61" s="27" t="str">
        <f t="shared" si="8"/>
        <v>N/A</v>
      </c>
      <c r="E61" s="29">
        <v>433.93639085000001</v>
      </c>
      <c r="F61" s="27" t="str">
        <f t="shared" si="9"/>
        <v>N/A</v>
      </c>
      <c r="G61" s="29">
        <v>537.17822205000004</v>
      </c>
      <c r="H61" s="27" t="str">
        <f t="shared" si="10"/>
        <v>N/A</v>
      </c>
      <c r="I61" s="8">
        <v>4.0410000000000004</v>
      </c>
      <c r="J61" s="8">
        <v>23.79</v>
      </c>
      <c r="K61" s="28" t="s">
        <v>734</v>
      </c>
      <c r="L61" s="105" t="str">
        <f t="shared" si="11"/>
        <v>Yes</v>
      </c>
    </row>
    <row r="62" spans="1:12" x14ac:dyDescent="0.2">
      <c r="A62" s="104" t="s">
        <v>1668</v>
      </c>
      <c r="B62" s="22" t="s">
        <v>213</v>
      </c>
      <c r="C62" s="29">
        <v>933.77244470999995</v>
      </c>
      <c r="D62" s="27" t="str">
        <f t="shared" si="8"/>
        <v>N/A</v>
      </c>
      <c r="E62" s="29">
        <v>1186.1615693000001</v>
      </c>
      <c r="F62" s="27" t="str">
        <f t="shared" si="9"/>
        <v>N/A</v>
      </c>
      <c r="G62" s="29">
        <v>666.07071092000001</v>
      </c>
      <c r="H62" s="27" t="str">
        <f t="shared" si="10"/>
        <v>N/A</v>
      </c>
      <c r="I62" s="8">
        <v>27.03</v>
      </c>
      <c r="J62" s="8">
        <v>-43.8</v>
      </c>
      <c r="K62" s="28" t="s">
        <v>734</v>
      </c>
      <c r="L62" s="105" t="str">
        <f t="shared" si="11"/>
        <v>No</v>
      </c>
    </row>
    <row r="63" spans="1:12" x14ac:dyDescent="0.2">
      <c r="A63" s="104" t="s">
        <v>1669</v>
      </c>
      <c r="B63" s="22" t="s">
        <v>213</v>
      </c>
      <c r="C63" s="29">
        <v>5803.4336587999996</v>
      </c>
      <c r="D63" s="27" t="str">
        <f t="shared" si="8"/>
        <v>N/A</v>
      </c>
      <c r="E63" s="29">
        <v>5565.7307692000004</v>
      </c>
      <c r="F63" s="27" t="str">
        <f t="shared" si="9"/>
        <v>N/A</v>
      </c>
      <c r="G63" s="29">
        <v>5851.1188985999997</v>
      </c>
      <c r="H63" s="27" t="str">
        <f t="shared" si="10"/>
        <v>N/A</v>
      </c>
      <c r="I63" s="8">
        <v>-4.0999999999999996</v>
      </c>
      <c r="J63" s="8">
        <v>5.1280000000000001</v>
      </c>
      <c r="K63" s="28" t="s">
        <v>734</v>
      </c>
      <c r="L63" s="105" t="str">
        <f t="shared" si="11"/>
        <v>Yes</v>
      </c>
    </row>
    <row r="64" spans="1:12" x14ac:dyDescent="0.2">
      <c r="A64" s="104" t="s">
        <v>1670</v>
      </c>
      <c r="B64" s="22" t="s">
        <v>213</v>
      </c>
      <c r="C64" s="29" t="s">
        <v>1750</v>
      </c>
      <c r="D64" s="27" t="str">
        <f t="shared" si="8"/>
        <v>N/A</v>
      </c>
      <c r="E64" s="29" t="s">
        <v>1750</v>
      </c>
      <c r="F64" s="27" t="str">
        <f t="shared" si="9"/>
        <v>N/A</v>
      </c>
      <c r="G64" s="29">
        <v>0</v>
      </c>
      <c r="H64" s="27" t="str">
        <f t="shared" si="10"/>
        <v>N/A</v>
      </c>
      <c r="I64" s="8" t="s">
        <v>1750</v>
      </c>
      <c r="J64" s="8" t="s">
        <v>1750</v>
      </c>
      <c r="K64" s="28" t="s">
        <v>734</v>
      </c>
      <c r="L64" s="105" t="str">
        <f t="shared" si="11"/>
        <v>N/A</v>
      </c>
    </row>
    <row r="65" spans="1:12" x14ac:dyDescent="0.2">
      <c r="A65" s="104" t="s">
        <v>1671</v>
      </c>
      <c r="B65" s="22" t="s">
        <v>213</v>
      </c>
      <c r="C65" s="29">
        <v>960.05893481999999</v>
      </c>
      <c r="D65" s="27" t="str">
        <f t="shared" si="8"/>
        <v>N/A</v>
      </c>
      <c r="E65" s="29">
        <v>617.20438610999997</v>
      </c>
      <c r="F65" s="27" t="str">
        <f t="shared" si="9"/>
        <v>N/A</v>
      </c>
      <c r="G65" s="29">
        <v>629.51394811</v>
      </c>
      <c r="H65" s="27" t="str">
        <f t="shared" si="10"/>
        <v>N/A</v>
      </c>
      <c r="I65" s="8">
        <v>-35.700000000000003</v>
      </c>
      <c r="J65" s="8">
        <v>1.994</v>
      </c>
      <c r="K65" s="28" t="s">
        <v>734</v>
      </c>
      <c r="L65" s="105" t="str">
        <f t="shared" si="11"/>
        <v>Yes</v>
      </c>
    </row>
    <row r="66" spans="1:12" x14ac:dyDescent="0.2">
      <c r="A66" s="104" t="s">
        <v>1672</v>
      </c>
      <c r="B66" s="22" t="s">
        <v>213</v>
      </c>
      <c r="C66" s="29">
        <v>731.15166706000002</v>
      </c>
      <c r="D66" s="27" t="str">
        <f t="shared" si="8"/>
        <v>N/A</v>
      </c>
      <c r="E66" s="29">
        <v>568.84499273999995</v>
      </c>
      <c r="F66" s="27" t="str">
        <f t="shared" si="9"/>
        <v>N/A</v>
      </c>
      <c r="G66" s="29">
        <v>565.90984122999998</v>
      </c>
      <c r="H66" s="27" t="str">
        <f t="shared" si="10"/>
        <v>N/A</v>
      </c>
      <c r="I66" s="8">
        <v>-22.2</v>
      </c>
      <c r="J66" s="8">
        <v>-0.51600000000000001</v>
      </c>
      <c r="K66" s="28" t="s">
        <v>734</v>
      </c>
      <c r="L66" s="105" t="str">
        <f t="shared" si="11"/>
        <v>Yes</v>
      </c>
    </row>
    <row r="67" spans="1:12" x14ac:dyDescent="0.2">
      <c r="A67" s="104" t="s">
        <v>1673</v>
      </c>
      <c r="B67" s="22" t="s">
        <v>213</v>
      </c>
      <c r="C67" s="29" t="s">
        <v>1750</v>
      </c>
      <c r="D67" s="27" t="str">
        <f t="shared" si="8"/>
        <v>N/A</v>
      </c>
      <c r="E67" s="29" t="s">
        <v>1750</v>
      </c>
      <c r="F67" s="27" t="str">
        <f t="shared" si="9"/>
        <v>N/A</v>
      </c>
      <c r="G67" s="29" t="s">
        <v>1750</v>
      </c>
      <c r="H67" s="27" t="str">
        <f t="shared" si="10"/>
        <v>N/A</v>
      </c>
      <c r="I67" s="8" t="s">
        <v>1750</v>
      </c>
      <c r="J67" s="8" t="s">
        <v>1750</v>
      </c>
      <c r="K67" s="28" t="s">
        <v>734</v>
      </c>
      <c r="L67" s="105" t="str">
        <f t="shared" si="11"/>
        <v>N/A</v>
      </c>
    </row>
    <row r="68" spans="1:12" x14ac:dyDescent="0.2">
      <c r="A68" s="128" t="s">
        <v>1674</v>
      </c>
      <c r="B68" s="22" t="s">
        <v>213</v>
      </c>
      <c r="C68" s="29">
        <v>1474.7838237000001</v>
      </c>
      <c r="D68" s="27" t="str">
        <f t="shared" si="8"/>
        <v>N/A</v>
      </c>
      <c r="E68" s="29">
        <v>1084.8897225999999</v>
      </c>
      <c r="F68" s="27" t="str">
        <f t="shared" si="9"/>
        <v>N/A</v>
      </c>
      <c r="G68" s="29">
        <v>891.86182735</v>
      </c>
      <c r="H68" s="27" t="str">
        <f t="shared" si="10"/>
        <v>N/A</v>
      </c>
      <c r="I68" s="8">
        <v>-26.4</v>
      </c>
      <c r="J68" s="8">
        <v>-17.8</v>
      </c>
      <c r="K68" s="28" t="s">
        <v>734</v>
      </c>
      <c r="L68" s="105" t="str">
        <f t="shared" si="11"/>
        <v>Yes</v>
      </c>
    </row>
    <row r="69" spans="1:12" x14ac:dyDescent="0.2">
      <c r="A69" s="128" t="s">
        <v>1675</v>
      </c>
      <c r="B69" s="22" t="s">
        <v>213</v>
      </c>
      <c r="C69" s="29">
        <v>740.96494955000003</v>
      </c>
      <c r="D69" s="27" t="str">
        <f t="shared" si="8"/>
        <v>N/A</v>
      </c>
      <c r="E69" s="29">
        <v>742.14427995000005</v>
      </c>
      <c r="F69" s="27" t="str">
        <f t="shared" si="9"/>
        <v>N/A</v>
      </c>
      <c r="G69" s="29">
        <v>714.66787420000003</v>
      </c>
      <c r="H69" s="27" t="str">
        <f t="shared" si="10"/>
        <v>N/A</v>
      </c>
      <c r="I69" s="8">
        <v>0.15920000000000001</v>
      </c>
      <c r="J69" s="8">
        <v>-3.7</v>
      </c>
      <c r="K69" s="28" t="s">
        <v>734</v>
      </c>
      <c r="L69" s="105" t="str">
        <f t="shared" si="11"/>
        <v>Yes</v>
      </c>
    </row>
    <row r="70" spans="1:12" x14ac:dyDescent="0.2">
      <c r="A70" s="168" t="s">
        <v>1676</v>
      </c>
      <c r="B70" s="22" t="s">
        <v>213</v>
      </c>
      <c r="C70" s="29">
        <v>506.94861057999998</v>
      </c>
      <c r="D70" s="27" t="str">
        <f t="shared" si="8"/>
        <v>N/A</v>
      </c>
      <c r="E70" s="29">
        <v>574.81678504000001</v>
      </c>
      <c r="F70" s="27" t="str">
        <f t="shared" si="9"/>
        <v>N/A</v>
      </c>
      <c r="G70" s="29">
        <v>440.73664595999998</v>
      </c>
      <c r="H70" s="27" t="str">
        <f t="shared" si="10"/>
        <v>N/A</v>
      </c>
      <c r="I70" s="8">
        <v>13.39</v>
      </c>
      <c r="J70" s="8">
        <v>-23.3</v>
      </c>
      <c r="K70" s="28" t="s">
        <v>734</v>
      </c>
      <c r="L70" s="105" t="str">
        <f t="shared" si="11"/>
        <v>Yes</v>
      </c>
    </row>
    <row r="71" spans="1:12" x14ac:dyDescent="0.2">
      <c r="A71" s="168" t="s">
        <v>1677</v>
      </c>
      <c r="B71" s="22" t="s">
        <v>213</v>
      </c>
      <c r="C71" s="29">
        <v>1013.5814894</v>
      </c>
      <c r="D71" s="27" t="str">
        <f t="shared" si="8"/>
        <v>N/A</v>
      </c>
      <c r="E71" s="29">
        <v>610.19566685999996</v>
      </c>
      <c r="F71" s="27" t="str">
        <f t="shared" si="9"/>
        <v>N/A</v>
      </c>
      <c r="G71" s="29">
        <v>658.89492974999996</v>
      </c>
      <c r="H71" s="27" t="str">
        <f t="shared" si="10"/>
        <v>N/A</v>
      </c>
      <c r="I71" s="8">
        <v>-39.799999999999997</v>
      </c>
      <c r="J71" s="8">
        <v>7.9809999999999999</v>
      </c>
      <c r="K71" s="28" t="s">
        <v>734</v>
      </c>
      <c r="L71" s="105" t="str">
        <f t="shared" si="11"/>
        <v>Yes</v>
      </c>
    </row>
    <row r="72" spans="1:12" x14ac:dyDescent="0.2">
      <c r="A72" s="168" t="s">
        <v>1596</v>
      </c>
      <c r="B72" s="22" t="s">
        <v>213</v>
      </c>
      <c r="C72" s="29">
        <v>143052089</v>
      </c>
      <c r="D72" s="27" t="str">
        <f t="shared" ref="D72:D135" si="12">IF($B72="N/A","N/A",IF(C72&gt;10,"No",IF(C72&lt;-10,"No","Yes")))</f>
        <v>N/A</v>
      </c>
      <c r="E72" s="29">
        <v>143244068</v>
      </c>
      <c r="F72" s="27" t="str">
        <f t="shared" ref="F72:F135" si="13">IF($B72="N/A","N/A",IF(E72&gt;10,"No",IF(E72&lt;-10,"No","Yes")))</f>
        <v>N/A</v>
      </c>
      <c r="G72" s="29">
        <v>151235861</v>
      </c>
      <c r="H72" s="27" t="str">
        <f t="shared" ref="H72:H135" si="14">IF($B72="N/A","N/A",IF(G72&gt;10,"No",IF(G72&lt;-10,"No","Yes")))</f>
        <v>N/A</v>
      </c>
      <c r="I72" s="8">
        <v>0.13420000000000001</v>
      </c>
      <c r="J72" s="8">
        <v>5.5789999999999997</v>
      </c>
      <c r="K72" s="28" t="s">
        <v>734</v>
      </c>
      <c r="L72" s="105" t="str">
        <f t="shared" ref="L72:L132" si="15">IF(J72="Div by 0", "N/A", IF(K72="N/A","N/A", IF(J72&gt;VALUE(MID(K72,1,2)), "No", IF(J72&lt;-1*VALUE(MID(K72,1,2)), "No", "Yes"))))</f>
        <v>Yes</v>
      </c>
    </row>
    <row r="73" spans="1:12" x14ac:dyDescent="0.2">
      <c r="A73" s="168" t="s">
        <v>1597</v>
      </c>
      <c r="B73" s="22" t="s">
        <v>213</v>
      </c>
      <c r="C73" s="23">
        <v>15435</v>
      </c>
      <c r="D73" s="27" t="str">
        <f t="shared" si="12"/>
        <v>N/A</v>
      </c>
      <c r="E73" s="23">
        <v>17241</v>
      </c>
      <c r="F73" s="27" t="str">
        <f t="shared" si="13"/>
        <v>N/A</v>
      </c>
      <c r="G73" s="23">
        <v>14895</v>
      </c>
      <c r="H73" s="27" t="str">
        <f t="shared" si="14"/>
        <v>N/A</v>
      </c>
      <c r="I73" s="8">
        <v>11.7</v>
      </c>
      <c r="J73" s="8">
        <v>-13.6</v>
      </c>
      <c r="K73" s="28" t="s">
        <v>734</v>
      </c>
      <c r="L73" s="105" t="str">
        <f t="shared" si="15"/>
        <v>Yes</v>
      </c>
    </row>
    <row r="74" spans="1:12" x14ac:dyDescent="0.2">
      <c r="A74" s="168" t="s">
        <v>1290</v>
      </c>
      <c r="B74" s="22" t="s">
        <v>213</v>
      </c>
      <c r="C74" s="29">
        <v>9268.0329770000008</v>
      </c>
      <c r="D74" s="27" t="str">
        <f t="shared" si="12"/>
        <v>N/A</v>
      </c>
      <c r="E74" s="29">
        <v>8308.3387275000005</v>
      </c>
      <c r="F74" s="27" t="str">
        <f t="shared" si="13"/>
        <v>N/A</v>
      </c>
      <c r="G74" s="29">
        <v>10153.464988</v>
      </c>
      <c r="H74" s="27" t="str">
        <f t="shared" si="14"/>
        <v>N/A</v>
      </c>
      <c r="I74" s="8">
        <v>-10.4</v>
      </c>
      <c r="J74" s="8">
        <v>22.21</v>
      </c>
      <c r="K74" s="28" t="s">
        <v>734</v>
      </c>
      <c r="L74" s="105" t="str">
        <f t="shared" si="15"/>
        <v>Yes</v>
      </c>
    </row>
    <row r="75" spans="1:12" ht="25.5" x14ac:dyDescent="0.2">
      <c r="A75" s="168" t="s">
        <v>1291</v>
      </c>
      <c r="B75" s="22" t="s">
        <v>213</v>
      </c>
      <c r="C75" s="23">
        <v>7.0819565922000001</v>
      </c>
      <c r="D75" s="27" t="str">
        <f t="shared" si="12"/>
        <v>N/A</v>
      </c>
      <c r="E75" s="23">
        <v>6.3159329504999997</v>
      </c>
      <c r="F75" s="27" t="str">
        <f t="shared" si="13"/>
        <v>N/A</v>
      </c>
      <c r="G75" s="23">
        <v>6.4071164820000002</v>
      </c>
      <c r="H75" s="27" t="str">
        <f t="shared" si="14"/>
        <v>N/A</v>
      </c>
      <c r="I75" s="8">
        <v>-10.8</v>
      </c>
      <c r="J75" s="8">
        <v>1.444</v>
      </c>
      <c r="K75" s="28" t="s">
        <v>734</v>
      </c>
      <c r="L75" s="105" t="str">
        <f t="shared" si="15"/>
        <v>Yes</v>
      </c>
    </row>
    <row r="76" spans="1:12" ht="25.5" x14ac:dyDescent="0.2">
      <c r="A76" s="168" t="s">
        <v>545</v>
      </c>
      <c r="B76" s="22" t="s">
        <v>213</v>
      </c>
      <c r="C76" s="29">
        <v>0</v>
      </c>
      <c r="D76" s="27" t="str">
        <f t="shared" si="12"/>
        <v>N/A</v>
      </c>
      <c r="E76" s="29">
        <v>0</v>
      </c>
      <c r="F76" s="27" t="str">
        <f t="shared" si="13"/>
        <v>N/A</v>
      </c>
      <c r="G76" s="29">
        <v>0</v>
      </c>
      <c r="H76" s="27" t="str">
        <f t="shared" si="14"/>
        <v>N/A</v>
      </c>
      <c r="I76" s="8" t="s">
        <v>1750</v>
      </c>
      <c r="J76" s="8" t="s">
        <v>1750</v>
      </c>
      <c r="K76" s="28" t="s">
        <v>734</v>
      </c>
      <c r="L76" s="105" t="str">
        <f t="shared" si="15"/>
        <v>N/A</v>
      </c>
    </row>
    <row r="77" spans="1:12" x14ac:dyDescent="0.2">
      <c r="A77" s="168" t="s">
        <v>546</v>
      </c>
      <c r="B77" s="22" t="s">
        <v>213</v>
      </c>
      <c r="C77" s="23">
        <v>0</v>
      </c>
      <c r="D77" s="27" t="str">
        <f t="shared" si="12"/>
        <v>N/A</v>
      </c>
      <c r="E77" s="23">
        <v>0</v>
      </c>
      <c r="F77" s="27" t="str">
        <f t="shared" si="13"/>
        <v>N/A</v>
      </c>
      <c r="G77" s="23">
        <v>0</v>
      </c>
      <c r="H77" s="27" t="str">
        <f t="shared" si="14"/>
        <v>N/A</v>
      </c>
      <c r="I77" s="8" t="s">
        <v>1750</v>
      </c>
      <c r="J77" s="8" t="s">
        <v>1750</v>
      </c>
      <c r="K77" s="28" t="s">
        <v>734</v>
      </c>
      <c r="L77" s="105" t="str">
        <f t="shared" si="15"/>
        <v>N/A</v>
      </c>
    </row>
    <row r="78" spans="1:12" x14ac:dyDescent="0.2">
      <c r="A78" s="168" t="s">
        <v>1292</v>
      </c>
      <c r="B78" s="22" t="s">
        <v>213</v>
      </c>
      <c r="C78" s="29" t="s">
        <v>1750</v>
      </c>
      <c r="D78" s="27" t="str">
        <f t="shared" si="12"/>
        <v>N/A</v>
      </c>
      <c r="E78" s="29" t="s">
        <v>1750</v>
      </c>
      <c r="F78" s="27" t="str">
        <f t="shared" si="13"/>
        <v>N/A</v>
      </c>
      <c r="G78" s="29" t="s">
        <v>1750</v>
      </c>
      <c r="H78" s="27" t="str">
        <f t="shared" si="14"/>
        <v>N/A</v>
      </c>
      <c r="I78" s="8" t="s">
        <v>1750</v>
      </c>
      <c r="J78" s="8" t="s">
        <v>1750</v>
      </c>
      <c r="K78" s="28" t="s">
        <v>734</v>
      </c>
      <c r="L78" s="105" t="str">
        <f t="shared" si="15"/>
        <v>N/A</v>
      </c>
    </row>
    <row r="79" spans="1:12" ht="25.5" x14ac:dyDescent="0.2">
      <c r="A79" s="168" t="s">
        <v>547</v>
      </c>
      <c r="B79" s="22" t="s">
        <v>213</v>
      </c>
      <c r="C79" s="29">
        <v>0</v>
      </c>
      <c r="D79" s="27" t="str">
        <f t="shared" si="12"/>
        <v>N/A</v>
      </c>
      <c r="E79" s="29">
        <v>0</v>
      </c>
      <c r="F79" s="27" t="str">
        <f t="shared" si="13"/>
        <v>N/A</v>
      </c>
      <c r="G79" s="29">
        <v>0</v>
      </c>
      <c r="H79" s="27" t="str">
        <f t="shared" si="14"/>
        <v>N/A</v>
      </c>
      <c r="I79" s="8" t="s">
        <v>1750</v>
      </c>
      <c r="J79" s="8" t="s">
        <v>1750</v>
      </c>
      <c r="K79" s="28" t="s">
        <v>734</v>
      </c>
      <c r="L79" s="105" t="str">
        <f t="shared" si="15"/>
        <v>N/A</v>
      </c>
    </row>
    <row r="80" spans="1:12" x14ac:dyDescent="0.2">
      <c r="A80" s="168" t="s">
        <v>548</v>
      </c>
      <c r="B80" s="22" t="s">
        <v>213</v>
      </c>
      <c r="C80" s="23">
        <v>0</v>
      </c>
      <c r="D80" s="27" t="str">
        <f t="shared" si="12"/>
        <v>N/A</v>
      </c>
      <c r="E80" s="23">
        <v>0</v>
      </c>
      <c r="F80" s="27" t="str">
        <f t="shared" si="13"/>
        <v>N/A</v>
      </c>
      <c r="G80" s="23">
        <v>0</v>
      </c>
      <c r="H80" s="27" t="str">
        <f t="shared" si="14"/>
        <v>N/A</v>
      </c>
      <c r="I80" s="8" t="s">
        <v>1750</v>
      </c>
      <c r="J80" s="8" t="s">
        <v>1750</v>
      </c>
      <c r="K80" s="28" t="s">
        <v>734</v>
      </c>
      <c r="L80" s="105" t="str">
        <f t="shared" si="15"/>
        <v>N/A</v>
      </c>
    </row>
    <row r="81" spans="1:12" ht="25.5" x14ac:dyDescent="0.2">
      <c r="A81" s="168" t="s">
        <v>1293</v>
      </c>
      <c r="B81" s="22" t="s">
        <v>213</v>
      </c>
      <c r="C81" s="29" t="s">
        <v>1750</v>
      </c>
      <c r="D81" s="27" t="str">
        <f t="shared" si="12"/>
        <v>N/A</v>
      </c>
      <c r="E81" s="29" t="s">
        <v>1750</v>
      </c>
      <c r="F81" s="27" t="str">
        <f t="shared" si="13"/>
        <v>N/A</v>
      </c>
      <c r="G81" s="29" t="s">
        <v>1750</v>
      </c>
      <c r="H81" s="27" t="str">
        <f t="shared" si="14"/>
        <v>N/A</v>
      </c>
      <c r="I81" s="8" t="s">
        <v>1750</v>
      </c>
      <c r="J81" s="8" t="s">
        <v>1750</v>
      </c>
      <c r="K81" s="28" t="s">
        <v>734</v>
      </c>
      <c r="L81" s="105" t="str">
        <f t="shared" si="15"/>
        <v>N/A</v>
      </c>
    </row>
    <row r="82" spans="1:12" ht="25.5" x14ac:dyDescent="0.2">
      <c r="A82" s="168" t="s">
        <v>549</v>
      </c>
      <c r="B82" s="22" t="s">
        <v>213</v>
      </c>
      <c r="C82" s="29">
        <v>0</v>
      </c>
      <c r="D82" s="27" t="str">
        <f t="shared" si="12"/>
        <v>N/A</v>
      </c>
      <c r="E82" s="29">
        <v>0</v>
      </c>
      <c r="F82" s="27" t="str">
        <f t="shared" si="13"/>
        <v>N/A</v>
      </c>
      <c r="G82" s="29">
        <v>0</v>
      </c>
      <c r="H82" s="27" t="str">
        <f t="shared" si="14"/>
        <v>N/A</v>
      </c>
      <c r="I82" s="8" t="s">
        <v>1750</v>
      </c>
      <c r="J82" s="8" t="s">
        <v>1750</v>
      </c>
      <c r="K82" s="28" t="s">
        <v>734</v>
      </c>
      <c r="L82" s="105" t="str">
        <f t="shared" si="15"/>
        <v>N/A</v>
      </c>
    </row>
    <row r="83" spans="1:12" x14ac:dyDescent="0.2">
      <c r="A83" s="168" t="s">
        <v>550</v>
      </c>
      <c r="B83" s="22" t="s">
        <v>213</v>
      </c>
      <c r="C83" s="23">
        <v>0</v>
      </c>
      <c r="D83" s="27" t="str">
        <f t="shared" si="12"/>
        <v>N/A</v>
      </c>
      <c r="E83" s="23">
        <v>0</v>
      </c>
      <c r="F83" s="27" t="str">
        <f t="shared" si="13"/>
        <v>N/A</v>
      </c>
      <c r="G83" s="23">
        <v>0</v>
      </c>
      <c r="H83" s="27" t="str">
        <f t="shared" si="14"/>
        <v>N/A</v>
      </c>
      <c r="I83" s="8" t="s">
        <v>1750</v>
      </c>
      <c r="J83" s="8" t="s">
        <v>1750</v>
      </c>
      <c r="K83" s="28" t="s">
        <v>734</v>
      </c>
      <c r="L83" s="105" t="str">
        <f t="shared" si="15"/>
        <v>N/A</v>
      </c>
    </row>
    <row r="84" spans="1:12" x14ac:dyDescent="0.2">
      <c r="A84" s="168" t="s">
        <v>1294</v>
      </c>
      <c r="B84" s="22" t="s">
        <v>213</v>
      </c>
      <c r="C84" s="29" t="s">
        <v>1750</v>
      </c>
      <c r="D84" s="27" t="str">
        <f t="shared" si="12"/>
        <v>N/A</v>
      </c>
      <c r="E84" s="29" t="s">
        <v>1750</v>
      </c>
      <c r="F84" s="27" t="str">
        <f t="shared" si="13"/>
        <v>N/A</v>
      </c>
      <c r="G84" s="29" t="s">
        <v>1750</v>
      </c>
      <c r="H84" s="27" t="str">
        <f t="shared" si="14"/>
        <v>N/A</v>
      </c>
      <c r="I84" s="8" t="s">
        <v>1750</v>
      </c>
      <c r="J84" s="8" t="s">
        <v>1750</v>
      </c>
      <c r="K84" s="28" t="s">
        <v>734</v>
      </c>
      <c r="L84" s="105" t="str">
        <f t="shared" si="15"/>
        <v>N/A</v>
      </c>
    </row>
    <row r="85" spans="1:12" x14ac:dyDescent="0.2">
      <c r="A85" s="168" t="s">
        <v>551</v>
      </c>
      <c r="B85" s="22" t="s">
        <v>213</v>
      </c>
      <c r="C85" s="29">
        <v>91491021</v>
      </c>
      <c r="D85" s="27" t="str">
        <f t="shared" si="12"/>
        <v>N/A</v>
      </c>
      <c r="E85" s="29">
        <v>95128610</v>
      </c>
      <c r="F85" s="27" t="str">
        <f t="shared" si="13"/>
        <v>N/A</v>
      </c>
      <c r="G85" s="29">
        <v>98701748</v>
      </c>
      <c r="H85" s="27" t="str">
        <f t="shared" si="14"/>
        <v>N/A</v>
      </c>
      <c r="I85" s="8">
        <v>3.976</v>
      </c>
      <c r="J85" s="8">
        <v>3.7559999999999998</v>
      </c>
      <c r="K85" s="28" t="s">
        <v>734</v>
      </c>
      <c r="L85" s="105" t="str">
        <f t="shared" si="15"/>
        <v>Yes</v>
      </c>
    </row>
    <row r="86" spans="1:12" x14ac:dyDescent="0.2">
      <c r="A86" s="168" t="s">
        <v>552</v>
      </c>
      <c r="B86" s="22" t="s">
        <v>213</v>
      </c>
      <c r="C86" s="23">
        <v>2219</v>
      </c>
      <c r="D86" s="27" t="str">
        <f t="shared" si="12"/>
        <v>N/A</v>
      </c>
      <c r="E86" s="23">
        <v>2329</v>
      </c>
      <c r="F86" s="27" t="str">
        <f t="shared" si="13"/>
        <v>N/A</v>
      </c>
      <c r="G86" s="23">
        <v>2165</v>
      </c>
      <c r="H86" s="27" t="str">
        <f t="shared" si="14"/>
        <v>N/A</v>
      </c>
      <c r="I86" s="8">
        <v>4.9569999999999999</v>
      </c>
      <c r="J86" s="8">
        <v>-7.04</v>
      </c>
      <c r="K86" s="28" t="s">
        <v>734</v>
      </c>
      <c r="L86" s="105" t="str">
        <f t="shared" si="15"/>
        <v>Yes</v>
      </c>
    </row>
    <row r="87" spans="1:12" x14ac:dyDescent="0.2">
      <c r="A87" s="168" t="s">
        <v>1295</v>
      </c>
      <c r="B87" s="22" t="s">
        <v>213</v>
      </c>
      <c r="C87" s="29">
        <v>41230.744029000001</v>
      </c>
      <c r="D87" s="27" t="str">
        <f t="shared" si="12"/>
        <v>N/A</v>
      </c>
      <c r="E87" s="29">
        <v>40845.259768000004</v>
      </c>
      <c r="F87" s="27" t="str">
        <f t="shared" si="13"/>
        <v>N/A</v>
      </c>
      <c r="G87" s="29">
        <v>45589.721940000003</v>
      </c>
      <c r="H87" s="27" t="str">
        <f t="shared" si="14"/>
        <v>N/A</v>
      </c>
      <c r="I87" s="8">
        <v>-0.93500000000000005</v>
      </c>
      <c r="J87" s="8">
        <v>11.62</v>
      </c>
      <c r="K87" s="28" t="s">
        <v>734</v>
      </c>
      <c r="L87" s="105" t="str">
        <f t="shared" si="15"/>
        <v>Yes</v>
      </c>
    </row>
    <row r="88" spans="1:12" ht="25.5" x14ac:dyDescent="0.2">
      <c r="A88" s="168" t="s">
        <v>553</v>
      </c>
      <c r="B88" s="22" t="s">
        <v>213</v>
      </c>
      <c r="C88" s="29">
        <v>44619900</v>
      </c>
      <c r="D88" s="27" t="str">
        <f t="shared" si="12"/>
        <v>N/A</v>
      </c>
      <c r="E88" s="29">
        <v>45845358</v>
      </c>
      <c r="F88" s="27" t="str">
        <f t="shared" si="13"/>
        <v>N/A</v>
      </c>
      <c r="G88" s="29">
        <v>18995244</v>
      </c>
      <c r="H88" s="27" t="str">
        <f t="shared" si="14"/>
        <v>N/A</v>
      </c>
      <c r="I88" s="8">
        <v>2.746</v>
      </c>
      <c r="J88" s="8">
        <v>-58.6</v>
      </c>
      <c r="K88" s="28" t="s">
        <v>734</v>
      </c>
      <c r="L88" s="105" t="str">
        <f t="shared" si="15"/>
        <v>No</v>
      </c>
    </row>
    <row r="89" spans="1:12" x14ac:dyDescent="0.2">
      <c r="A89" s="168" t="s">
        <v>554</v>
      </c>
      <c r="B89" s="22" t="s">
        <v>213</v>
      </c>
      <c r="C89" s="23">
        <v>98901</v>
      </c>
      <c r="D89" s="27" t="str">
        <f t="shared" si="12"/>
        <v>N/A</v>
      </c>
      <c r="E89" s="23">
        <v>117151</v>
      </c>
      <c r="F89" s="27" t="str">
        <f t="shared" si="13"/>
        <v>N/A</v>
      </c>
      <c r="G89" s="23">
        <v>62883</v>
      </c>
      <c r="H89" s="27" t="str">
        <f t="shared" si="14"/>
        <v>N/A</v>
      </c>
      <c r="I89" s="8">
        <v>18.45</v>
      </c>
      <c r="J89" s="8">
        <v>-46.3</v>
      </c>
      <c r="K89" s="28" t="s">
        <v>734</v>
      </c>
      <c r="L89" s="105" t="str">
        <f t="shared" si="15"/>
        <v>No</v>
      </c>
    </row>
    <row r="90" spans="1:12" x14ac:dyDescent="0.2">
      <c r="A90" s="168" t="s">
        <v>1296</v>
      </c>
      <c r="B90" s="22" t="s">
        <v>213</v>
      </c>
      <c r="C90" s="29">
        <v>451.15721782000003</v>
      </c>
      <c r="D90" s="27" t="str">
        <f t="shared" si="12"/>
        <v>N/A</v>
      </c>
      <c r="E90" s="29">
        <v>391.3356096</v>
      </c>
      <c r="F90" s="27" t="str">
        <f t="shared" si="13"/>
        <v>N/A</v>
      </c>
      <c r="G90" s="29">
        <v>302.07280186999998</v>
      </c>
      <c r="H90" s="27" t="str">
        <f t="shared" si="14"/>
        <v>N/A</v>
      </c>
      <c r="I90" s="8">
        <v>-13.3</v>
      </c>
      <c r="J90" s="8">
        <v>-22.8</v>
      </c>
      <c r="K90" s="28" t="s">
        <v>734</v>
      </c>
      <c r="L90" s="105" t="str">
        <f t="shared" si="15"/>
        <v>Yes</v>
      </c>
    </row>
    <row r="91" spans="1:12" ht="25.5" x14ac:dyDescent="0.2">
      <c r="A91" s="168" t="s">
        <v>555</v>
      </c>
      <c r="B91" s="22" t="s">
        <v>213</v>
      </c>
      <c r="C91" s="29">
        <v>2498224</v>
      </c>
      <c r="D91" s="27" t="str">
        <f t="shared" si="12"/>
        <v>N/A</v>
      </c>
      <c r="E91" s="29">
        <v>2237976</v>
      </c>
      <c r="F91" s="27" t="str">
        <f t="shared" si="13"/>
        <v>N/A</v>
      </c>
      <c r="G91" s="29">
        <v>1832772</v>
      </c>
      <c r="H91" s="27" t="str">
        <f t="shared" si="14"/>
        <v>N/A</v>
      </c>
      <c r="I91" s="8">
        <v>-10.4</v>
      </c>
      <c r="J91" s="8">
        <v>-18.100000000000001</v>
      </c>
      <c r="K91" s="28" t="s">
        <v>734</v>
      </c>
      <c r="L91" s="105" t="str">
        <f t="shared" si="15"/>
        <v>Yes</v>
      </c>
    </row>
    <row r="92" spans="1:12" x14ac:dyDescent="0.2">
      <c r="A92" s="168" t="s">
        <v>556</v>
      </c>
      <c r="B92" s="22" t="s">
        <v>213</v>
      </c>
      <c r="C92" s="23">
        <v>14503</v>
      </c>
      <c r="D92" s="27" t="str">
        <f t="shared" si="12"/>
        <v>N/A</v>
      </c>
      <c r="E92" s="23">
        <v>14587</v>
      </c>
      <c r="F92" s="27" t="str">
        <f t="shared" si="13"/>
        <v>N/A</v>
      </c>
      <c r="G92" s="23">
        <v>12358</v>
      </c>
      <c r="H92" s="27" t="str">
        <f t="shared" si="14"/>
        <v>N/A</v>
      </c>
      <c r="I92" s="8">
        <v>0.57920000000000005</v>
      </c>
      <c r="J92" s="8">
        <v>-15.3</v>
      </c>
      <c r="K92" s="28" t="s">
        <v>734</v>
      </c>
      <c r="L92" s="105" t="str">
        <f t="shared" si="15"/>
        <v>Yes</v>
      </c>
    </row>
    <row r="93" spans="1:12" x14ac:dyDescent="0.2">
      <c r="A93" s="168" t="s">
        <v>1297</v>
      </c>
      <c r="B93" s="22" t="s">
        <v>213</v>
      </c>
      <c r="C93" s="29">
        <v>172.25567124</v>
      </c>
      <c r="D93" s="27" t="str">
        <f t="shared" si="12"/>
        <v>N/A</v>
      </c>
      <c r="E93" s="29">
        <v>153.42263659</v>
      </c>
      <c r="F93" s="27" t="str">
        <f t="shared" si="13"/>
        <v>N/A</v>
      </c>
      <c r="G93" s="29">
        <v>148.30652208999999</v>
      </c>
      <c r="H93" s="27" t="str">
        <f t="shared" si="14"/>
        <v>N/A</v>
      </c>
      <c r="I93" s="8">
        <v>-10.9</v>
      </c>
      <c r="J93" s="8">
        <v>-3.33</v>
      </c>
      <c r="K93" s="28" t="s">
        <v>734</v>
      </c>
      <c r="L93" s="105" t="str">
        <f t="shared" si="15"/>
        <v>Yes</v>
      </c>
    </row>
    <row r="94" spans="1:12" ht="25.5" x14ac:dyDescent="0.2">
      <c r="A94" s="168" t="s">
        <v>557</v>
      </c>
      <c r="B94" s="22" t="s">
        <v>213</v>
      </c>
      <c r="C94" s="29">
        <v>98972</v>
      </c>
      <c r="D94" s="27" t="str">
        <f t="shared" si="12"/>
        <v>N/A</v>
      </c>
      <c r="E94" s="29">
        <v>91262</v>
      </c>
      <c r="F94" s="27" t="str">
        <f t="shared" si="13"/>
        <v>N/A</v>
      </c>
      <c r="G94" s="29">
        <v>87406</v>
      </c>
      <c r="H94" s="27" t="str">
        <f t="shared" si="14"/>
        <v>N/A</v>
      </c>
      <c r="I94" s="8">
        <v>-7.79</v>
      </c>
      <c r="J94" s="8">
        <v>-4.2300000000000004</v>
      </c>
      <c r="K94" s="28" t="s">
        <v>734</v>
      </c>
      <c r="L94" s="105" t="str">
        <f t="shared" si="15"/>
        <v>Yes</v>
      </c>
    </row>
    <row r="95" spans="1:12" x14ac:dyDescent="0.2">
      <c r="A95" s="168" t="s">
        <v>558</v>
      </c>
      <c r="B95" s="22" t="s">
        <v>213</v>
      </c>
      <c r="C95" s="23">
        <v>1841</v>
      </c>
      <c r="D95" s="27" t="str">
        <f t="shared" si="12"/>
        <v>N/A</v>
      </c>
      <c r="E95" s="23">
        <v>1582</v>
      </c>
      <c r="F95" s="27" t="str">
        <f t="shared" si="13"/>
        <v>N/A</v>
      </c>
      <c r="G95" s="23">
        <v>1310</v>
      </c>
      <c r="H95" s="27" t="str">
        <f t="shared" si="14"/>
        <v>N/A</v>
      </c>
      <c r="I95" s="8">
        <v>-14.1</v>
      </c>
      <c r="J95" s="8">
        <v>-17.2</v>
      </c>
      <c r="K95" s="28" t="s">
        <v>734</v>
      </c>
      <c r="L95" s="105" t="str">
        <f t="shared" si="15"/>
        <v>Yes</v>
      </c>
    </row>
    <row r="96" spans="1:12" ht="25.5" x14ac:dyDescent="0.2">
      <c r="A96" s="168" t="s">
        <v>1298</v>
      </c>
      <c r="B96" s="22" t="s">
        <v>213</v>
      </c>
      <c r="C96" s="29">
        <v>53.759913091000001</v>
      </c>
      <c r="D96" s="27" t="str">
        <f t="shared" si="12"/>
        <v>N/A</v>
      </c>
      <c r="E96" s="29">
        <v>57.687737042000002</v>
      </c>
      <c r="F96" s="27" t="str">
        <f t="shared" si="13"/>
        <v>N/A</v>
      </c>
      <c r="G96" s="29">
        <v>66.722137404999998</v>
      </c>
      <c r="H96" s="27" t="str">
        <f t="shared" si="14"/>
        <v>N/A</v>
      </c>
      <c r="I96" s="8">
        <v>7.306</v>
      </c>
      <c r="J96" s="8">
        <v>15.66</v>
      </c>
      <c r="K96" s="28" t="s">
        <v>734</v>
      </c>
      <c r="L96" s="105" t="str">
        <f t="shared" si="15"/>
        <v>Yes</v>
      </c>
    </row>
    <row r="97" spans="1:12" ht="25.5" x14ac:dyDescent="0.2">
      <c r="A97" s="168" t="s">
        <v>559</v>
      </c>
      <c r="B97" s="22" t="s">
        <v>213</v>
      </c>
      <c r="C97" s="29">
        <v>31197278</v>
      </c>
      <c r="D97" s="27" t="str">
        <f t="shared" si="12"/>
        <v>N/A</v>
      </c>
      <c r="E97" s="29">
        <v>31558180</v>
      </c>
      <c r="F97" s="27" t="str">
        <f t="shared" si="13"/>
        <v>N/A</v>
      </c>
      <c r="G97" s="29">
        <v>15890593</v>
      </c>
      <c r="H97" s="27" t="str">
        <f t="shared" si="14"/>
        <v>N/A</v>
      </c>
      <c r="I97" s="8">
        <v>1.157</v>
      </c>
      <c r="J97" s="8">
        <v>-49.6</v>
      </c>
      <c r="K97" s="28" t="s">
        <v>734</v>
      </c>
      <c r="L97" s="105" t="str">
        <f t="shared" si="15"/>
        <v>No</v>
      </c>
    </row>
    <row r="98" spans="1:12" x14ac:dyDescent="0.2">
      <c r="A98" s="168" t="s">
        <v>560</v>
      </c>
      <c r="B98" s="22" t="s">
        <v>213</v>
      </c>
      <c r="C98" s="23">
        <v>46404</v>
      </c>
      <c r="D98" s="27" t="str">
        <f t="shared" si="12"/>
        <v>N/A</v>
      </c>
      <c r="E98" s="23">
        <v>59396</v>
      </c>
      <c r="F98" s="27" t="str">
        <f t="shared" si="13"/>
        <v>N/A</v>
      </c>
      <c r="G98" s="23">
        <v>32847</v>
      </c>
      <c r="H98" s="27" t="str">
        <f t="shared" si="14"/>
        <v>N/A</v>
      </c>
      <c r="I98" s="8">
        <v>28</v>
      </c>
      <c r="J98" s="8">
        <v>-44.7</v>
      </c>
      <c r="K98" s="28" t="s">
        <v>734</v>
      </c>
      <c r="L98" s="105" t="str">
        <f t="shared" si="15"/>
        <v>No</v>
      </c>
    </row>
    <row r="99" spans="1:12" x14ac:dyDescent="0.2">
      <c r="A99" s="168" t="s">
        <v>1299</v>
      </c>
      <c r="B99" s="22" t="s">
        <v>213</v>
      </c>
      <c r="C99" s="29">
        <v>672.29717266</v>
      </c>
      <c r="D99" s="27" t="str">
        <f t="shared" si="12"/>
        <v>N/A</v>
      </c>
      <c r="E99" s="29">
        <v>531.31827059</v>
      </c>
      <c r="F99" s="27" t="str">
        <f t="shared" si="13"/>
        <v>N/A</v>
      </c>
      <c r="G99" s="29">
        <v>483.77608305000001</v>
      </c>
      <c r="H99" s="27" t="str">
        <f t="shared" si="14"/>
        <v>N/A</v>
      </c>
      <c r="I99" s="8">
        <v>-21</v>
      </c>
      <c r="J99" s="8">
        <v>-8.9499999999999993</v>
      </c>
      <c r="K99" s="28" t="s">
        <v>734</v>
      </c>
      <c r="L99" s="105" t="str">
        <f t="shared" si="15"/>
        <v>Yes</v>
      </c>
    </row>
    <row r="100" spans="1:12" x14ac:dyDescent="0.2">
      <c r="A100" s="168" t="s">
        <v>561</v>
      </c>
      <c r="B100" s="22" t="s">
        <v>213</v>
      </c>
      <c r="C100" s="29">
        <v>3111488</v>
      </c>
      <c r="D100" s="27" t="str">
        <f t="shared" si="12"/>
        <v>N/A</v>
      </c>
      <c r="E100" s="29">
        <v>3315374</v>
      </c>
      <c r="F100" s="27" t="str">
        <f t="shared" si="13"/>
        <v>N/A</v>
      </c>
      <c r="G100" s="29">
        <v>2066550</v>
      </c>
      <c r="H100" s="27" t="str">
        <f t="shared" si="14"/>
        <v>N/A</v>
      </c>
      <c r="I100" s="8">
        <v>6.5529999999999999</v>
      </c>
      <c r="J100" s="8">
        <v>-37.700000000000003</v>
      </c>
      <c r="K100" s="28" t="s">
        <v>734</v>
      </c>
      <c r="L100" s="105" t="str">
        <f t="shared" si="15"/>
        <v>No</v>
      </c>
    </row>
    <row r="101" spans="1:12" x14ac:dyDescent="0.2">
      <c r="A101" s="168" t="s">
        <v>562</v>
      </c>
      <c r="B101" s="22" t="s">
        <v>213</v>
      </c>
      <c r="C101" s="23">
        <v>31877</v>
      </c>
      <c r="D101" s="27" t="str">
        <f t="shared" si="12"/>
        <v>N/A</v>
      </c>
      <c r="E101" s="23">
        <v>36258</v>
      </c>
      <c r="F101" s="27" t="str">
        <f t="shared" si="13"/>
        <v>N/A</v>
      </c>
      <c r="G101" s="23">
        <v>21010</v>
      </c>
      <c r="H101" s="27" t="str">
        <f t="shared" si="14"/>
        <v>N/A</v>
      </c>
      <c r="I101" s="8">
        <v>13.74</v>
      </c>
      <c r="J101" s="8">
        <v>-42.1</v>
      </c>
      <c r="K101" s="28" t="s">
        <v>734</v>
      </c>
      <c r="L101" s="105" t="str">
        <f t="shared" si="15"/>
        <v>No</v>
      </c>
    </row>
    <row r="102" spans="1:12" x14ac:dyDescent="0.2">
      <c r="A102" s="168" t="s">
        <v>1300</v>
      </c>
      <c r="B102" s="22" t="s">
        <v>213</v>
      </c>
      <c r="C102" s="29">
        <v>97.609185306000001</v>
      </c>
      <c r="D102" s="27" t="str">
        <f t="shared" si="12"/>
        <v>N/A</v>
      </c>
      <c r="E102" s="29">
        <v>91.438413591</v>
      </c>
      <c r="F102" s="27" t="str">
        <f t="shared" si="13"/>
        <v>N/A</v>
      </c>
      <c r="G102" s="29">
        <v>98.360304616999997</v>
      </c>
      <c r="H102" s="27" t="str">
        <f t="shared" si="14"/>
        <v>N/A</v>
      </c>
      <c r="I102" s="8">
        <v>-6.32</v>
      </c>
      <c r="J102" s="8">
        <v>7.57</v>
      </c>
      <c r="K102" s="28" t="s">
        <v>734</v>
      </c>
      <c r="L102" s="105" t="str">
        <f t="shared" si="15"/>
        <v>Yes</v>
      </c>
    </row>
    <row r="103" spans="1:12" ht="25.5" x14ac:dyDescent="0.2">
      <c r="A103" s="168" t="s">
        <v>563</v>
      </c>
      <c r="B103" s="22" t="s">
        <v>213</v>
      </c>
      <c r="C103" s="29">
        <v>1229596</v>
      </c>
      <c r="D103" s="27" t="str">
        <f t="shared" si="12"/>
        <v>N/A</v>
      </c>
      <c r="E103" s="29">
        <v>1128732</v>
      </c>
      <c r="F103" s="27" t="str">
        <f t="shared" si="13"/>
        <v>N/A</v>
      </c>
      <c r="G103" s="29">
        <v>945546</v>
      </c>
      <c r="H103" s="27" t="str">
        <f t="shared" si="14"/>
        <v>N/A</v>
      </c>
      <c r="I103" s="8">
        <v>-8.1999999999999993</v>
      </c>
      <c r="J103" s="8">
        <v>-16.2</v>
      </c>
      <c r="K103" s="28" t="s">
        <v>734</v>
      </c>
      <c r="L103" s="105" t="str">
        <f t="shared" si="15"/>
        <v>Yes</v>
      </c>
    </row>
    <row r="104" spans="1:12" x14ac:dyDescent="0.2">
      <c r="A104" s="168" t="s">
        <v>564</v>
      </c>
      <c r="B104" s="22" t="s">
        <v>213</v>
      </c>
      <c r="C104" s="23">
        <v>1474</v>
      </c>
      <c r="D104" s="27" t="str">
        <f t="shared" si="12"/>
        <v>N/A</v>
      </c>
      <c r="E104" s="23">
        <v>1284</v>
      </c>
      <c r="F104" s="27" t="str">
        <f t="shared" si="13"/>
        <v>N/A</v>
      </c>
      <c r="G104" s="23">
        <v>1010</v>
      </c>
      <c r="H104" s="27" t="str">
        <f t="shared" si="14"/>
        <v>N/A</v>
      </c>
      <c r="I104" s="8">
        <v>-12.9</v>
      </c>
      <c r="J104" s="8">
        <v>-21.3</v>
      </c>
      <c r="K104" s="28" t="s">
        <v>734</v>
      </c>
      <c r="L104" s="105" t="str">
        <f t="shared" si="15"/>
        <v>Yes</v>
      </c>
    </row>
    <row r="105" spans="1:12" ht="25.5" x14ac:dyDescent="0.2">
      <c r="A105" s="168" t="s">
        <v>1301</v>
      </c>
      <c r="B105" s="22" t="s">
        <v>213</v>
      </c>
      <c r="C105" s="29">
        <v>834.18995929000005</v>
      </c>
      <c r="D105" s="27" t="str">
        <f t="shared" si="12"/>
        <v>N/A</v>
      </c>
      <c r="E105" s="29">
        <v>879.07476636000001</v>
      </c>
      <c r="F105" s="27" t="str">
        <f t="shared" si="13"/>
        <v>N/A</v>
      </c>
      <c r="G105" s="29">
        <v>936.18415842000002</v>
      </c>
      <c r="H105" s="27" t="str">
        <f t="shared" si="14"/>
        <v>N/A</v>
      </c>
      <c r="I105" s="8">
        <v>5.3810000000000002</v>
      </c>
      <c r="J105" s="8">
        <v>6.4969999999999999</v>
      </c>
      <c r="K105" s="28" t="s">
        <v>734</v>
      </c>
      <c r="L105" s="105" t="str">
        <f t="shared" si="15"/>
        <v>Yes</v>
      </c>
    </row>
    <row r="106" spans="1:12" ht="25.5" x14ac:dyDescent="0.2">
      <c r="A106" s="168" t="s">
        <v>565</v>
      </c>
      <c r="B106" s="22" t="s">
        <v>213</v>
      </c>
      <c r="C106" s="29">
        <v>22721876</v>
      </c>
      <c r="D106" s="27" t="str">
        <f t="shared" si="12"/>
        <v>N/A</v>
      </c>
      <c r="E106" s="29">
        <v>18528740</v>
      </c>
      <c r="F106" s="27" t="str">
        <f t="shared" si="13"/>
        <v>N/A</v>
      </c>
      <c r="G106" s="29">
        <v>14861604</v>
      </c>
      <c r="H106" s="27" t="str">
        <f t="shared" si="14"/>
        <v>N/A</v>
      </c>
      <c r="I106" s="8">
        <v>-18.5</v>
      </c>
      <c r="J106" s="8">
        <v>-19.8</v>
      </c>
      <c r="K106" s="28" t="s">
        <v>734</v>
      </c>
      <c r="L106" s="105" t="str">
        <f t="shared" si="15"/>
        <v>Yes</v>
      </c>
    </row>
    <row r="107" spans="1:12" x14ac:dyDescent="0.2">
      <c r="A107" s="168" t="s">
        <v>566</v>
      </c>
      <c r="B107" s="22" t="s">
        <v>213</v>
      </c>
      <c r="C107" s="23">
        <v>75514</v>
      </c>
      <c r="D107" s="27" t="str">
        <f t="shared" si="12"/>
        <v>N/A</v>
      </c>
      <c r="E107" s="23">
        <v>85159</v>
      </c>
      <c r="F107" s="27" t="str">
        <f t="shared" si="13"/>
        <v>N/A</v>
      </c>
      <c r="G107" s="23">
        <v>78766</v>
      </c>
      <c r="H107" s="27" t="str">
        <f t="shared" si="14"/>
        <v>N/A</v>
      </c>
      <c r="I107" s="8">
        <v>12.77</v>
      </c>
      <c r="J107" s="8">
        <v>-7.51</v>
      </c>
      <c r="K107" s="28" t="s">
        <v>734</v>
      </c>
      <c r="L107" s="105" t="str">
        <f t="shared" si="15"/>
        <v>Yes</v>
      </c>
    </row>
    <row r="108" spans="1:12" x14ac:dyDescent="0.2">
      <c r="A108" s="168" t="s">
        <v>1302</v>
      </c>
      <c r="B108" s="22" t="s">
        <v>213</v>
      </c>
      <c r="C108" s="29">
        <v>300.89620467999998</v>
      </c>
      <c r="D108" s="27" t="str">
        <f t="shared" si="12"/>
        <v>N/A</v>
      </c>
      <c r="E108" s="29">
        <v>217.57817729000001</v>
      </c>
      <c r="F108" s="27" t="str">
        <f t="shared" si="13"/>
        <v>N/A</v>
      </c>
      <c r="G108" s="29">
        <v>188.68044588000001</v>
      </c>
      <c r="H108" s="27" t="str">
        <f t="shared" si="14"/>
        <v>N/A</v>
      </c>
      <c r="I108" s="8">
        <v>-27.7</v>
      </c>
      <c r="J108" s="8">
        <v>-13.3</v>
      </c>
      <c r="K108" s="28" t="s">
        <v>734</v>
      </c>
      <c r="L108" s="105" t="str">
        <f t="shared" si="15"/>
        <v>Yes</v>
      </c>
    </row>
    <row r="109" spans="1:12" x14ac:dyDescent="0.2">
      <c r="A109" s="168" t="s">
        <v>567</v>
      </c>
      <c r="B109" s="22" t="s">
        <v>213</v>
      </c>
      <c r="C109" s="29">
        <v>90212973</v>
      </c>
      <c r="D109" s="27" t="str">
        <f t="shared" si="12"/>
        <v>N/A</v>
      </c>
      <c r="E109" s="29">
        <v>88234094</v>
      </c>
      <c r="F109" s="27" t="str">
        <f t="shared" si="13"/>
        <v>N/A</v>
      </c>
      <c r="G109" s="29">
        <v>89759577</v>
      </c>
      <c r="H109" s="27" t="str">
        <f t="shared" si="14"/>
        <v>N/A</v>
      </c>
      <c r="I109" s="8">
        <v>-2.19</v>
      </c>
      <c r="J109" s="8">
        <v>1.7290000000000001</v>
      </c>
      <c r="K109" s="28" t="s">
        <v>734</v>
      </c>
      <c r="L109" s="105" t="str">
        <f t="shared" si="15"/>
        <v>Yes</v>
      </c>
    </row>
    <row r="110" spans="1:12" x14ac:dyDescent="0.2">
      <c r="A110" s="168" t="s">
        <v>568</v>
      </c>
      <c r="B110" s="22" t="s">
        <v>213</v>
      </c>
      <c r="C110" s="23">
        <v>100496</v>
      </c>
      <c r="D110" s="27" t="str">
        <f t="shared" si="12"/>
        <v>N/A</v>
      </c>
      <c r="E110" s="23">
        <v>94634</v>
      </c>
      <c r="F110" s="27" t="str">
        <f t="shared" si="13"/>
        <v>N/A</v>
      </c>
      <c r="G110" s="23">
        <v>89892</v>
      </c>
      <c r="H110" s="27" t="str">
        <f t="shared" si="14"/>
        <v>N/A</v>
      </c>
      <c r="I110" s="8">
        <v>-5.83</v>
      </c>
      <c r="J110" s="8">
        <v>-5.01</v>
      </c>
      <c r="K110" s="28" t="s">
        <v>734</v>
      </c>
      <c r="L110" s="105" t="str">
        <f t="shared" si="15"/>
        <v>Yes</v>
      </c>
    </row>
    <row r="111" spans="1:12" x14ac:dyDescent="0.2">
      <c r="A111" s="168" t="s">
        <v>1303</v>
      </c>
      <c r="B111" s="22" t="s">
        <v>213</v>
      </c>
      <c r="C111" s="29">
        <v>897.67725084000006</v>
      </c>
      <c r="D111" s="27" t="str">
        <f t="shared" si="12"/>
        <v>N/A</v>
      </c>
      <c r="E111" s="29">
        <v>932.37202274000003</v>
      </c>
      <c r="F111" s="27" t="str">
        <f t="shared" si="13"/>
        <v>N/A</v>
      </c>
      <c r="G111" s="29">
        <v>998.52686557000004</v>
      </c>
      <c r="H111" s="27" t="str">
        <f t="shared" si="14"/>
        <v>N/A</v>
      </c>
      <c r="I111" s="8">
        <v>3.8650000000000002</v>
      </c>
      <c r="J111" s="8">
        <v>7.0949999999999998</v>
      </c>
      <c r="K111" s="28" t="s">
        <v>734</v>
      </c>
      <c r="L111" s="105" t="str">
        <f t="shared" si="15"/>
        <v>Yes</v>
      </c>
    </row>
    <row r="112" spans="1:12" ht="25.5" x14ac:dyDescent="0.2">
      <c r="A112" s="168" t="s">
        <v>569</v>
      </c>
      <c r="B112" s="22" t="s">
        <v>213</v>
      </c>
      <c r="C112" s="29">
        <v>4914748</v>
      </c>
      <c r="D112" s="27" t="str">
        <f t="shared" si="12"/>
        <v>N/A</v>
      </c>
      <c r="E112" s="29">
        <v>3595266</v>
      </c>
      <c r="F112" s="27" t="str">
        <f t="shared" si="13"/>
        <v>N/A</v>
      </c>
      <c r="G112" s="29">
        <v>38915788</v>
      </c>
      <c r="H112" s="27" t="str">
        <f t="shared" si="14"/>
        <v>N/A</v>
      </c>
      <c r="I112" s="8">
        <v>-26.8</v>
      </c>
      <c r="J112" s="8">
        <v>982.4</v>
      </c>
      <c r="K112" s="28" t="s">
        <v>734</v>
      </c>
      <c r="L112" s="105" t="str">
        <f t="shared" si="15"/>
        <v>No</v>
      </c>
    </row>
    <row r="113" spans="1:12" x14ac:dyDescent="0.2">
      <c r="A113" s="168" t="s">
        <v>570</v>
      </c>
      <c r="B113" s="22" t="s">
        <v>213</v>
      </c>
      <c r="C113" s="23">
        <v>3315</v>
      </c>
      <c r="D113" s="27" t="str">
        <f t="shared" si="12"/>
        <v>N/A</v>
      </c>
      <c r="E113" s="23">
        <v>3134</v>
      </c>
      <c r="F113" s="27" t="str">
        <f t="shared" si="13"/>
        <v>N/A</v>
      </c>
      <c r="G113" s="23">
        <v>88778</v>
      </c>
      <c r="H113" s="27" t="str">
        <f t="shared" si="14"/>
        <v>N/A</v>
      </c>
      <c r="I113" s="8">
        <v>-5.46</v>
      </c>
      <c r="J113" s="8">
        <v>2733</v>
      </c>
      <c r="K113" s="28" t="s">
        <v>734</v>
      </c>
      <c r="L113" s="105" t="str">
        <f t="shared" si="15"/>
        <v>No</v>
      </c>
    </row>
    <row r="114" spans="1:12" ht="25.5" x14ac:dyDescent="0.2">
      <c r="A114" s="168" t="s">
        <v>1304</v>
      </c>
      <c r="B114" s="22" t="s">
        <v>213</v>
      </c>
      <c r="C114" s="29">
        <v>1482.5785822</v>
      </c>
      <c r="D114" s="27" t="str">
        <f t="shared" si="12"/>
        <v>N/A</v>
      </c>
      <c r="E114" s="29">
        <v>1147.1812379999999</v>
      </c>
      <c r="F114" s="27" t="str">
        <f t="shared" si="13"/>
        <v>N/A</v>
      </c>
      <c r="G114" s="29">
        <v>438.34945594999999</v>
      </c>
      <c r="H114" s="27" t="str">
        <f t="shared" si="14"/>
        <v>N/A</v>
      </c>
      <c r="I114" s="8">
        <v>-22.6</v>
      </c>
      <c r="J114" s="8">
        <v>-61.8</v>
      </c>
      <c r="K114" s="28" t="s">
        <v>734</v>
      </c>
      <c r="L114" s="105" t="str">
        <f t="shared" si="15"/>
        <v>No</v>
      </c>
    </row>
    <row r="115" spans="1:12" ht="25.5" x14ac:dyDescent="0.2">
      <c r="A115" s="168" t="s">
        <v>571</v>
      </c>
      <c r="B115" s="22" t="s">
        <v>213</v>
      </c>
      <c r="C115" s="29">
        <v>5881522</v>
      </c>
      <c r="D115" s="27" t="str">
        <f t="shared" si="12"/>
        <v>N/A</v>
      </c>
      <c r="E115" s="29">
        <v>4948770</v>
      </c>
      <c r="F115" s="27" t="str">
        <f t="shared" si="13"/>
        <v>N/A</v>
      </c>
      <c r="G115" s="29">
        <v>4194940</v>
      </c>
      <c r="H115" s="27" t="str">
        <f t="shared" si="14"/>
        <v>N/A</v>
      </c>
      <c r="I115" s="8">
        <v>-15.9</v>
      </c>
      <c r="J115" s="8">
        <v>-15.2</v>
      </c>
      <c r="K115" s="28" t="s">
        <v>734</v>
      </c>
      <c r="L115" s="105" t="str">
        <f t="shared" si="15"/>
        <v>Yes</v>
      </c>
    </row>
    <row r="116" spans="1:12" x14ac:dyDescent="0.2">
      <c r="A116" s="104" t="s">
        <v>572</v>
      </c>
      <c r="B116" s="22" t="s">
        <v>213</v>
      </c>
      <c r="C116" s="23">
        <v>8083</v>
      </c>
      <c r="D116" s="27" t="str">
        <f t="shared" si="12"/>
        <v>N/A</v>
      </c>
      <c r="E116" s="23">
        <v>9722</v>
      </c>
      <c r="F116" s="27" t="str">
        <f t="shared" si="13"/>
        <v>N/A</v>
      </c>
      <c r="G116" s="23">
        <v>8336</v>
      </c>
      <c r="H116" s="27" t="str">
        <f t="shared" si="14"/>
        <v>N/A</v>
      </c>
      <c r="I116" s="8">
        <v>20.28</v>
      </c>
      <c r="J116" s="8">
        <v>-14.3</v>
      </c>
      <c r="K116" s="28" t="s">
        <v>734</v>
      </c>
      <c r="L116" s="105" t="str">
        <f t="shared" si="15"/>
        <v>Yes</v>
      </c>
    </row>
    <row r="117" spans="1:12" ht="25.5" x14ac:dyDescent="0.2">
      <c r="A117" s="104" t="s">
        <v>1305</v>
      </c>
      <c r="B117" s="22" t="s">
        <v>213</v>
      </c>
      <c r="C117" s="29">
        <v>727.64097489000005</v>
      </c>
      <c r="D117" s="27" t="str">
        <f t="shared" si="12"/>
        <v>N/A</v>
      </c>
      <c r="E117" s="29">
        <v>509.02797778000001</v>
      </c>
      <c r="F117" s="27" t="str">
        <f t="shared" si="13"/>
        <v>N/A</v>
      </c>
      <c r="G117" s="29">
        <v>503.23176582999997</v>
      </c>
      <c r="H117" s="27" t="str">
        <f t="shared" si="14"/>
        <v>N/A</v>
      </c>
      <c r="I117" s="8">
        <v>-30</v>
      </c>
      <c r="J117" s="8">
        <v>-1.1399999999999999</v>
      </c>
      <c r="K117" s="28" t="s">
        <v>734</v>
      </c>
      <c r="L117" s="105" t="str">
        <f t="shared" si="15"/>
        <v>Yes</v>
      </c>
    </row>
    <row r="118" spans="1:12" ht="25.5" x14ac:dyDescent="0.2">
      <c r="A118" s="137" t="s">
        <v>573</v>
      </c>
      <c r="B118" s="22" t="s">
        <v>213</v>
      </c>
      <c r="C118" s="29">
        <v>21736965</v>
      </c>
      <c r="D118" s="27" t="str">
        <f t="shared" si="12"/>
        <v>N/A</v>
      </c>
      <c r="E118" s="29">
        <v>18732180</v>
      </c>
      <c r="F118" s="27" t="str">
        <f t="shared" si="13"/>
        <v>N/A</v>
      </c>
      <c r="G118" s="29">
        <v>18014268</v>
      </c>
      <c r="H118" s="27" t="str">
        <f t="shared" si="14"/>
        <v>N/A</v>
      </c>
      <c r="I118" s="8">
        <v>-13.8</v>
      </c>
      <c r="J118" s="8">
        <v>-3.83</v>
      </c>
      <c r="K118" s="28" t="s">
        <v>734</v>
      </c>
      <c r="L118" s="105" t="str">
        <f t="shared" si="15"/>
        <v>Yes</v>
      </c>
    </row>
    <row r="119" spans="1:12" x14ac:dyDescent="0.2">
      <c r="A119" s="137" t="s">
        <v>574</v>
      </c>
      <c r="B119" s="22" t="s">
        <v>213</v>
      </c>
      <c r="C119" s="23">
        <v>3639</v>
      </c>
      <c r="D119" s="27" t="str">
        <f t="shared" si="12"/>
        <v>N/A</v>
      </c>
      <c r="E119" s="23">
        <v>3122</v>
      </c>
      <c r="F119" s="27" t="str">
        <f t="shared" si="13"/>
        <v>N/A</v>
      </c>
      <c r="G119" s="23">
        <v>2957</v>
      </c>
      <c r="H119" s="27" t="str">
        <f t="shared" si="14"/>
        <v>N/A</v>
      </c>
      <c r="I119" s="8">
        <v>-14.2</v>
      </c>
      <c r="J119" s="8">
        <v>-5.29</v>
      </c>
      <c r="K119" s="28" t="s">
        <v>734</v>
      </c>
      <c r="L119" s="105" t="str">
        <f t="shared" si="15"/>
        <v>Yes</v>
      </c>
    </row>
    <row r="120" spans="1:12" ht="25.5" x14ac:dyDescent="0.2">
      <c r="A120" s="137" t="s">
        <v>1306</v>
      </c>
      <c r="B120" s="22" t="s">
        <v>213</v>
      </c>
      <c r="C120" s="29">
        <v>5973.3347073000004</v>
      </c>
      <c r="D120" s="27" t="str">
        <f t="shared" si="12"/>
        <v>N/A</v>
      </c>
      <c r="E120" s="29">
        <v>6000.0576553000001</v>
      </c>
      <c r="F120" s="27" t="str">
        <f t="shared" si="13"/>
        <v>N/A</v>
      </c>
      <c r="G120" s="29">
        <v>6092.0757524999999</v>
      </c>
      <c r="H120" s="27" t="str">
        <f t="shared" si="14"/>
        <v>N/A</v>
      </c>
      <c r="I120" s="8">
        <v>0.44740000000000002</v>
      </c>
      <c r="J120" s="8">
        <v>1.534</v>
      </c>
      <c r="K120" s="28" t="s">
        <v>734</v>
      </c>
      <c r="L120" s="105" t="str">
        <f t="shared" si="15"/>
        <v>Yes</v>
      </c>
    </row>
    <row r="121" spans="1:12" ht="25.5" x14ac:dyDescent="0.2">
      <c r="A121" s="137" t="s">
        <v>575</v>
      </c>
      <c r="B121" s="22" t="s">
        <v>213</v>
      </c>
      <c r="C121" s="29">
        <v>845467</v>
      </c>
      <c r="D121" s="27" t="str">
        <f t="shared" si="12"/>
        <v>N/A</v>
      </c>
      <c r="E121" s="29">
        <v>1063392</v>
      </c>
      <c r="F121" s="27" t="str">
        <f t="shared" si="13"/>
        <v>N/A</v>
      </c>
      <c r="G121" s="29">
        <v>1395272</v>
      </c>
      <c r="H121" s="27" t="str">
        <f t="shared" si="14"/>
        <v>N/A</v>
      </c>
      <c r="I121" s="8">
        <v>25.78</v>
      </c>
      <c r="J121" s="8">
        <v>31.21</v>
      </c>
      <c r="K121" s="28" t="s">
        <v>734</v>
      </c>
      <c r="L121" s="105" t="str">
        <f t="shared" si="15"/>
        <v>No</v>
      </c>
    </row>
    <row r="122" spans="1:12" ht="25.5" x14ac:dyDescent="0.2">
      <c r="A122" s="137" t="s">
        <v>576</v>
      </c>
      <c r="B122" s="22" t="s">
        <v>213</v>
      </c>
      <c r="C122" s="23">
        <v>2619</v>
      </c>
      <c r="D122" s="27" t="str">
        <f t="shared" si="12"/>
        <v>N/A</v>
      </c>
      <c r="E122" s="23">
        <v>2385</v>
      </c>
      <c r="F122" s="27" t="str">
        <f t="shared" si="13"/>
        <v>N/A</v>
      </c>
      <c r="G122" s="23">
        <v>2734</v>
      </c>
      <c r="H122" s="27" t="str">
        <f t="shared" si="14"/>
        <v>N/A</v>
      </c>
      <c r="I122" s="8">
        <v>-8.93</v>
      </c>
      <c r="J122" s="8">
        <v>14.63</v>
      </c>
      <c r="K122" s="28" t="s">
        <v>734</v>
      </c>
      <c r="L122" s="105" t="str">
        <f t="shared" si="15"/>
        <v>Yes</v>
      </c>
    </row>
    <row r="123" spans="1:12" ht="25.5" x14ac:dyDescent="0.2">
      <c r="A123" s="137" t="s">
        <v>1307</v>
      </c>
      <c r="B123" s="22" t="s">
        <v>213</v>
      </c>
      <c r="C123" s="29">
        <v>322.82054219000003</v>
      </c>
      <c r="D123" s="27" t="str">
        <f t="shared" si="12"/>
        <v>N/A</v>
      </c>
      <c r="E123" s="29">
        <v>445.86666666999997</v>
      </c>
      <c r="F123" s="27" t="str">
        <f t="shared" si="13"/>
        <v>N/A</v>
      </c>
      <c r="G123" s="29">
        <v>510.34089246999997</v>
      </c>
      <c r="H123" s="27" t="str">
        <f t="shared" si="14"/>
        <v>N/A</v>
      </c>
      <c r="I123" s="8">
        <v>38.119999999999997</v>
      </c>
      <c r="J123" s="8">
        <v>14.46</v>
      </c>
      <c r="K123" s="28" t="s">
        <v>734</v>
      </c>
      <c r="L123" s="105" t="str">
        <f t="shared" si="15"/>
        <v>Yes</v>
      </c>
    </row>
    <row r="124" spans="1:12" ht="25.5" x14ac:dyDescent="0.2">
      <c r="A124" s="137" t="s">
        <v>577</v>
      </c>
      <c r="B124" s="22" t="s">
        <v>213</v>
      </c>
      <c r="C124" s="29">
        <v>305430</v>
      </c>
      <c r="D124" s="27" t="str">
        <f t="shared" si="12"/>
        <v>N/A</v>
      </c>
      <c r="E124" s="29">
        <v>298670</v>
      </c>
      <c r="F124" s="27" t="str">
        <f t="shared" si="13"/>
        <v>N/A</v>
      </c>
      <c r="G124" s="29">
        <v>685897</v>
      </c>
      <c r="H124" s="27" t="str">
        <f t="shared" si="14"/>
        <v>N/A</v>
      </c>
      <c r="I124" s="8">
        <v>-2.21</v>
      </c>
      <c r="J124" s="8">
        <v>129.69999999999999</v>
      </c>
      <c r="K124" s="28" t="s">
        <v>734</v>
      </c>
      <c r="L124" s="105" t="str">
        <f t="shared" si="15"/>
        <v>No</v>
      </c>
    </row>
    <row r="125" spans="1:12" x14ac:dyDescent="0.2">
      <c r="A125" s="128" t="s">
        <v>578</v>
      </c>
      <c r="B125" s="22" t="s">
        <v>213</v>
      </c>
      <c r="C125" s="23">
        <v>3226</v>
      </c>
      <c r="D125" s="27" t="str">
        <f t="shared" si="12"/>
        <v>N/A</v>
      </c>
      <c r="E125" s="23">
        <v>3147</v>
      </c>
      <c r="F125" s="27" t="str">
        <f t="shared" si="13"/>
        <v>N/A</v>
      </c>
      <c r="G125" s="23">
        <v>3461</v>
      </c>
      <c r="H125" s="27" t="str">
        <f t="shared" si="14"/>
        <v>N/A</v>
      </c>
      <c r="I125" s="8">
        <v>-2.4500000000000002</v>
      </c>
      <c r="J125" s="8">
        <v>9.9779999999999998</v>
      </c>
      <c r="K125" s="28" t="s">
        <v>734</v>
      </c>
      <c r="L125" s="105" t="str">
        <f t="shared" si="15"/>
        <v>Yes</v>
      </c>
    </row>
    <row r="126" spans="1:12" ht="25.5" x14ac:dyDescent="0.2">
      <c r="A126" s="128" t="s">
        <v>1308</v>
      </c>
      <c r="B126" s="22" t="s">
        <v>213</v>
      </c>
      <c r="C126" s="29">
        <v>94.677619343000003</v>
      </c>
      <c r="D126" s="27" t="str">
        <f t="shared" si="12"/>
        <v>N/A</v>
      </c>
      <c r="E126" s="29">
        <v>94.906259930000004</v>
      </c>
      <c r="F126" s="27" t="str">
        <f t="shared" si="13"/>
        <v>N/A</v>
      </c>
      <c r="G126" s="29">
        <v>198.17885003999999</v>
      </c>
      <c r="H126" s="27" t="str">
        <f t="shared" si="14"/>
        <v>N/A</v>
      </c>
      <c r="I126" s="8">
        <v>0.24149999999999999</v>
      </c>
      <c r="J126" s="8">
        <v>108.8</v>
      </c>
      <c r="K126" s="28" t="s">
        <v>734</v>
      </c>
      <c r="L126" s="105" t="str">
        <f t="shared" si="15"/>
        <v>No</v>
      </c>
    </row>
    <row r="127" spans="1:12" ht="25.5" x14ac:dyDescent="0.2">
      <c r="A127" s="128" t="s">
        <v>579</v>
      </c>
      <c r="B127" s="22" t="s">
        <v>213</v>
      </c>
      <c r="C127" s="29">
        <v>4368082</v>
      </c>
      <c r="D127" s="27" t="str">
        <f t="shared" si="12"/>
        <v>N/A</v>
      </c>
      <c r="E127" s="29">
        <v>4703150</v>
      </c>
      <c r="F127" s="27" t="str">
        <f t="shared" si="13"/>
        <v>N/A</v>
      </c>
      <c r="G127" s="29">
        <v>2971057</v>
      </c>
      <c r="H127" s="27" t="str">
        <f t="shared" si="14"/>
        <v>N/A</v>
      </c>
      <c r="I127" s="8">
        <v>7.6710000000000003</v>
      </c>
      <c r="J127" s="8">
        <v>-36.799999999999997</v>
      </c>
      <c r="K127" s="28" t="s">
        <v>734</v>
      </c>
      <c r="L127" s="105" t="str">
        <f t="shared" si="15"/>
        <v>No</v>
      </c>
    </row>
    <row r="128" spans="1:12" x14ac:dyDescent="0.2">
      <c r="A128" s="128" t="s">
        <v>580</v>
      </c>
      <c r="B128" s="22" t="s">
        <v>213</v>
      </c>
      <c r="C128" s="23">
        <v>6455</v>
      </c>
      <c r="D128" s="27" t="str">
        <f t="shared" si="12"/>
        <v>N/A</v>
      </c>
      <c r="E128" s="23">
        <v>6093</v>
      </c>
      <c r="F128" s="27" t="str">
        <f t="shared" si="13"/>
        <v>N/A</v>
      </c>
      <c r="G128" s="23">
        <v>5753</v>
      </c>
      <c r="H128" s="27" t="str">
        <f t="shared" si="14"/>
        <v>N/A</v>
      </c>
      <c r="I128" s="8">
        <v>-5.61</v>
      </c>
      <c r="J128" s="8">
        <v>-5.58</v>
      </c>
      <c r="K128" s="28" t="s">
        <v>734</v>
      </c>
      <c r="L128" s="105" t="str">
        <f t="shared" si="15"/>
        <v>Yes</v>
      </c>
    </row>
    <row r="129" spans="1:12" ht="25.5" x14ac:dyDescent="0.2">
      <c r="A129" s="128" t="s">
        <v>1309</v>
      </c>
      <c r="B129" s="22" t="s">
        <v>213</v>
      </c>
      <c r="C129" s="29">
        <v>676.69744384000001</v>
      </c>
      <c r="D129" s="27" t="str">
        <f t="shared" si="12"/>
        <v>N/A</v>
      </c>
      <c r="E129" s="29">
        <v>771.89397669000004</v>
      </c>
      <c r="F129" s="27" t="str">
        <f t="shared" si="13"/>
        <v>N/A</v>
      </c>
      <c r="G129" s="29">
        <v>516.43612028999996</v>
      </c>
      <c r="H129" s="27" t="str">
        <f t="shared" si="14"/>
        <v>N/A</v>
      </c>
      <c r="I129" s="8">
        <v>14.07</v>
      </c>
      <c r="J129" s="8">
        <v>-33.1</v>
      </c>
      <c r="K129" s="28" t="s">
        <v>734</v>
      </c>
      <c r="L129" s="105" t="str">
        <f t="shared" si="15"/>
        <v>No</v>
      </c>
    </row>
    <row r="130" spans="1:12" ht="25.5" x14ac:dyDescent="0.2">
      <c r="A130" s="128" t="s">
        <v>581</v>
      </c>
      <c r="B130" s="22" t="s">
        <v>213</v>
      </c>
      <c r="C130" s="29">
        <v>9987864</v>
      </c>
      <c r="D130" s="27" t="str">
        <f t="shared" si="12"/>
        <v>N/A</v>
      </c>
      <c r="E130" s="29">
        <v>8638436</v>
      </c>
      <c r="F130" s="27" t="str">
        <f t="shared" si="13"/>
        <v>N/A</v>
      </c>
      <c r="G130" s="29">
        <v>7973891</v>
      </c>
      <c r="H130" s="27" t="str">
        <f t="shared" si="14"/>
        <v>N/A</v>
      </c>
      <c r="I130" s="8">
        <v>-13.5</v>
      </c>
      <c r="J130" s="8">
        <v>-7.69</v>
      </c>
      <c r="K130" s="28" t="s">
        <v>734</v>
      </c>
      <c r="L130" s="105" t="str">
        <f t="shared" si="15"/>
        <v>Yes</v>
      </c>
    </row>
    <row r="131" spans="1:12" x14ac:dyDescent="0.2">
      <c r="A131" s="128" t="s">
        <v>582</v>
      </c>
      <c r="B131" s="22" t="s">
        <v>213</v>
      </c>
      <c r="C131" s="23">
        <v>751</v>
      </c>
      <c r="D131" s="27" t="str">
        <f t="shared" si="12"/>
        <v>N/A</v>
      </c>
      <c r="E131" s="23">
        <v>721</v>
      </c>
      <c r="F131" s="27" t="str">
        <f t="shared" si="13"/>
        <v>N/A</v>
      </c>
      <c r="G131" s="23">
        <v>569</v>
      </c>
      <c r="H131" s="27" t="str">
        <f t="shared" si="14"/>
        <v>N/A</v>
      </c>
      <c r="I131" s="8">
        <v>-3.99</v>
      </c>
      <c r="J131" s="8">
        <v>-21.1</v>
      </c>
      <c r="K131" s="28" t="s">
        <v>734</v>
      </c>
      <c r="L131" s="105" t="str">
        <f t="shared" si="15"/>
        <v>Yes</v>
      </c>
    </row>
    <row r="132" spans="1:12" x14ac:dyDescent="0.2">
      <c r="A132" s="128" t="s">
        <v>1310</v>
      </c>
      <c r="B132" s="22" t="s">
        <v>213</v>
      </c>
      <c r="C132" s="29">
        <v>13299.419441</v>
      </c>
      <c r="D132" s="27" t="str">
        <f t="shared" si="12"/>
        <v>N/A</v>
      </c>
      <c r="E132" s="29">
        <v>11981.187239999999</v>
      </c>
      <c r="F132" s="27" t="str">
        <f t="shared" si="13"/>
        <v>N/A</v>
      </c>
      <c r="G132" s="29">
        <v>14013.868189999999</v>
      </c>
      <c r="H132" s="27" t="str">
        <f t="shared" si="14"/>
        <v>N/A</v>
      </c>
      <c r="I132" s="8">
        <v>-9.91</v>
      </c>
      <c r="J132" s="8">
        <v>16.97</v>
      </c>
      <c r="K132" s="28" t="s">
        <v>734</v>
      </c>
      <c r="L132" s="105" t="str">
        <f t="shared" si="15"/>
        <v>Yes</v>
      </c>
    </row>
    <row r="133" spans="1:12" ht="25.5" x14ac:dyDescent="0.2">
      <c r="A133" s="128" t="s">
        <v>583</v>
      </c>
      <c r="B133" s="22" t="s">
        <v>213</v>
      </c>
      <c r="C133" s="29">
        <v>309810</v>
      </c>
      <c r="D133" s="27" t="str">
        <f t="shared" si="12"/>
        <v>N/A</v>
      </c>
      <c r="E133" s="29">
        <v>538668</v>
      </c>
      <c r="F133" s="27" t="str">
        <f t="shared" si="13"/>
        <v>N/A</v>
      </c>
      <c r="G133" s="29">
        <v>874548</v>
      </c>
      <c r="H133" s="27" t="str">
        <f t="shared" si="14"/>
        <v>N/A</v>
      </c>
      <c r="I133" s="8">
        <v>73.87</v>
      </c>
      <c r="J133" s="8">
        <v>62.35</v>
      </c>
      <c r="K133" s="28" t="s">
        <v>734</v>
      </c>
      <c r="L133" s="105" t="str">
        <f>IF(J133="Div by 0", "N/A", IF(OR(J133="N/A",K133="N/A"),"N/A", IF(J133&gt;VALUE(MID(K133,1,2)), "No", IF(J133&lt;-1*VALUE(MID(K133,1,2)), "No", "Yes"))))</f>
        <v>No</v>
      </c>
    </row>
    <row r="134" spans="1:12" x14ac:dyDescent="0.2">
      <c r="A134" s="128" t="s">
        <v>584</v>
      </c>
      <c r="B134" s="22" t="s">
        <v>213</v>
      </c>
      <c r="C134" s="23">
        <v>3015</v>
      </c>
      <c r="D134" s="27" t="str">
        <f t="shared" si="12"/>
        <v>N/A</v>
      </c>
      <c r="E134" s="23">
        <v>5029</v>
      </c>
      <c r="F134" s="27" t="str">
        <f t="shared" si="13"/>
        <v>N/A</v>
      </c>
      <c r="G134" s="23">
        <v>7107</v>
      </c>
      <c r="H134" s="27" t="str">
        <f t="shared" si="14"/>
        <v>N/A</v>
      </c>
      <c r="I134" s="8">
        <v>66.8</v>
      </c>
      <c r="J134" s="8">
        <v>41.32</v>
      </c>
      <c r="K134" s="28" t="s">
        <v>734</v>
      </c>
      <c r="L134" s="105" t="str">
        <f t="shared" ref="L134:L138" si="16">IF(J134="Div by 0", "N/A", IF(OR(J134="N/A",K134="N/A"),"N/A", IF(J134&gt;VALUE(MID(K134,1,2)), "No", IF(J134&lt;-1*VALUE(MID(K134,1,2)), "No", "Yes"))))</f>
        <v>No</v>
      </c>
    </row>
    <row r="135" spans="1:12" ht="25.5" x14ac:dyDescent="0.2">
      <c r="A135" s="128" t="s">
        <v>1311</v>
      </c>
      <c r="B135" s="22" t="s">
        <v>213</v>
      </c>
      <c r="C135" s="29">
        <v>102.75621891</v>
      </c>
      <c r="D135" s="27" t="str">
        <f t="shared" si="12"/>
        <v>N/A</v>
      </c>
      <c r="E135" s="29">
        <v>107.11234838</v>
      </c>
      <c r="F135" s="27" t="str">
        <f t="shared" si="13"/>
        <v>N/A</v>
      </c>
      <c r="G135" s="29">
        <v>123.05445336</v>
      </c>
      <c r="H135" s="27" t="str">
        <f t="shared" si="14"/>
        <v>N/A</v>
      </c>
      <c r="I135" s="8">
        <v>4.2389999999999999</v>
      </c>
      <c r="J135" s="8">
        <v>14.88</v>
      </c>
      <c r="K135" s="28" t="s">
        <v>734</v>
      </c>
      <c r="L135" s="105" t="str">
        <f t="shared" si="16"/>
        <v>Yes</v>
      </c>
    </row>
    <row r="136" spans="1:12" ht="25.5" x14ac:dyDescent="0.2">
      <c r="A136" s="128" t="s">
        <v>585</v>
      </c>
      <c r="B136" s="22" t="s">
        <v>213</v>
      </c>
      <c r="C136" s="29">
        <v>32026438</v>
      </c>
      <c r="D136" s="27" t="str">
        <f t="shared" ref="D136:D150" si="17">IF($B136="N/A","N/A",IF(C136&gt;10,"No",IF(C136&lt;-10,"No","Yes")))</f>
        <v>N/A</v>
      </c>
      <c r="E136" s="29">
        <v>29792790</v>
      </c>
      <c r="F136" s="27" t="str">
        <f t="shared" ref="F136:F150" si="18">IF($B136="N/A","N/A",IF(E136&gt;10,"No",IF(E136&lt;-10,"No","Yes")))</f>
        <v>N/A</v>
      </c>
      <c r="G136" s="29">
        <v>28539338</v>
      </c>
      <c r="H136" s="27" t="str">
        <f t="shared" ref="H136:H150" si="19">IF($B136="N/A","N/A",IF(G136&gt;10,"No",IF(G136&lt;-10,"No","Yes")))</f>
        <v>N/A</v>
      </c>
      <c r="I136" s="8">
        <v>-6.97</v>
      </c>
      <c r="J136" s="8">
        <v>-4.21</v>
      </c>
      <c r="K136" s="28" t="s">
        <v>734</v>
      </c>
      <c r="L136" s="105" t="str">
        <f t="shared" si="16"/>
        <v>Yes</v>
      </c>
    </row>
    <row r="137" spans="1:12" x14ac:dyDescent="0.2">
      <c r="A137" s="128" t="s">
        <v>586</v>
      </c>
      <c r="B137" s="22" t="s">
        <v>213</v>
      </c>
      <c r="C137" s="23">
        <v>596</v>
      </c>
      <c r="D137" s="27" t="str">
        <f t="shared" si="17"/>
        <v>N/A</v>
      </c>
      <c r="E137" s="23">
        <v>458</v>
      </c>
      <c r="F137" s="27" t="str">
        <f t="shared" si="18"/>
        <v>N/A</v>
      </c>
      <c r="G137" s="23">
        <v>434</v>
      </c>
      <c r="H137" s="27" t="str">
        <f t="shared" si="19"/>
        <v>N/A</v>
      </c>
      <c r="I137" s="8">
        <v>-23.2</v>
      </c>
      <c r="J137" s="8">
        <v>-5.24</v>
      </c>
      <c r="K137" s="28" t="s">
        <v>734</v>
      </c>
      <c r="L137" s="105" t="str">
        <f t="shared" si="16"/>
        <v>Yes</v>
      </c>
    </row>
    <row r="138" spans="1:12" ht="25.5" x14ac:dyDescent="0.2">
      <c r="A138" s="128" t="s">
        <v>1312</v>
      </c>
      <c r="B138" s="22" t="s">
        <v>213</v>
      </c>
      <c r="C138" s="29">
        <v>53735.634228000003</v>
      </c>
      <c r="D138" s="27" t="str">
        <f t="shared" si="17"/>
        <v>N/A</v>
      </c>
      <c r="E138" s="29">
        <v>65049.759825000001</v>
      </c>
      <c r="F138" s="27" t="str">
        <f t="shared" si="18"/>
        <v>N/A</v>
      </c>
      <c r="G138" s="29">
        <v>65758.843317999999</v>
      </c>
      <c r="H138" s="27" t="str">
        <f t="shared" si="19"/>
        <v>N/A</v>
      </c>
      <c r="I138" s="8">
        <v>21.06</v>
      </c>
      <c r="J138" s="8">
        <v>1.0900000000000001</v>
      </c>
      <c r="K138" s="28" t="s">
        <v>734</v>
      </c>
      <c r="L138" s="105" t="str">
        <f t="shared" si="16"/>
        <v>Yes</v>
      </c>
    </row>
    <row r="139" spans="1:12" ht="25.5" x14ac:dyDescent="0.2">
      <c r="A139" s="128" t="s">
        <v>587</v>
      </c>
      <c r="B139" s="22" t="s">
        <v>213</v>
      </c>
      <c r="C139" s="29">
        <v>13073356</v>
      </c>
      <c r="D139" s="27" t="str">
        <f t="shared" si="17"/>
        <v>N/A</v>
      </c>
      <c r="E139" s="29">
        <v>12399902</v>
      </c>
      <c r="F139" s="27" t="str">
        <f t="shared" si="18"/>
        <v>N/A</v>
      </c>
      <c r="G139" s="29">
        <v>12470800</v>
      </c>
      <c r="H139" s="27" t="str">
        <f t="shared" si="19"/>
        <v>N/A</v>
      </c>
      <c r="I139" s="8">
        <v>-5.15</v>
      </c>
      <c r="J139" s="8">
        <v>0.57179999999999997</v>
      </c>
      <c r="K139" s="28" t="s">
        <v>734</v>
      </c>
      <c r="L139" s="105" t="str">
        <f t="shared" ref="L139:L150" si="20">IF(J139="Div by 0", "N/A", IF(K139="N/A","N/A", IF(J139&gt;VALUE(MID(K139,1,2)), "No", IF(J139&lt;-1*VALUE(MID(K139,1,2)), "No", "Yes"))))</f>
        <v>Yes</v>
      </c>
    </row>
    <row r="140" spans="1:12" ht="25.5" x14ac:dyDescent="0.2">
      <c r="A140" s="128" t="s">
        <v>588</v>
      </c>
      <c r="B140" s="22" t="s">
        <v>213</v>
      </c>
      <c r="C140" s="23">
        <v>18446</v>
      </c>
      <c r="D140" s="27" t="str">
        <f t="shared" si="17"/>
        <v>N/A</v>
      </c>
      <c r="E140" s="23">
        <v>18485</v>
      </c>
      <c r="F140" s="27" t="str">
        <f t="shared" si="18"/>
        <v>N/A</v>
      </c>
      <c r="G140" s="23">
        <v>18185</v>
      </c>
      <c r="H140" s="27" t="str">
        <f t="shared" si="19"/>
        <v>N/A</v>
      </c>
      <c r="I140" s="8">
        <v>0.2114</v>
      </c>
      <c r="J140" s="8">
        <v>-1.62</v>
      </c>
      <c r="K140" s="28" t="s">
        <v>734</v>
      </c>
      <c r="L140" s="105" t="str">
        <f t="shared" si="20"/>
        <v>Yes</v>
      </c>
    </row>
    <row r="141" spans="1:12" ht="25.5" x14ac:dyDescent="0.2">
      <c r="A141" s="128" t="s">
        <v>1313</v>
      </c>
      <c r="B141" s="22" t="s">
        <v>213</v>
      </c>
      <c r="C141" s="29">
        <v>708.73663667000005</v>
      </c>
      <c r="D141" s="27" t="str">
        <f t="shared" si="17"/>
        <v>N/A</v>
      </c>
      <c r="E141" s="29">
        <v>670.80887206</v>
      </c>
      <c r="F141" s="27" t="str">
        <f t="shared" si="18"/>
        <v>N/A</v>
      </c>
      <c r="G141" s="29">
        <v>685.77398955000001</v>
      </c>
      <c r="H141" s="27" t="str">
        <f t="shared" si="19"/>
        <v>N/A</v>
      </c>
      <c r="I141" s="8">
        <v>-5.35</v>
      </c>
      <c r="J141" s="8">
        <v>2.2309999999999999</v>
      </c>
      <c r="K141" s="28" t="s">
        <v>734</v>
      </c>
      <c r="L141" s="105" t="str">
        <f t="shared" si="20"/>
        <v>Yes</v>
      </c>
    </row>
    <row r="142" spans="1:12" ht="25.5" x14ac:dyDescent="0.2">
      <c r="A142" s="128" t="s">
        <v>589</v>
      </c>
      <c r="B142" s="22" t="s">
        <v>213</v>
      </c>
      <c r="C142" s="29">
        <v>1132476</v>
      </c>
      <c r="D142" s="27" t="str">
        <f t="shared" si="17"/>
        <v>N/A</v>
      </c>
      <c r="E142" s="29">
        <v>0</v>
      </c>
      <c r="F142" s="27" t="str">
        <f t="shared" si="18"/>
        <v>N/A</v>
      </c>
      <c r="G142" s="29">
        <v>0</v>
      </c>
      <c r="H142" s="27" t="str">
        <f t="shared" si="19"/>
        <v>N/A</v>
      </c>
      <c r="I142" s="8">
        <v>-100</v>
      </c>
      <c r="J142" s="8" t="s">
        <v>1750</v>
      </c>
      <c r="K142" s="28" t="s">
        <v>734</v>
      </c>
      <c r="L142" s="105" t="str">
        <f t="shared" si="20"/>
        <v>N/A</v>
      </c>
    </row>
    <row r="143" spans="1:12" x14ac:dyDescent="0.2">
      <c r="A143" s="104" t="s">
        <v>590</v>
      </c>
      <c r="B143" s="22" t="s">
        <v>213</v>
      </c>
      <c r="C143" s="23">
        <v>76</v>
      </c>
      <c r="D143" s="27" t="str">
        <f t="shared" si="17"/>
        <v>N/A</v>
      </c>
      <c r="E143" s="23">
        <v>0</v>
      </c>
      <c r="F143" s="27" t="str">
        <f t="shared" si="18"/>
        <v>N/A</v>
      </c>
      <c r="G143" s="23">
        <v>0</v>
      </c>
      <c r="H143" s="27" t="str">
        <f t="shared" si="19"/>
        <v>N/A</v>
      </c>
      <c r="I143" s="8">
        <v>-100</v>
      </c>
      <c r="J143" s="8" t="s">
        <v>1750</v>
      </c>
      <c r="K143" s="28" t="s">
        <v>734</v>
      </c>
      <c r="L143" s="105" t="str">
        <f t="shared" si="20"/>
        <v>N/A</v>
      </c>
    </row>
    <row r="144" spans="1:12" ht="25.5" x14ac:dyDescent="0.2">
      <c r="A144" s="104" t="s">
        <v>1314</v>
      </c>
      <c r="B144" s="22" t="s">
        <v>213</v>
      </c>
      <c r="C144" s="29">
        <v>14901</v>
      </c>
      <c r="D144" s="27" t="str">
        <f t="shared" si="17"/>
        <v>N/A</v>
      </c>
      <c r="E144" s="29" t="s">
        <v>1750</v>
      </c>
      <c r="F144" s="27" t="str">
        <f t="shared" si="18"/>
        <v>N/A</v>
      </c>
      <c r="G144" s="29" t="s">
        <v>1750</v>
      </c>
      <c r="H144" s="27" t="str">
        <f t="shared" si="19"/>
        <v>N/A</v>
      </c>
      <c r="I144" s="8" t="s">
        <v>1750</v>
      </c>
      <c r="J144" s="8" t="s">
        <v>1750</v>
      </c>
      <c r="K144" s="28" t="s">
        <v>734</v>
      </c>
      <c r="L144" s="105" t="str">
        <f t="shared" si="20"/>
        <v>N/A</v>
      </c>
    </row>
    <row r="145" spans="1:12" ht="25.5" x14ac:dyDescent="0.2">
      <c r="A145" s="128" t="s">
        <v>591</v>
      </c>
      <c r="B145" s="22" t="s">
        <v>213</v>
      </c>
      <c r="C145" s="29">
        <v>11325573</v>
      </c>
      <c r="D145" s="27" t="str">
        <f t="shared" si="17"/>
        <v>N/A</v>
      </c>
      <c r="E145" s="29">
        <v>7370523</v>
      </c>
      <c r="F145" s="27" t="str">
        <f t="shared" si="18"/>
        <v>N/A</v>
      </c>
      <c r="G145" s="29">
        <v>7384758</v>
      </c>
      <c r="H145" s="27" t="str">
        <f t="shared" si="19"/>
        <v>N/A</v>
      </c>
      <c r="I145" s="8">
        <v>-34.9</v>
      </c>
      <c r="J145" s="8">
        <v>0.19309999999999999</v>
      </c>
      <c r="K145" s="28" t="s">
        <v>734</v>
      </c>
      <c r="L145" s="105" t="str">
        <f t="shared" si="20"/>
        <v>Yes</v>
      </c>
    </row>
    <row r="146" spans="1:12" x14ac:dyDescent="0.2">
      <c r="A146" s="128" t="s">
        <v>592</v>
      </c>
      <c r="B146" s="22" t="s">
        <v>213</v>
      </c>
      <c r="C146" s="23">
        <v>4544</v>
      </c>
      <c r="D146" s="27" t="str">
        <f t="shared" si="17"/>
        <v>N/A</v>
      </c>
      <c r="E146" s="23">
        <v>4578</v>
      </c>
      <c r="F146" s="27" t="str">
        <f t="shared" si="18"/>
        <v>N/A</v>
      </c>
      <c r="G146" s="23">
        <v>4687</v>
      </c>
      <c r="H146" s="27" t="str">
        <f t="shared" si="19"/>
        <v>N/A</v>
      </c>
      <c r="I146" s="8">
        <v>0.74819999999999998</v>
      </c>
      <c r="J146" s="8">
        <v>2.3809999999999998</v>
      </c>
      <c r="K146" s="28" t="s">
        <v>734</v>
      </c>
      <c r="L146" s="105" t="str">
        <f t="shared" si="20"/>
        <v>Yes</v>
      </c>
    </row>
    <row r="147" spans="1:12" ht="25.5" x14ac:dyDescent="0.2">
      <c r="A147" s="128" t="s">
        <v>1315</v>
      </c>
      <c r="B147" s="22" t="s">
        <v>213</v>
      </c>
      <c r="C147" s="29">
        <v>2492.4236356000001</v>
      </c>
      <c r="D147" s="27" t="str">
        <f t="shared" si="17"/>
        <v>N/A</v>
      </c>
      <c r="E147" s="29">
        <v>1609.9875491</v>
      </c>
      <c r="F147" s="27" t="str">
        <f t="shared" si="18"/>
        <v>N/A</v>
      </c>
      <c r="G147" s="29">
        <v>1575.5831022</v>
      </c>
      <c r="H147" s="27" t="str">
        <f t="shared" si="19"/>
        <v>N/A</v>
      </c>
      <c r="I147" s="8">
        <v>-35.4</v>
      </c>
      <c r="J147" s="8">
        <v>-2.14</v>
      </c>
      <c r="K147" s="28" t="s">
        <v>734</v>
      </c>
      <c r="L147" s="105" t="str">
        <f t="shared" si="20"/>
        <v>Yes</v>
      </c>
    </row>
    <row r="148" spans="1:12" ht="25.5" x14ac:dyDescent="0.2">
      <c r="A148" s="128" t="s">
        <v>593</v>
      </c>
      <c r="B148" s="22" t="s">
        <v>213</v>
      </c>
      <c r="C148" s="29">
        <v>74018</v>
      </c>
      <c r="D148" s="27" t="str">
        <f t="shared" si="17"/>
        <v>N/A</v>
      </c>
      <c r="E148" s="29">
        <v>0</v>
      </c>
      <c r="F148" s="27" t="str">
        <f t="shared" si="18"/>
        <v>N/A</v>
      </c>
      <c r="G148" s="29">
        <v>0</v>
      </c>
      <c r="H148" s="27" t="str">
        <f t="shared" si="19"/>
        <v>N/A</v>
      </c>
      <c r="I148" s="8">
        <v>-100</v>
      </c>
      <c r="J148" s="8" t="s">
        <v>1750</v>
      </c>
      <c r="K148" s="28" t="s">
        <v>734</v>
      </c>
      <c r="L148" s="105" t="str">
        <f t="shared" si="20"/>
        <v>N/A</v>
      </c>
    </row>
    <row r="149" spans="1:12" x14ac:dyDescent="0.2">
      <c r="A149" s="128" t="s">
        <v>594</v>
      </c>
      <c r="B149" s="22" t="s">
        <v>213</v>
      </c>
      <c r="C149" s="23">
        <v>16</v>
      </c>
      <c r="D149" s="27" t="str">
        <f t="shared" si="17"/>
        <v>N/A</v>
      </c>
      <c r="E149" s="23">
        <v>0</v>
      </c>
      <c r="F149" s="27" t="str">
        <f t="shared" si="18"/>
        <v>N/A</v>
      </c>
      <c r="G149" s="23">
        <v>0</v>
      </c>
      <c r="H149" s="27" t="str">
        <f t="shared" si="19"/>
        <v>N/A</v>
      </c>
      <c r="I149" s="8">
        <v>-100</v>
      </c>
      <c r="J149" s="8" t="s">
        <v>1750</v>
      </c>
      <c r="K149" s="28" t="s">
        <v>734</v>
      </c>
      <c r="L149" s="105" t="str">
        <f t="shared" si="20"/>
        <v>N/A</v>
      </c>
    </row>
    <row r="150" spans="1:12" ht="25.5" x14ac:dyDescent="0.2">
      <c r="A150" s="137" t="s">
        <v>1316</v>
      </c>
      <c r="B150" s="22" t="s">
        <v>213</v>
      </c>
      <c r="C150" s="29">
        <v>4626.125</v>
      </c>
      <c r="D150" s="27" t="str">
        <f t="shared" si="17"/>
        <v>N/A</v>
      </c>
      <c r="E150" s="29" t="s">
        <v>1750</v>
      </c>
      <c r="F150" s="27" t="str">
        <f t="shared" si="18"/>
        <v>N/A</v>
      </c>
      <c r="G150" s="29" t="s">
        <v>1750</v>
      </c>
      <c r="H150" s="27" t="str">
        <f t="shared" si="19"/>
        <v>N/A</v>
      </c>
      <c r="I150" s="8" t="s">
        <v>1750</v>
      </c>
      <c r="J150" s="8" t="s">
        <v>1750</v>
      </c>
      <c r="K150" s="28" t="s">
        <v>734</v>
      </c>
      <c r="L150" s="105" t="str">
        <f t="shared" si="20"/>
        <v>N/A</v>
      </c>
    </row>
    <row r="151" spans="1:12" ht="25.5" x14ac:dyDescent="0.2">
      <c r="A151" s="137" t="s">
        <v>1317</v>
      </c>
      <c r="B151" s="22" t="s">
        <v>213</v>
      </c>
      <c r="C151" s="29">
        <v>579.47497214999999</v>
      </c>
      <c r="D151" s="27" t="str">
        <f t="shared" ref="D151:D170" si="21">IF($B151="N/A","N/A",IF(C151&gt;10,"No",IF(C151&lt;-10,"No","Yes")))</f>
        <v>N/A</v>
      </c>
      <c r="E151" s="29">
        <v>389.55929161</v>
      </c>
      <c r="F151" s="27" t="str">
        <f t="shared" ref="F151:F170" si="22">IF($B151="N/A","N/A",IF(E151&gt;10,"No",IF(E151&lt;-10,"No","Yes")))</f>
        <v>N/A</v>
      </c>
      <c r="G151" s="29">
        <v>385.23970136000003</v>
      </c>
      <c r="H151" s="27" t="str">
        <f t="shared" ref="H151:H170" si="23">IF($B151="N/A","N/A",IF(G151&gt;10,"No",IF(G151&lt;-10,"No","Yes")))</f>
        <v>N/A</v>
      </c>
      <c r="I151" s="8">
        <v>-32.799999999999997</v>
      </c>
      <c r="J151" s="8">
        <v>-1.1100000000000001</v>
      </c>
      <c r="K151" s="28" t="s">
        <v>734</v>
      </c>
      <c r="L151" s="105" t="str">
        <f t="shared" ref="L151:L170" si="24">IF(J151="Div by 0", "N/A", IF(K151="N/A","N/A", IF(J151&gt;VALUE(MID(K151,1,2)), "No", IF(J151&lt;-1*VALUE(MID(K151,1,2)), "No", "Yes"))))</f>
        <v>Yes</v>
      </c>
    </row>
    <row r="152" spans="1:12" ht="25.5" x14ac:dyDescent="0.2">
      <c r="A152" s="137" t="s">
        <v>1318</v>
      </c>
      <c r="B152" s="22" t="s">
        <v>213</v>
      </c>
      <c r="C152" s="29">
        <v>809.88861628999996</v>
      </c>
      <c r="D152" s="27" t="str">
        <f t="shared" si="21"/>
        <v>N/A</v>
      </c>
      <c r="E152" s="29">
        <v>958.10448578</v>
      </c>
      <c r="F152" s="27" t="str">
        <f t="shared" si="22"/>
        <v>N/A</v>
      </c>
      <c r="G152" s="29">
        <v>958.30665910000005</v>
      </c>
      <c r="H152" s="27" t="str">
        <f t="shared" si="23"/>
        <v>N/A</v>
      </c>
      <c r="I152" s="8">
        <v>18.3</v>
      </c>
      <c r="J152" s="8">
        <v>2.1100000000000001E-2</v>
      </c>
      <c r="K152" s="28" t="s">
        <v>734</v>
      </c>
      <c r="L152" s="105" t="str">
        <f t="shared" si="24"/>
        <v>Yes</v>
      </c>
    </row>
    <row r="153" spans="1:12" ht="25.5" x14ac:dyDescent="0.2">
      <c r="A153" s="137" t="s">
        <v>1319</v>
      </c>
      <c r="B153" s="22" t="s">
        <v>213</v>
      </c>
      <c r="C153" s="29">
        <v>3434.6120952000001</v>
      </c>
      <c r="D153" s="27" t="str">
        <f t="shared" si="21"/>
        <v>N/A</v>
      </c>
      <c r="E153" s="29">
        <v>2568.9028342000001</v>
      </c>
      <c r="F153" s="27" t="str">
        <f t="shared" si="22"/>
        <v>N/A</v>
      </c>
      <c r="G153" s="29">
        <v>2132.1090878999998</v>
      </c>
      <c r="H153" s="27" t="str">
        <f t="shared" si="23"/>
        <v>N/A</v>
      </c>
      <c r="I153" s="8">
        <v>-25.2</v>
      </c>
      <c r="J153" s="8">
        <v>-17</v>
      </c>
      <c r="K153" s="28" t="s">
        <v>734</v>
      </c>
      <c r="L153" s="105" t="str">
        <f t="shared" si="24"/>
        <v>Yes</v>
      </c>
    </row>
    <row r="154" spans="1:12" ht="25.5" x14ac:dyDescent="0.2">
      <c r="A154" s="137" t="s">
        <v>1320</v>
      </c>
      <c r="B154" s="22" t="s">
        <v>213</v>
      </c>
      <c r="C154" s="29">
        <v>148.57371626</v>
      </c>
      <c r="D154" s="27" t="str">
        <f t="shared" si="21"/>
        <v>N/A</v>
      </c>
      <c r="E154" s="29">
        <v>163.81103395</v>
      </c>
      <c r="F154" s="27" t="str">
        <f t="shared" si="22"/>
        <v>N/A</v>
      </c>
      <c r="G154" s="29">
        <v>223.99514219</v>
      </c>
      <c r="H154" s="27" t="str">
        <f t="shared" si="23"/>
        <v>N/A</v>
      </c>
      <c r="I154" s="8">
        <v>10.26</v>
      </c>
      <c r="J154" s="8">
        <v>36.74</v>
      </c>
      <c r="K154" s="28" t="s">
        <v>734</v>
      </c>
      <c r="L154" s="105" t="str">
        <f t="shared" si="24"/>
        <v>No</v>
      </c>
    </row>
    <row r="155" spans="1:12" ht="25.5" x14ac:dyDescent="0.2">
      <c r="A155" s="128" t="s">
        <v>1321</v>
      </c>
      <c r="B155" s="22" t="s">
        <v>213</v>
      </c>
      <c r="C155" s="29">
        <v>296.24456397</v>
      </c>
      <c r="D155" s="27" t="str">
        <f t="shared" si="21"/>
        <v>N/A</v>
      </c>
      <c r="E155" s="29">
        <v>283.22043209999998</v>
      </c>
      <c r="F155" s="27" t="str">
        <f t="shared" si="22"/>
        <v>N/A</v>
      </c>
      <c r="G155" s="29">
        <v>289.54967119999998</v>
      </c>
      <c r="H155" s="27" t="str">
        <f t="shared" si="23"/>
        <v>N/A</v>
      </c>
      <c r="I155" s="8">
        <v>-4.4000000000000004</v>
      </c>
      <c r="J155" s="8">
        <v>2.2349999999999999</v>
      </c>
      <c r="K155" s="28" t="s">
        <v>734</v>
      </c>
      <c r="L155" s="105" t="str">
        <f t="shared" si="24"/>
        <v>Yes</v>
      </c>
    </row>
    <row r="156" spans="1:12" ht="25.5" x14ac:dyDescent="0.2">
      <c r="A156" s="128" t="s">
        <v>1322</v>
      </c>
      <c r="B156" s="22" t="s">
        <v>213</v>
      </c>
      <c r="C156" s="29">
        <v>370.61155287000003</v>
      </c>
      <c r="D156" s="27" t="str">
        <f t="shared" si="21"/>
        <v>N/A</v>
      </c>
      <c r="E156" s="29">
        <v>258.70693593999999</v>
      </c>
      <c r="F156" s="27" t="str">
        <f t="shared" si="22"/>
        <v>N/A</v>
      </c>
      <c r="G156" s="29">
        <v>251.42073891000001</v>
      </c>
      <c r="H156" s="27" t="str">
        <f t="shared" si="23"/>
        <v>N/A</v>
      </c>
      <c r="I156" s="8">
        <v>-30.2</v>
      </c>
      <c r="J156" s="8">
        <v>-2.82</v>
      </c>
      <c r="K156" s="28" t="s">
        <v>734</v>
      </c>
      <c r="L156" s="105" t="str">
        <f t="shared" si="24"/>
        <v>Yes</v>
      </c>
    </row>
    <row r="157" spans="1:12" ht="25.5" x14ac:dyDescent="0.2">
      <c r="A157" s="128" t="s">
        <v>1323</v>
      </c>
      <c r="B157" s="22" t="s">
        <v>213</v>
      </c>
      <c r="C157" s="29">
        <v>2045.2477919999999</v>
      </c>
      <c r="D157" s="27" t="str">
        <f t="shared" si="21"/>
        <v>N/A</v>
      </c>
      <c r="E157" s="29">
        <v>1957.4972648</v>
      </c>
      <c r="F157" s="27" t="str">
        <f t="shared" si="22"/>
        <v>N/A</v>
      </c>
      <c r="G157" s="29">
        <v>1145.8755202</v>
      </c>
      <c r="H157" s="27" t="str">
        <f t="shared" si="23"/>
        <v>N/A</v>
      </c>
      <c r="I157" s="8">
        <v>-4.29</v>
      </c>
      <c r="J157" s="8">
        <v>-41.5</v>
      </c>
      <c r="K157" s="28" t="s">
        <v>734</v>
      </c>
      <c r="L157" s="105" t="str">
        <f t="shared" si="24"/>
        <v>No</v>
      </c>
    </row>
    <row r="158" spans="1:12" ht="25.5" x14ac:dyDescent="0.2">
      <c r="A158" s="128" t="s">
        <v>1324</v>
      </c>
      <c r="B158" s="22" t="s">
        <v>213</v>
      </c>
      <c r="C158" s="29">
        <v>2937.2292213000001</v>
      </c>
      <c r="D158" s="27" t="str">
        <f t="shared" si="21"/>
        <v>N/A</v>
      </c>
      <c r="E158" s="29">
        <v>3502.4804001000002</v>
      </c>
      <c r="F158" s="27" t="str">
        <f t="shared" si="22"/>
        <v>N/A</v>
      </c>
      <c r="G158" s="29">
        <v>3378.611453</v>
      </c>
      <c r="H158" s="27" t="str">
        <f t="shared" si="23"/>
        <v>N/A</v>
      </c>
      <c r="I158" s="8">
        <v>19.239999999999998</v>
      </c>
      <c r="J158" s="8">
        <v>-3.54</v>
      </c>
      <c r="K158" s="28" t="s">
        <v>734</v>
      </c>
      <c r="L158" s="105" t="str">
        <f t="shared" si="24"/>
        <v>Yes</v>
      </c>
    </row>
    <row r="159" spans="1:12" ht="25.5" x14ac:dyDescent="0.2">
      <c r="A159" s="128" t="s">
        <v>1325</v>
      </c>
      <c r="B159" s="22" t="s">
        <v>213</v>
      </c>
      <c r="C159" s="29">
        <v>0</v>
      </c>
      <c r="D159" s="27" t="str">
        <f t="shared" si="21"/>
        <v>N/A</v>
      </c>
      <c r="E159" s="29">
        <v>6.9852393600000007E-2</v>
      </c>
      <c r="F159" s="27" t="str">
        <f t="shared" si="22"/>
        <v>N/A</v>
      </c>
      <c r="G159" s="29">
        <v>0</v>
      </c>
      <c r="H159" s="27" t="str">
        <f t="shared" si="23"/>
        <v>N/A</v>
      </c>
      <c r="I159" s="8" t="s">
        <v>1750</v>
      </c>
      <c r="J159" s="8">
        <v>-100</v>
      </c>
      <c r="K159" s="28" t="s">
        <v>734</v>
      </c>
      <c r="L159" s="105" t="str">
        <f t="shared" si="24"/>
        <v>No</v>
      </c>
    </row>
    <row r="160" spans="1:12" ht="25.5" x14ac:dyDescent="0.2">
      <c r="A160" s="137" t="s">
        <v>1326</v>
      </c>
      <c r="B160" s="22" t="s">
        <v>213</v>
      </c>
      <c r="C160" s="29">
        <v>3.3563387704999998</v>
      </c>
      <c r="D160" s="27" t="str">
        <f t="shared" si="21"/>
        <v>N/A</v>
      </c>
      <c r="E160" s="29">
        <v>30.192051122999999</v>
      </c>
      <c r="F160" s="27" t="str">
        <f t="shared" si="22"/>
        <v>N/A</v>
      </c>
      <c r="G160" s="29">
        <v>56.536286883999999</v>
      </c>
      <c r="H160" s="27" t="str">
        <f t="shared" si="23"/>
        <v>N/A</v>
      </c>
      <c r="I160" s="8">
        <v>799.6</v>
      </c>
      <c r="J160" s="8">
        <v>87.26</v>
      </c>
      <c r="K160" s="28" t="s">
        <v>734</v>
      </c>
      <c r="L160" s="105" t="str">
        <f t="shared" si="24"/>
        <v>No</v>
      </c>
    </row>
    <row r="161" spans="1:12" x14ac:dyDescent="0.2">
      <c r="A161" s="137" t="s">
        <v>1327</v>
      </c>
      <c r="B161" s="22" t="s">
        <v>213</v>
      </c>
      <c r="C161" s="29">
        <v>365.43443988000001</v>
      </c>
      <c r="D161" s="27" t="str">
        <f t="shared" si="21"/>
        <v>N/A</v>
      </c>
      <c r="E161" s="29">
        <v>239.95696040999999</v>
      </c>
      <c r="F161" s="27" t="str">
        <f t="shared" si="22"/>
        <v>N/A</v>
      </c>
      <c r="G161" s="29">
        <v>228.64254819000001</v>
      </c>
      <c r="H161" s="27" t="str">
        <f t="shared" si="23"/>
        <v>N/A</v>
      </c>
      <c r="I161" s="8">
        <v>-34.299999999999997</v>
      </c>
      <c r="J161" s="8">
        <v>-4.72</v>
      </c>
      <c r="K161" s="28" t="s">
        <v>734</v>
      </c>
      <c r="L161" s="105" t="str">
        <f t="shared" si="24"/>
        <v>Yes</v>
      </c>
    </row>
    <row r="162" spans="1:12" x14ac:dyDescent="0.2">
      <c r="A162" s="137" t="s">
        <v>1328</v>
      </c>
      <c r="B162" s="22" t="s">
        <v>213</v>
      </c>
      <c r="C162" s="29">
        <v>431.07826299999999</v>
      </c>
      <c r="D162" s="27" t="str">
        <f t="shared" si="21"/>
        <v>N/A</v>
      </c>
      <c r="E162" s="29">
        <v>371.17231946999999</v>
      </c>
      <c r="F162" s="27" t="str">
        <f t="shared" si="22"/>
        <v>N/A</v>
      </c>
      <c r="G162" s="29">
        <v>327.77620129000002</v>
      </c>
      <c r="H162" s="27" t="str">
        <f t="shared" si="23"/>
        <v>N/A</v>
      </c>
      <c r="I162" s="8">
        <v>-13.9</v>
      </c>
      <c r="J162" s="8">
        <v>-11.7</v>
      </c>
      <c r="K162" s="28" t="s">
        <v>734</v>
      </c>
      <c r="L162" s="105" t="str">
        <f t="shared" si="24"/>
        <v>Yes</v>
      </c>
    </row>
    <row r="163" spans="1:12" ht="25.5" x14ac:dyDescent="0.2">
      <c r="A163" s="137" t="s">
        <v>1678</v>
      </c>
      <c r="B163" s="22" t="s">
        <v>213</v>
      </c>
      <c r="C163" s="29">
        <v>1841.9587968999999</v>
      </c>
      <c r="D163" s="27" t="str">
        <f t="shared" si="21"/>
        <v>N/A</v>
      </c>
      <c r="E163" s="29">
        <v>2203.4802291000001</v>
      </c>
      <c r="F163" s="27" t="str">
        <f t="shared" si="22"/>
        <v>N/A</v>
      </c>
      <c r="G163" s="29">
        <v>2273.4154632</v>
      </c>
      <c r="H163" s="27" t="str">
        <f t="shared" si="23"/>
        <v>N/A</v>
      </c>
      <c r="I163" s="8">
        <v>19.63</v>
      </c>
      <c r="J163" s="8">
        <v>3.1739999999999999</v>
      </c>
      <c r="K163" s="28" t="s">
        <v>734</v>
      </c>
      <c r="L163" s="105" t="str">
        <f t="shared" si="24"/>
        <v>Yes</v>
      </c>
    </row>
    <row r="164" spans="1:12" x14ac:dyDescent="0.2">
      <c r="A164" s="137" t="s">
        <v>1329</v>
      </c>
      <c r="B164" s="22" t="s">
        <v>213</v>
      </c>
      <c r="C164" s="29">
        <v>174.99139905999999</v>
      </c>
      <c r="D164" s="27" t="str">
        <f t="shared" si="21"/>
        <v>N/A</v>
      </c>
      <c r="E164" s="29">
        <v>184.04550903000001</v>
      </c>
      <c r="F164" s="27" t="str">
        <f t="shared" si="22"/>
        <v>N/A</v>
      </c>
      <c r="G164" s="29">
        <v>164.07452144000001</v>
      </c>
      <c r="H164" s="27" t="str">
        <f t="shared" si="23"/>
        <v>N/A</v>
      </c>
      <c r="I164" s="8">
        <v>5.1740000000000004</v>
      </c>
      <c r="J164" s="8">
        <v>-10.9</v>
      </c>
      <c r="K164" s="28" t="s">
        <v>734</v>
      </c>
      <c r="L164" s="105" t="str">
        <f t="shared" si="24"/>
        <v>Yes</v>
      </c>
    </row>
    <row r="165" spans="1:12" x14ac:dyDescent="0.2">
      <c r="A165" s="137" t="s">
        <v>1330</v>
      </c>
      <c r="B165" s="22" t="s">
        <v>213</v>
      </c>
      <c r="C165" s="29">
        <v>160.37039339</v>
      </c>
      <c r="D165" s="27" t="str">
        <f t="shared" si="21"/>
        <v>N/A</v>
      </c>
      <c r="E165" s="29">
        <v>46.995067009000003</v>
      </c>
      <c r="F165" s="27" t="str">
        <f t="shared" si="22"/>
        <v>N/A</v>
      </c>
      <c r="G165" s="29">
        <v>41.330424317999999</v>
      </c>
      <c r="H165" s="27" t="str">
        <f t="shared" si="23"/>
        <v>N/A</v>
      </c>
      <c r="I165" s="8">
        <v>-70.7</v>
      </c>
      <c r="J165" s="8">
        <v>-12.1</v>
      </c>
      <c r="K165" s="28" t="s">
        <v>734</v>
      </c>
      <c r="L165" s="105" t="str">
        <f t="shared" si="24"/>
        <v>Yes</v>
      </c>
    </row>
    <row r="166" spans="1:12" x14ac:dyDescent="0.2">
      <c r="A166" s="137" t="s">
        <v>1331</v>
      </c>
      <c r="B166" s="22" t="s">
        <v>213</v>
      </c>
      <c r="C166" s="29">
        <v>858.11784174000002</v>
      </c>
      <c r="D166" s="27" t="str">
        <f t="shared" si="21"/>
        <v>N/A</v>
      </c>
      <c r="E166" s="29">
        <v>530.81500267000001</v>
      </c>
      <c r="F166" s="27" t="str">
        <f t="shared" si="22"/>
        <v>N/A</v>
      </c>
      <c r="G166" s="29">
        <v>455.02461178999999</v>
      </c>
      <c r="H166" s="27" t="str">
        <f t="shared" si="23"/>
        <v>N/A</v>
      </c>
      <c r="I166" s="8">
        <v>-38.1</v>
      </c>
      <c r="J166" s="8">
        <v>-14.3</v>
      </c>
      <c r="K166" s="28" t="s">
        <v>734</v>
      </c>
      <c r="L166" s="105" t="str">
        <f t="shared" si="24"/>
        <v>Yes</v>
      </c>
    </row>
    <row r="167" spans="1:12" x14ac:dyDescent="0.2">
      <c r="A167" s="168" t="s">
        <v>1332</v>
      </c>
      <c r="B167" s="22" t="s">
        <v>213</v>
      </c>
      <c r="C167" s="29">
        <v>1194.2921982</v>
      </c>
      <c r="D167" s="27" t="str">
        <f t="shared" si="21"/>
        <v>N/A</v>
      </c>
      <c r="E167" s="29">
        <v>1052.6704047999999</v>
      </c>
      <c r="F167" s="27" t="str">
        <f t="shared" si="22"/>
        <v>N/A</v>
      </c>
      <c r="G167" s="29">
        <v>638.30646992000004</v>
      </c>
      <c r="H167" s="27" t="str">
        <f t="shared" si="23"/>
        <v>N/A</v>
      </c>
      <c r="I167" s="8">
        <v>-11.9</v>
      </c>
      <c r="J167" s="8">
        <v>-39.4</v>
      </c>
      <c r="K167" s="28" t="s">
        <v>734</v>
      </c>
      <c r="L167" s="105" t="str">
        <f t="shared" si="24"/>
        <v>No</v>
      </c>
    </row>
    <row r="168" spans="1:12" x14ac:dyDescent="0.2">
      <c r="A168" s="168" t="s">
        <v>1333</v>
      </c>
      <c r="B168" s="22" t="s">
        <v>213</v>
      </c>
      <c r="C168" s="29">
        <v>4771.1322894000004</v>
      </c>
      <c r="D168" s="27" t="str">
        <f t="shared" si="21"/>
        <v>N/A</v>
      </c>
      <c r="E168" s="29">
        <v>4387.4474842999998</v>
      </c>
      <c r="F168" s="27" t="str">
        <f t="shared" si="22"/>
        <v>N/A</v>
      </c>
      <c r="G168" s="29">
        <v>3875.8948051000002</v>
      </c>
      <c r="H168" s="27" t="str">
        <f t="shared" si="23"/>
        <v>N/A</v>
      </c>
      <c r="I168" s="8">
        <v>-8.0399999999999991</v>
      </c>
      <c r="J168" s="8">
        <v>-11.7</v>
      </c>
      <c r="K168" s="28" t="s">
        <v>734</v>
      </c>
      <c r="L168" s="105" t="str">
        <f t="shared" si="24"/>
        <v>Yes</v>
      </c>
    </row>
    <row r="169" spans="1:12" x14ac:dyDescent="0.2">
      <c r="A169" s="168" t="s">
        <v>1334</v>
      </c>
      <c r="B169" s="22" t="s">
        <v>213</v>
      </c>
      <c r="C169" s="29">
        <v>251.101696</v>
      </c>
      <c r="D169" s="27" t="str">
        <f t="shared" si="21"/>
        <v>N/A</v>
      </c>
      <c r="E169" s="29">
        <v>265.45495555999997</v>
      </c>
      <c r="F169" s="27" t="str">
        <f t="shared" si="22"/>
        <v>N/A</v>
      </c>
      <c r="G169" s="29">
        <v>207.22733241</v>
      </c>
      <c r="H169" s="27" t="str">
        <f t="shared" si="23"/>
        <v>N/A</v>
      </c>
      <c r="I169" s="8">
        <v>5.7160000000000002</v>
      </c>
      <c r="J169" s="8">
        <v>-21.9</v>
      </c>
      <c r="K169" s="28" t="s">
        <v>734</v>
      </c>
      <c r="L169" s="105" t="str">
        <f t="shared" si="24"/>
        <v>Yes</v>
      </c>
    </row>
    <row r="170" spans="1:12" x14ac:dyDescent="0.2">
      <c r="A170" s="168" t="s">
        <v>1335</v>
      </c>
      <c r="B170" s="22" t="s">
        <v>213</v>
      </c>
      <c r="C170" s="29">
        <v>500.08763869000001</v>
      </c>
      <c r="D170" s="27" t="str">
        <f t="shared" si="21"/>
        <v>N/A</v>
      </c>
      <c r="E170" s="29">
        <v>256.79683587</v>
      </c>
      <c r="F170" s="27" t="str">
        <f t="shared" si="22"/>
        <v>N/A</v>
      </c>
      <c r="G170" s="29">
        <v>242.09756571</v>
      </c>
      <c r="H170" s="27" t="str">
        <f t="shared" si="23"/>
        <v>N/A</v>
      </c>
      <c r="I170" s="8">
        <v>-48.6</v>
      </c>
      <c r="J170" s="8">
        <v>-5.72</v>
      </c>
      <c r="K170" s="28" t="s">
        <v>734</v>
      </c>
      <c r="L170" s="105" t="str">
        <f t="shared" si="24"/>
        <v>Yes</v>
      </c>
    </row>
    <row r="171" spans="1:12" x14ac:dyDescent="0.2">
      <c r="A171" s="168" t="s">
        <v>85</v>
      </c>
      <c r="B171" s="22" t="s">
        <v>213</v>
      </c>
      <c r="C171" s="4">
        <v>6.2524051607000004</v>
      </c>
      <c r="D171" s="27" t="str">
        <f t="shared" ref="D171:D202" si="25">IF($B171="N/A","N/A",IF(C171&gt;10,"No",IF(C171&lt;-10,"No","Yes")))</f>
        <v>N/A</v>
      </c>
      <c r="E171" s="4">
        <v>4.6887747887</v>
      </c>
      <c r="F171" s="27" t="str">
        <f t="shared" ref="F171:F202" si="26">IF($B171="N/A","N/A",IF(E171&gt;10,"No",IF(E171&lt;-10,"No","Yes")))</f>
        <v>N/A</v>
      </c>
      <c r="G171" s="4">
        <v>3.7941697912999999</v>
      </c>
      <c r="H171" s="27" t="str">
        <f t="shared" ref="H171:H202" si="27">IF($B171="N/A","N/A",IF(G171&gt;10,"No",IF(G171&lt;-10,"No","Yes")))</f>
        <v>N/A</v>
      </c>
      <c r="I171" s="8">
        <v>-25</v>
      </c>
      <c r="J171" s="8">
        <v>-19.100000000000001</v>
      </c>
      <c r="K171" s="28" t="s">
        <v>734</v>
      </c>
      <c r="L171" s="105" t="str">
        <f t="shared" ref="L171:L202" si="28">IF(J171="Div by 0", "N/A", IF(K171="N/A","N/A", IF(J171&gt;VALUE(MID(K171,1,2)), "No", IF(J171&lt;-1*VALUE(MID(K171,1,2)), "No", "Yes"))))</f>
        <v>Yes</v>
      </c>
    </row>
    <row r="172" spans="1:12" x14ac:dyDescent="0.2">
      <c r="A172" s="168" t="s">
        <v>462</v>
      </c>
      <c r="B172" s="22" t="s">
        <v>213</v>
      </c>
      <c r="C172" s="4">
        <v>6.2561334642000004</v>
      </c>
      <c r="D172" s="27" t="str">
        <f t="shared" si="25"/>
        <v>N/A</v>
      </c>
      <c r="E172" s="4">
        <v>5.8807439825000003</v>
      </c>
      <c r="F172" s="27" t="str">
        <f t="shared" si="26"/>
        <v>N/A</v>
      </c>
      <c r="G172" s="4">
        <v>5.788876277</v>
      </c>
      <c r="H172" s="27" t="str">
        <f t="shared" si="27"/>
        <v>N/A</v>
      </c>
      <c r="I172" s="8">
        <v>-6</v>
      </c>
      <c r="J172" s="8">
        <v>-1.56</v>
      </c>
      <c r="K172" s="28" t="s">
        <v>734</v>
      </c>
      <c r="L172" s="105" t="str">
        <f t="shared" si="28"/>
        <v>Yes</v>
      </c>
    </row>
    <row r="173" spans="1:12" x14ac:dyDescent="0.2">
      <c r="A173" s="168" t="s">
        <v>463</v>
      </c>
      <c r="B173" s="22" t="s">
        <v>213</v>
      </c>
      <c r="C173" s="4">
        <v>15.443208389</v>
      </c>
      <c r="D173" s="27" t="str">
        <f t="shared" si="25"/>
        <v>N/A</v>
      </c>
      <c r="E173" s="4">
        <v>11.426495105000001</v>
      </c>
      <c r="F173" s="27" t="str">
        <f t="shared" si="26"/>
        <v>N/A</v>
      </c>
      <c r="G173" s="4">
        <v>8.4097283267999998</v>
      </c>
      <c r="H173" s="27" t="str">
        <f t="shared" si="27"/>
        <v>N/A</v>
      </c>
      <c r="I173" s="8">
        <v>-26</v>
      </c>
      <c r="J173" s="8">
        <v>-26.4</v>
      </c>
      <c r="K173" s="28" t="s">
        <v>734</v>
      </c>
      <c r="L173" s="105" t="str">
        <f t="shared" si="28"/>
        <v>Yes</v>
      </c>
    </row>
    <row r="174" spans="1:12" x14ac:dyDescent="0.2">
      <c r="A174" s="128" t="s">
        <v>464</v>
      </c>
      <c r="B174" s="22" t="s">
        <v>213</v>
      </c>
      <c r="C174" s="4">
        <v>4.6696925287999997</v>
      </c>
      <c r="D174" s="27" t="str">
        <f t="shared" si="25"/>
        <v>N/A</v>
      </c>
      <c r="E174" s="4">
        <v>4.8672534986000002</v>
      </c>
      <c r="F174" s="27" t="str">
        <f t="shared" si="26"/>
        <v>N/A</v>
      </c>
      <c r="G174" s="4">
        <v>4.0700575060000004</v>
      </c>
      <c r="H174" s="27" t="str">
        <f t="shared" si="27"/>
        <v>N/A</v>
      </c>
      <c r="I174" s="8">
        <v>4.2309999999999999</v>
      </c>
      <c r="J174" s="8">
        <v>-16.399999999999999</v>
      </c>
      <c r="K174" s="28" t="s">
        <v>734</v>
      </c>
      <c r="L174" s="105" t="str">
        <f t="shared" si="28"/>
        <v>Yes</v>
      </c>
    </row>
    <row r="175" spans="1:12" x14ac:dyDescent="0.2">
      <c r="A175" s="128" t="s">
        <v>465</v>
      </c>
      <c r="B175" s="22" t="s">
        <v>213</v>
      </c>
      <c r="C175" s="4">
        <v>5.7529359297999996</v>
      </c>
      <c r="D175" s="27" t="str">
        <f t="shared" si="25"/>
        <v>N/A</v>
      </c>
      <c r="E175" s="4">
        <v>3.7515775555999999</v>
      </c>
      <c r="F175" s="27" t="str">
        <f t="shared" si="26"/>
        <v>N/A</v>
      </c>
      <c r="G175" s="4">
        <v>3.0227225349000002</v>
      </c>
      <c r="H175" s="27" t="str">
        <f t="shared" si="27"/>
        <v>N/A</v>
      </c>
      <c r="I175" s="8">
        <v>-34.799999999999997</v>
      </c>
      <c r="J175" s="8">
        <v>-19.399999999999999</v>
      </c>
      <c r="K175" s="28" t="s">
        <v>734</v>
      </c>
      <c r="L175" s="105" t="str">
        <f t="shared" si="28"/>
        <v>Yes</v>
      </c>
    </row>
    <row r="176" spans="1:12" x14ac:dyDescent="0.2">
      <c r="A176" s="128" t="s">
        <v>1336</v>
      </c>
      <c r="B176" s="22" t="s">
        <v>213</v>
      </c>
      <c r="C176" s="4">
        <v>0.89887185300000005</v>
      </c>
      <c r="D176" s="27" t="str">
        <f t="shared" si="25"/>
        <v>N/A</v>
      </c>
      <c r="E176" s="4">
        <v>0.6333830104</v>
      </c>
      <c r="F176" s="27" t="str">
        <f t="shared" si="26"/>
        <v>N/A</v>
      </c>
      <c r="G176" s="4">
        <v>0.55148557220000005</v>
      </c>
      <c r="H176" s="27" t="str">
        <f t="shared" si="27"/>
        <v>N/A</v>
      </c>
      <c r="I176" s="8">
        <v>-29.5</v>
      </c>
      <c r="J176" s="8">
        <v>-12.9</v>
      </c>
      <c r="K176" s="28" t="s">
        <v>734</v>
      </c>
      <c r="L176" s="105" t="str">
        <f t="shared" si="28"/>
        <v>Yes</v>
      </c>
    </row>
    <row r="177" spans="1:12" x14ac:dyDescent="0.2">
      <c r="A177" s="128" t="s">
        <v>1337</v>
      </c>
      <c r="B177" s="22" t="s">
        <v>213</v>
      </c>
      <c r="C177" s="4">
        <v>6.5996074583000004</v>
      </c>
      <c r="D177" s="27" t="str">
        <f t="shared" si="25"/>
        <v>N/A</v>
      </c>
      <c r="E177" s="4">
        <v>7.3030634573000004</v>
      </c>
      <c r="F177" s="27" t="str">
        <f t="shared" si="26"/>
        <v>N/A</v>
      </c>
      <c r="G177" s="4">
        <v>4.2565266741999999</v>
      </c>
      <c r="H177" s="27" t="str">
        <f t="shared" si="27"/>
        <v>N/A</v>
      </c>
      <c r="I177" s="8">
        <v>10.66</v>
      </c>
      <c r="J177" s="8">
        <v>-41.7</v>
      </c>
      <c r="K177" s="28" t="s">
        <v>734</v>
      </c>
      <c r="L177" s="105" t="str">
        <f t="shared" si="28"/>
        <v>No</v>
      </c>
    </row>
    <row r="178" spans="1:12" x14ac:dyDescent="0.2">
      <c r="A178" s="128" t="s">
        <v>1338</v>
      </c>
      <c r="B178" s="22" t="s">
        <v>213</v>
      </c>
      <c r="C178" s="4">
        <v>6.8376673988999999</v>
      </c>
      <c r="D178" s="27" t="str">
        <f t="shared" si="25"/>
        <v>N/A</v>
      </c>
      <c r="E178" s="4">
        <v>7.3654512034000001</v>
      </c>
      <c r="F178" s="27" t="str">
        <f t="shared" si="26"/>
        <v>N/A</v>
      </c>
      <c r="G178" s="4">
        <v>6.3920632926999996</v>
      </c>
      <c r="H178" s="27" t="str">
        <f t="shared" si="27"/>
        <v>N/A</v>
      </c>
      <c r="I178" s="8">
        <v>7.7190000000000003</v>
      </c>
      <c r="J178" s="8">
        <v>-13.2</v>
      </c>
      <c r="K178" s="28" t="s">
        <v>734</v>
      </c>
      <c r="L178" s="105" t="str">
        <f t="shared" si="28"/>
        <v>Yes</v>
      </c>
    </row>
    <row r="179" spans="1:12" x14ac:dyDescent="0.2">
      <c r="A179" s="128" t="s">
        <v>1339</v>
      </c>
      <c r="B179" s="22" t="s">
        <v>213</v>
      </c>
      <c r="C179" s="4">
        <v>0</v>
      </c>
      <c r="D179" s="27" t="str">
        <f t="shared" si="25"/>
        <v>N/A</v>
      </c>
      <c r="E179" s="4">
        <v>7.0930539999999995E-4</v>
      </c>
      <c r="F179" s="27" t="str">
        <f t="shared" si="26"/>
        <v>N/A</v>
      </c>
      <c r="G179" s="4">
        <v>0</v>
      </c>
      <c r="H179" s="27" t="str">
        <f t="shared" si="27"/>
        <v>N/A</v>
      </c>
      <c r="I179" s="8" t="s">
        <v>1750</v>
      </c>
      <c r="J179" s="8">
        <v>-100</v>
      </c>
      <c r="K179" s="28" t="s">
        <v>734</v>
      </c>
      <c r="L179" s="105" t="str">
        <f t="shared" si="28"/>
        <v>No</v>
      </c>
    </row>
    <row r="180" spans="1:12" x14ac:dyDescent="0.2">
      <c r="A180" s="128" t="s">
        <v>1340</v>
      </c>
      <c r="B180" s="22" t="s">
        <v>213</v>
      </c>
      <c r="C180" s="4">
        <v>2.7028122799999998E-2</v>
      </c>
      <c r="D180" s="27" t="str">
        <f t="shared" si="25"/>
        <v>N/A</v>
      </c>
      <c r="E180" s="4">
        <v>0.16927422419999999</v>
      </c>
      <c r="F180" s="27" t="str">
        <f t="shared" si="26"/>
        <v>N/A</v>
      </c>
      <c r="G180" s="4">
        <v>0.19567153709999999</v>
      </c>
      <c r="H180" s="27" t="str">
        <f t="shared" si="27"/>
        <v>N/A</v>
      </c>
      <c r="I180" s="8">
        <v>526.29999999999995</v>
      </c>
      <c r="J180" s="8">
        <v>15.59</v>
      </c>
      <c r="K180" s="28" t="s">
        <v>734</v>
      </c>
      <c r="L180" s="105" t="str">
        <f t="shared" si="28"/>
        <v>Yes</v>
      </c>
    </row>
    <row r="181" spans="1:12" x14ac:dyDescent="0.2">
      <c r="A181" s="128" t="s">
        <v>86</v>
      </c>
      <c r="B181" s="22" t="s">
        <v>213</v>
      </c>
      <c r="C181" s="4">
        <v>11.311401532</v>
      </c>
      <c r="D181" s="27" t="str">
        <f t="shared" si="25"/>
        <v>N/A</v>
      </c>
      <c r="E181" s="4">
        <v>7.4280807212999997</v>
      </c>
      <c r="F181" s="27" t="str">
        <f t="shared" si="26"/>
        <v>N/A</v>
      </c>
      <c r="G181" s="4">
        <v>0.41570438799999998</v>
      </c>
      <c r="H181" s="27" t="str">
        <f t="shared" si="27"/>
        <v>N/A</v>
      </c>
      <c r="I181" s="8">
        <v>-34.299999999999997</v>
      </c>
      <c r="J181" s="8">
        <v>-94.4</v>
      </c>
      <c r="K181" s="28" t="s">
        <v>734</v>
      </c>
      <c r="L181" s="105" t="str">
        <f t="shared" si="28"/>
        <v>No</v>
      </c>
    </row>
    <row r="182" spans="1:12" x14ac:dyDescent="0.2">
      <c r="A182" s="128" t="s">
        <v>87</v>
      </c>
      <c r="B182" s="22" t="s">
        <v>213</v>
      </c>
      <c r="C182" s="4">
        <v>40.708889474000003</v>
      </c>
      <c r="D182" s="27" t="str">
        <f t="shared" si="25"/>
        <v>N/A</v>
      </c>
      <c r="E182" s="4">
        <v>25.736181970000001</v>
      </c>
      <c r="F182" s="27" t="str">
        <f t="shared" si="26"/>
        <v>N/A</v>
      </c>
      <c r="G182" s="4">
        <v>22.897986631999999</v>
      </c>
      <c r="H182" s="27" t="str">
        <f t="shared" si="27"/>
        <v>N/A</v>
      </c>
      <c r="I182" s="8">
        <v>-36.799999999999997</v>
      </c>
      <c r="J182" s="8">
        <v>-11</v>
      </c>
      <c r="K182" s="28" t="s">
        <v>734</v>
      </c>
      <c r="L182" s="105" t="str">
        <f t="shared" si="28"/>
        <v>Yes</v>
      </c>
    </row>
    <row r="183" spans="1:12" x14ac:dyDescent="0.2">
      <c r="A183" s="128" t="s">
        <v>466</v>
      </c>
      <c r="B183" s="22" t="s">
        <v>213</v>
      </c>
      <c r="C183" s="4">
        <v>27.109911678</v>
      </c>
      <c r="D183" s="27" t="str">
        <f t="shared" si="25"/>
        <v>N/A</v>
      </c>
      <c r="E183" s="4">
        <v>22.319474836000001</v>
      </c>
      <c r="F183" s="27" t="str">
        <f t="shared" si="26"/>
        <v>N/A</v>
      </c>
      <c r="G183" s="4">
        <v>17.366628831</v>
      </c>
      <c r="H183" s="27" t="str">
        <f t="shared" si="27"/>
        <v>N/A</v>
      </c>
      <c r="I183" s="8">
        <v>-17.7</v>
      </c>
      <c r="J183" s="8">
        <v>-22.2</v>
      </c>
      <c r="K183" s="28" t="s">
        <v>734</v>
      </c>
      <c r="L183" s="105" t="str">
        <f t="shared" si="28"/>
        <v>Yes</v>
      </c>
    </row>
    <row r="184" spans="1:12" x14ac:dyDescent="0.2">
      <c r="A184" s="128" t="s">
        <v>467</v>
      </c>
      <c r="B184" s="22" t="s">
        <v>213</v>
      </c>
      <c r="C184" s="4">
        <v>61.553177921</v>
      </c>
      <c r="D184" s="27" t="str">
        <f t="shared" si="25"/>
        <v>N/A</v>
      </c>
      <c r="E184" s="4">
        <v>62.125422135000001</v>
      </c>
      <c r="F184" s="27" t="str">
        <f t="shared" si="26"/>
        <v>N/A</v>
      </c>
      <c r="G184" s="4">
        <v>59.073213613</v>
      </c>
      <c r="H184" s="27" t="str">
        <f t="shared" si="27"/>
        <v>N/A</v>
      </c>
      <c r="I184" s="8">
        <v>0.92969999999999997</v>
      </c>
      <c r="J184" s="8">
        <v>-4.91</v>
      </c>
      <c r="K184" s="28" t="s">
        <v>734</v>
      </c>
      <c r="L184" s="105" t="str">
        <f t="shared" si="28"/>
        <v>Yes</v>
      </c>
    </row>
    <row r="185" spans="1:12" x14ac:dyDescent="0.2">
      <c r="A185" s="128" t="s">
        <v>468</v>
      </c>
      <c r="B185" s="22" t="s">
        <v>213</v>
      </c>
      <c r="C185" s="4">
        <v>38.640211715</v>
      </c>
      <c r="D185" s="27" t="str">
        <f t="shared" si="25"/>
        <v>N/A</v>
      </c>
      <c r="E185" s="4">
        <v>35.746863097000002</v>
      </c>
      <c r="F185" s="27" t="str">
        <f t="shared" si="26"/>
        <v>N/A</v>
      </c>
      <c r="G185" s="4">
        <v>32.605099387999999</v>
      </c>
      <c r="H185" s="27" t="str">
        <f t="shared" si="27"/>
        <v>N/A</v>
      </c>
      <c r="I185" s="8">
        <v>-7.49</v>
      </c>
      <c r="J185" s="8">
        <v>-8.7899999999999991</v>
      </c>
      <c r="K185" s="28" t="s">
        <v>734</v>
      </c>
      <c r="L185" s="105" t="str">
        <f t="shared" si="28"/>
        <v>Yes</v>
      </c>
    </row>
    <row r="186" spans="1:12" x14ac:dyDescent="0.2">
      <c r="A186" s="128" t="s">
        <v>469</v>
      </c>
      <c r="B186" s="22" t="s">
        <v>213</v>
      </c>
      <c r="C186" s="4">
        <v>37.436652836999997</v>
      </c>
      <c r="D186" s="27" t="str">
        <f t="shared" si="25"/>
        <v>N/A</v>
      </c>
      <c r="E186" s="4">
        <v>14.467437248</v>
      </c>
      <c r="F186" s="27" t="str">
        <f t="shared" si="26"/>
        <v>N/A</v>
      </c>
      <c r="G186" s="4">
        <v>11.936437546000001</v>
      </c>
      <c r="H186" s="27" t="str">
        <f t="shared" si="27"/>
        <v>N/A</v>
      </c>
      <c r="I186" s="8">
        <v>-61.4</v>
      </c>
      <c r="J186" s="8">
        <v>-17.5</v>
      </c>
      <c r="K186" s="28" t="s">
        <v>734</v>
      </c>
      <c r="L186" s="105" t="str">
        <f t="shared" si="28"/>
        <v>Yes</v>
      </c>
    </row>
    <row r="187" spans="1:12" x14ac:dyDescent="0.2">
      <c r="A187" s="128" t="s">
        <v>116</v>
      </c>
      <c r="B187" s="22" t="s">
        <v>213</v>
      </c>
      <c r="C187" s="4">
        <v>54.062341766000003</v>
      </c>
      <c r="D187" s="27" t="str">
        <f t="shared" si="25"/>
        <v>N/A</v>
      </c>
      <c r="E187" s="4">
        <v>43.534815668999997</v>
      </c>
      <c r="F187" s="27" t="str">
        <f t="shared" si="26"/>
        <v>N/A</v>
      </c>
      <c r="G187" s="4">
        <v>38.772365096000001</v>
      </c>
      <c r="H187" s="27" t="str">
        <f t="shared" si="27"/>
        <v>N/A</v>
      </c>
      <c r="I187" s="8">
        <v>-19.5</v>
      </c>
      <c r="J187" s="8">
        <v>-10.9</v>
      </c>
      <c r="K187" s="28" t="s">
        <v>734</v>
      </c>
      <c r="L187" s="105" t="str">
        <f t="shared" si="28"/>
        <v>Yes</v>
      </c>
    </row>
    <row r="188" spans="1:12" x14ac:dyDescent="0.2">
      <c r="A188" s="128" t="s">
        <v>470</v>
      </c>
      <c r="B188" s="22" t="s">
        <v>213</v>
      </c>
      <c r="C188" s="4">
        <v>35.402355249999999</v>
      </c>
      <c r="D188" s="27" t="str">
        <f t="shared" si="25"/>
        <v>N/A</v>
      </c>
      <c r="E188" s="4">
        <v>32.330415754999997</v>
      </c>
      <c r="F188" s="27" t="str">
        <f t="shared" si="26"/>
        <v>N/A</v>
      </c>
      <c r="G188" s="4">
        <v>26.276958002000001</v>
      </c>
      <c r="H188" s="27" t="str">
        <f t="shared" si="27"/>
        <v>N/A</v>
      </c>
      <c r="I188" s="8">
        <v>-8.68</v>
      </c>
      <c r="J188" s="8">
        <v>-18.7</v>
      </c>
      <c r="K188" s="28" t="s">
        <v>734</v>
      </c>
      <c r="L188" s="105" t="str">
        <f t="shared" si="28"/>
        <v>Yes</v>
      </c>
    </row>
    <row r="189" spans="1:12" x14ac:dyDescent="0.2">
      <c r="A189" s="128" t="s">
        <v>471</v>
      </c>
      <c r="B189" s="22" t="s">
        <v>213</v>
      </c>
      <c r="C189" s="4">
        <v>70.063062424999998</v>
      </c>
      <c r="D189" s="27" t="str">
        <f t="shared" si="25"/>
        <v>N/A</v>
      </c>
      <c r="E189" s="4">
        <v>68.152866242000002</v>
      </c>
      <c r="F189" s="27" t="str">
        <f t="shared" si="26"/>
        <v>N/A</v>
      </c>
      <c r="G189" s="4">
        <v>62.045292813000003</v>
      </c>
      <c r="H189" s="27" t="str">
        <f t="shared" si="27"/>
        <v>N/A</v>
      </c>
      <c r="I189" s="8">
        <v>-2.73</v>
      </c>
      <c r="J189" s="8">
        <v>-8.9600000000000009</v>
      </c>
      <c r="K189" s="28" t="s">
        <v>734</v>
      </c>
      <c r="L189" s="105" t="str">
        <f t="shared" si="28"/>
        <v>Yes</v>
      </c>
    </row>
    <row r="190" spans="1:12" x14ac:dyDescent="0.2">
      <c r="A190" s="128" t="s">
        <v>472</v>
      </c>
      <c r="B190" s="22" t="s">
        <v>213</v>
      </c>
      <c r="C190" s="4">
        <v>50.441073944000003</v>
      </c>
      <c r="D190" s="27" t="str">
        <f t="shared" si="25"/>
        <v>N/A</v>
      </c>
      <c r="E190" s="4">
        <v>48.907315066000002</v>
      </c>
      <c r="F190" s="27" t="str">
        <f t="shared" si="26"/>
        <v>N/A</v>
      </c>
      <c r="G190" s="4">
        <v>43.228605940000001</v>
      </c>
      <c r="H190" s="27" t="str">
        <f t="shared" si="27"/>
        <v>N/A</v>
      </c>
      <c r="I190" s="8">
        <v>-3.04</v>
      </c>
      <c r="J190" s="8">
        <v>-11.6</v>
      </c>
      <c r="K190" s="28" t="s">
        <v>734</v>
      </c>
      <c r="L190" s="105" t="str">
        <f t="shared" si="28"/>
        <v>Yes</v>
      </c>
    </row>
    <row r="191" spans="1:12" x14ac:dyDescent="0.2">
      <c r="A191" s="128" t="s">
        <v>473</v>
      </c>
      <c r="B191" s="22" t="s">
        <v>213</v>
      </c>
      <c r="C191" s="4">
        <v>55.865778341999999</v>
      </c>
      <c r="D191" s="27" t="str">
        <f t="shared" si="25"/>
        <v>N/A</v>
      </c>
      <c r="E191" s="4">
        <v>37.062541316999997</v>
      </c>
      <c r="F191" s="27" t="str">
        <f t="shared" si="26"/>
        <v>N/A</v>
      </c>
      <c r="G191" s="4">
        <v>33.235260674000003</v>
      </c>
      <c r="H191" s="27" t="str">
        <f t="shared" si="27"/>
        <v>N/A</v>
      </c>
      <c r="I191" s="8">
        <v>-33.700000000000003</v>
      </c>
      <c r="J191" s="8">
        <v>-10.3</v>
      </c>
      <c r="K191" s="28" t="s">
        <v>734</v>
      </c>
      <c r="L191" s="105" t="str">
        <f t="shared" si="28"/>
        <v>Yes</v>
      </c>
    </row>
    <row r="192" spans="1:12" x14ac:dyDescent="0.2">
      <c r="A192" s="128" t="s">
        <v>1341</v>
      </c>
      <c r="B192" s="22" t="s">
        <v>213</v>
      </c>
      <c r="C192" s="23">
        <v>7.0819565922000001</v>
      </c>
      <c r="D192" s="27" t="str">
        <f t="shared" si="25"/>
        <v>N/A</v>
      </c>
      <c r="E192" s="23">
        <v>6.3159329504999997</v>
      </c>
      <c r="F192" s="27" t="str">
        <f t="shared" si="26"/>
        <v>N/A</v>
      </c>
      <c r="G192" s="23">
        <v>6.4071164820000002</v>
      </c>
      <c r="H192" s="27" t="str">
        <f t="shared" si="27"/>
        <v>N/A</v>
      </c>
      <c r="I192" s="8">
        <v>-10.8</v>
      </c>
      <c r="J192" s="8">
        <v>1.444</v>
      </c>
      <c r="K192" s="28" t="s">
        <v>734</v>
      </c>
      <c r="L192" s="105" t="str">
        <f t="shared" si="28"/>
        <v>Yes</v>
      </c>
    </row>
    <row r="193" spans="1:12" x14ac:dyDescent="0.2">
      <c r="A193" s="128" t="s">
        <v>1342</v>
      </c>
      <c r="B193" s="22" t="s">
        <v>213</v>
      </c>
      <c r="C193" s="23">
        <v>9.2862745098000001</v>
      </c>
      <c r="D193" s="27" t="str">
        <f t="shared" si="25"/>
        <v>N/A</v>
      </c>
      <c r="E193" s="23">
        <v>10.279069766999999</v>
      </c>
      <c r="F193" s="27" t="str">
        <f t="shared" si="26"/>
        <v>N/A</v>
      </c>
      <c r="G193" s="23">
        <v>10.133986928000001</v>
      </c>
      <c r="H193" s="27" t="str">
        <f t="shared" si="27"/>
        <v>N/A</v>
      </c>
      <c r="I193" s="8">
        <v>10.69</v>
      </c>
      <c r="J193" s="8">
        <v>-1.41</v>
      </c>
      <c r="K193" s="28" t="s">
        <v>734</v>
      </c>
      <c r="L193" s="105" t="str">
        <f t="shared" si="28"/>
        <v>Yes</v>
      </c>
    </row>
    <row r="194" spans="1:12" x14ac:dyDescent="0.2">
      <c r="A194" s="128" t="s">
        <v>1343</v>
      </c>
      <c r="B194" s="22" t="s">
        <v>213</v>
      </c>
      <c r="C194" s="23">
        <v>15.098417068</v>
      </c>
      <c r="D194" s="27" t="str">
        <f t="shared" si="25"/>
        <v>N/A</v>
      </c>
      <c r="E194" s="23">
        <v>15.579124579</v>
      </c>
      <c r="F194" s="27" t="str">
        <f t="shared" si="26"/>
        <v>N/A</v>
      </c>
      <c r="G194" s="23">
        <v>15.800398208000001</v>
      </c>
      <c r="H194" s="27" t="str">
        <f t="shared" si="27"/>
        <v>N/A</v>
      </c>
      <c r="I194" s="8">
        <v>3.1840000000000002</v>
      </c>
      <c r="J194" s="8">
        <v>1.42</v>
      </c>
      <c r="K194" s="28" t="s">
        <v>734</v>
      </c>
      <c r="L194" s="105" t="str">
        <f t="shared" si="28"/>
        <v>Yes</v>
      </c>
    </row>
    <row r="195" spans="1:12" x14ac:dyDescent="0.2">
      <c r="A195" s="128" t="s">
        <v>1344</v>
      </c>
      <c r="B195" s="22" t="s">
        <v>213</v>
      </c>
      <c r="C195" s="23">
        <v>3.7609689213999999</v>
      </c>
      <c r="D195" s="27" t="str">
        <f t="shared" si="25"/>
        <v>N/A</v>
      </c>
      <c r="E195" s="23">
        <v>3.8366365491000001</v>
      </c>
      <c r="F195" s="27" t="str">
        <f t="shared" si="26"/>
        <v>N/A</v>
      </c>
      <c r="G195" s="23">
        <v>3.8712903226000002</v>
      </c>
      <c r="H195" s="27" t="str">
        <f t="shared" si="27"/>
        <v>N/A</v>
      </c>
      <c r="I195" s="8">
        <v>2.012</v>
      </c>
      <c r="J195" s="8">
        <v>0.9032</v>
      </c>
      <c r="K195" s="28" t="s">
        <v>734</v>
      </c>
      <c r="L195" s="105" t="str">
        <f t="shared" si="28"/>
        <v>Yes</v>
      </c>
    </row>
    <row r="196" spans="1:12" x14ac:dyDescent="0.2">
      <c r="A196" s="128" t="s">
        <v>1345</v>
      </c>
      <c r="B196" s="22" t="s">
        <v>213</v>
      </c>
      <c r="C196" s="23">
        <v>3.8621094667999998</v>
      </c>
      <c r="D196" s="27" t="str">
        <f t="shared" si="25"/>
        <v>N/A</v>
      </c>
      <c r="E196" s="23">
        <v>5.1679348552000004</v>
      </c>
      <c r="F196" s="27" t="str">
        <f t="shared" si="26"/>
        <v>N/A</v>
      </c>
      <c r="G196" s="23">
        <v>5.7347962382000004</v>
      </c>
      <c r="H196" s="27" t="str">
        <f t="shared" si="27"/>
        <v>N/A</v>
      </c>
      <c r="I196" s="8">
        <v>33.81</v>
      </c>
      <c r="J196" s="8">
        <v>10.97</v>
      </c>
      <c r="K196" s="28" t="s">
        <v>734</v>
      </c>
      <c r="L196" s="105" t="str">
        <f t="shared" si="28"/>
        <v>Yes</v>
      </c>
    </row>
    <row r="197" spans="1:12" x14ac:dyDescent="0.2">
      <c r="A197" s="128" t="s">
        <v>1346</v>
      </c>
      <c r="B197" s="22" t="s">
        <v>213</v>
      </c>
      <c r="C197" s="23">
        <v>222.47183415999999</v>
      </c>
      <c r="D197" s="27" t="str">
        <f t="shared" si="25"/>
        <v>N/A</v>
      </c>
      <c r="E197" s="23">
        <v>216.68999571000001</v>
      </c>
      <c r="F197" s="27" t="str">
        <f t="shared" si="26"/>
        <v>N/A</v>
      </c>
      <c r="G197" s="23">
        <v>152.05127021000001</v>
      </c>
      <c r="H197" s="27" t="str">
        <f t="shared" si="27"/>
        <v>N/A</v>
      </c>
      <c r="I197" s="8">
        <v>-2.6</v>
      </c>
      <c r="J197" s="8">
        <v>-29.8</v>
      </c>
      <c r="K197" s="28" t="s">
        <v>734</v>
      </c>
      <c r="L197" s="105" t="str">
        <f t="shared" si="28"/>
        <v>Yes</v>
      </c>
    </row>
    <row r="198" spans="1:12" x14ac:dyDescent="0.2">
      <c r="A198" s="128" t="s">
        <v>1347</v>
      </c>
      <c r="B198" s="22" t="s">
        <v>213</v>
      </c>
      <c r="C198" s="23">
        <v>191.20446097000001</v>
      </c>
      <c r="D198" s="27" t="str">
        <f t="shared" si="25"/>
        <v>N/A</v>
      </c>
      <c r="E198" s="23">
        <v>168.50561798000001</v>
      </c>
      <c r="F198" s="27" t="str">
        <f t="shared" si="26"/>
        <v>N/A</v>
      </c>
      <c r="G198" s="23">
        <v>99.031111111000001</v>
      </c>
      <c r="H198" s="27" t="str">
        <f t="shared" si="27"/>
        <v>N/A</v>
      </c>
      <c r="I198" s="8">
        <v>-11.9</v>
      </c>
      <c r="J198" s="8">
        <v>-41.2</v>
      </c>
      <c r="K198" s="28" t="s">
        <v>734</v>
      </c>
      <c r="L198" s="105" t="str">
        <f t="shared" si="28"/>
        <v>No</v>
      </c>
    </row>
    <row r="199" spans="1:12" x14ac:dyDescent="0.2">
      <c r="A199" s="128" t="s">
        <v>1348</v>
      </c>
      <c r="B199" s="22" t="s">
        <v>213</v>
      </c>
      <c r="C199" s="23">
        <v>228.49948187000001</v>
      </c>
      <c r="D199" s="27" t="str">
        <f t="shared" si="25"/>
        <v>N/A</v>
      </c>
      <c r="E199" s="23">
        <v>248.81601857000001</v>
      </c>
      <c r="F199" s="27" t="str">
        <f t="shared" si="26"/>
        <v>N/A</v>
      </c>
      <c r="G199" s="23">
        <v>178.73673869999999</v>
      </c>
      <c r="H199" s="27" t="str">
        <f t="shared" si="27"/>
        <v>N/A</v>
      </c>
      <c r="I199" s="8">
        <v>8.891</v>
      </c>
      <c r="J199" s="8">
        <v>-28.2</v>
      </c>
      <c r="K199" s="28" t="s">
        <v>734</v>
      </c>
      <c r="L199" s="105" t="str">
        <f t="shared" si="28"/>
        <v>Yes</v>
      </c>
    </row>
    <row r="200" spans="1:12" x14ac:dyDescent="0.2">
      <c r="A200" s="128" t="s">
        <v>1349</v>
      </c>
      <c r="B200" s="22" t="s">
        <v>213</v>
      </c>
      <c r="C200" s="23" t="s">
        <v>1750</v>
      </c>
      <c r="D200" s="27" t="str">
        <f t="shared" si="25"/>
        <v>N/A</v>
      </c>
      <c r="E200" s="23">
        <v>49</v>
      </c>
      <c r="F200" s="27" t="str">
        <f t="shared" si="26"/>
        <v>N/A</v>
      </c>
      <c r="G200" s="23" t="s">
        <v>1750</v>
      </c>
      <c r="H200" s="27" t="str">
        <f t="shared" si="27"/>
        <v>N/A</v>
      </c>
      <c r="I200" s="8" t="s">
        <v>1750</v>
      </c>
      <c r="J200" s="8" t="s">
        <v>1750</v>
      </c>
      <c r="K200" s="28" t="s">
        <v>734</v>
      </c>
      <c r="L200" s="105" t="str">
        <f t="shared" si="28"/>
        <v>N/A</v>
      </c>
    </row>
    <row r="201" spans="1:12" x14ac:dyDescent="0.2">
      <c r="A201" s="128" t="s">
        <v>1350</v>
      </c>
      <c r="B201" s="22" t="s">
        <v>213</v>
      </c>
      <c r="C201" s="23">
        <v>61.35</v>
      </c>
      <c r="D201" s="27" t="str">
        <f t="shared" si="25"/>
        <v>N/A</v>
      </c>
      <c r="E201" s="23">
        <v>91.482248521000002</v>
      </c>
      <c r="F201" s="27" t="str">
        <f t="shared" si="26"/>
        <v>N/A</v>
      </c>
      <c r="G201" s="23">
        <v>82.271186440999998</v>
      </c>
      <c r="H201" s="27" t="str">
        <f t="shared" si="27"/>
        <v>N/A</v>
      </c>
      <c r="I201" s="8">
        <v>49.12</v>
      </c>
      <c r="J201" s="8">
        <v>-10.1</v>
      </c>
      <c r="K201" s="28" t="s">
        <v>734</v>
      </c>
      <c r="L201" s="105" t="str">
        <f t="shared" si="28"/>
        <v>Yes</v>
      </c>
    </row>
    <row r="202" spans="1:12" x14ac:dyDescent="0.2">
      <c r="A202" s="128" t="s">
        <v>28</v>
      </c>
      <c r="B202" s="22" t="s">
        <v>213</v>
      </c>
      <c r="C202" s="4">
        <v>0.98393858990000005</v>
      </c>
      <c r="D202" s="27" t="str">
        <f t="shared" si="25"/>
        <v>N/A</v>
      </c>
      <c r="E202" s="4">
        <v>0.64861248599999999</v>
      </c>
      <c r="F202" s="27" t="str">
        <f t="shared" si="26"/>
        <v>N/A</v>
      </c>
      <c r="G202" s="4">
        <v>0.58765691229999995</v>
      </c>
      <c r="H202" s="27" t="str">
        <f t="shared" si="27"/>
        <v>N/A</v>
      </c>
      <c r="I202" s="8">
        <v>-34.1</v>
      </c>
      <c r="J202" s="8">
        <v>-9.4</v>
      </c>
      <c r="K202" s="28" t="s">
        <v>734</v>
      </c>
      <c r="L202" s="105" t="str">
        <f t="shared" si="28"/>
        <v>Yes</v>
      </c>
    </row>
    <row r="203" spans="1:12" x14ac:dyDescent="0.2">
      <c r="A203" s="128"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-50</v>
      </c>
      <c r="J203" s="8">
        <v>100</v>
      </c>
      <c r="K203" s="10" t="s">
        <v>213</v>
      </c>
      <c r="L203" s="105" t="str">
        <f t="shared" ref="L203:L213" si="32">IF(J203="Div by 0", "N/A", IF(K203="N/A","N/A", IF(J203&gt;VALUE(MID(K203,1,2)), "No", IF(J203&lt;-1*VALUE(MID(K203,1,2)), "No", "Yes"))))</f>
        <v>N/A</v>
      </c>
    </row>
    <row r="204" spans="1:12" x14ac:dyDescent="0.2">
      <c r="A204" s="128" t="s">
        <v>124</v>
      </c>
      <c r="B204" s="22" t="s">
        <v>213</v>
      </c>
      <c r="C204" s="23">
        <v>11</v>
      </c>
      <c r="D204" s="27" t="str">
        <f t="shared" si="29"/>
        <v>N/A</v>
      </c>
      <c r="E204" s="23">
        <v>11</v>
      </c>
      <c r="F204" s="27" t="str">
        <f t="shared" si="30"/>
        <v>N/A</v>
      </c>
      <c r="G204" s="23">
        <v>11</v>
      </c>
      <c r="H204" s="27" t="str">
        <f t="shared" si="31"/>
        <v>N/A</v>
      </c>
      <c r="I204" s="8">
        <v>-16.7</v>
      </c>
      <c r="J204" s="8">
        <v>20</v>
      </c>
      <c r="K204" s="10" t="s">
        <v>213</v>
      </c>
      <c r="L204" s="105" t="str">
        <f t="shared" si="32"/>
        <v>N/A</v>
      </c>
    </row>
    <row r="205" spans="1:12" ht="25.5" x14ac:dyDescent="0.2">
      <c r="A205" s="128" t="s">
        <v>1598</v>
      </c>
      <c r="B205" s="22" t="s">
        <v>213</v>
      </c>
      <c r="C205" s="23">
        <v>11</v>
      </c>
      <c r="D205" s="27" t="str">
        <f t="shared" si="29"/>
        <v>N/A</v>
      </c>
      <c r="E205" s="23">
        <v>11</v>
      </c>
      <c r="F205" s="27" t="str">
        <f t="shared" si="30"/>
        <v>N/A</v>
      </c>
      <c r="G205" s="23">
        <v>11</v>
      </c>
      <c r="H205" s="27" t="str">
        <f t="shared" si="31"/>
        <v>N/A</v>
      </c>
      <c r="I205" s="8">
        <v>25</v>
      </c>
      <c r="J205" s="8">
        <v>0</v>
      </c>
      <c r="K205" s="10" t="s">
        <v>213</v>
      </c>
      <c r="L205" s="105" t="str">
        <f t="shared" si="32"/>
        <v>N/A</v>
      </c>
    </row>
    <row r="206" spans="1:12" ht="25.5" x14ac:dyDescent="0.2">
      <c r="A206" s="128" t="s">
        <v>1351</v>
      </c>
      <c r="B206" s="22" t="s">
        <v>213</v>
      </c>
      <c r="C206" s="23">
        <v>11</v>
      </c>
      <c r="D206" s="27" t="str">
        <f t="shared" si="29"/>
        <v>N/A</v>
      </c>
      <c r="E206" s="23">
        <v>11</v>
      </c>
      <c r="F206" s="27" t="str">
        <f t="shared" si="30"/>
        <v>N/A</v>
      </c>
      <c r="G206" s="23">
        <v>11</v>
      </c>
      <c r="H206" s="27" t="str">
        <f t="shared" si="31"/>
        <v>N/A</v>
      </c>
      <c r="I206" s="8">
        <v>166.7</v>
      </c>
      <c r="J206" s="8">
        <v>-62.5</v>
      </c>
      <c r="K206" s="10" t="s">
        <v>213</v>
      </c>
      <c r="L206" s="105" t="str">
        <f t="shared" si="32"/>
        <v>N/A</v>
      </c>
    </row>
    <row r="207" spans="1:12" ht="25.5" x14ac:dyDescent="0.2">
      <c r="A207" s="128" t="s">
        <v>1599</v>
      </c>
      <c r="B207" s="22" t="s">
        <v>213</v>
      </c>
      <c r="C207" s="23">
        <v>11</v>
      </c>
      <c r="D207" s="27" t="str">
        <f t="shared" si="29"/>
        <v>N/A</v>
      </c>
      <c r="E207" s="23">
        <v>11</v>
      </c>
      <c r="F207" s="27" t="str">
        <f t="shared" si="30"/>
        <v>N/A</v>
      </c>
      <c r="G207" s="23">
        <v>11</v>
      </c>
      <c r="H207" s="27" t="str">
        <f t="shared" si="31"/>
        <v>N/A</v>
      </c>
      <c r="I207" s="8">
        <v>33.33</v>
      </c>
      <c r="J207" s="8">
        <v>25</v>
      </c>
      <c r="K207" s="10" t="s">
        <v>213</v>
      </c>
      <c r="L207" s="105" t="str">
        <f t="shared" si="32"/>
        <v>N/A</v>
      </c>
    </row>
    <row r="208" spans="1:12" x14ac:dyDescent="0.2">
      <c r="A208" s="128" t="s">
        <v>1600</v>
      </c>
      <c r="B208" s="22" t="s">
        <v>213</v>
      </c>
      <c r="C208" s="23">
        <v>11</v>
      </c>
      <c r="D208" s="27" t="str">
        <f t="shared" si="29"/>
        <v>N/A</v>
      </c>
      <c r="E208" s="23">
        <v>11</v>
      </c>
      <c r="F208" s="27" t="str">
        <f t="shared" si="30"/>
        <v>N/A</v>
      </c>
      <c r="G208" s="23">
        <v>11</v>
      </c>
      <c r="H208" s="27" t="str">
        <f t="shared" si="31"/>
        <v>N/A</v>
      </c>
      <c r="I208" s="8">
        <v>-50</v>
      </c>
      <c r="J208" s="8">
        <v>-40</v>
      </c>
      <c r="K208" s="10" t="s">
        <v>213</v>
      </c>
      <c r="L208" s="105" t="str">
        <f t="shared" si="32"/>
        <v>N/A</v>
      </c>
    </row>
    <row r="209" spans="1:12" x14ac:dyDescent="0.2">
      <c r="A209" s="128" t="s">
        <v>125</v>
      </c>
      <c r="B209" s="22" t="s">
        <v>213</v>
      </c>
      <c r="C209" s="29">
        <v>3605172</v>
      </c>
      <c r="D209" s="27" t="str">
        <f t="shared" si="29"/>
        <v>N/A</v>
      </c>
      <c r="E209" s="29">
        <v>2750382</v>
      </c>
      <c r="F209" s="27" t="str">
        <f t="shared" si="30"/>
        <v>N/A</v>
      </c>
      <c r="G209" s="29">
        <v>8443862</v>
      </c>
      <c r="H209" s="27" t="str">
        <f t="shared" si="31"/>
        <v>N/A</v>
      </c>
      <c r="I209" s="8">
        <v>-23.7</v>
      </c>
      <c r="J209" s="8">
        <v>207</v>
      </c>
      <c r="K209" s="10" t="s">
        <v>213</v>
      </c>
      <c r="L209" s="105" t="str">
        <f t="shared" si="32"/>
        <v>N/A</v>
      </c>
    </row>
    <row r="210" spans="1:12" x14ac:dyDescent="0.2">
      <c r="A210" s="168" t="s">
        <v>1595</v>
      </c>
      <c r="B210" s="22" t="s">
        <v>213</v>
      </c>
      <c r="C210" s="29">
        <v>3578152</v>
      </c>
      <c r="D210" s="27" t="str">
        <f t="shared" si="29"/>
        <v>N/A</v>
      </c>
      <c r="E210" s="29">
        <v>1291370</v>
      </c>
      <c r="F210" s="27" t="str">
        <f t="shared" si="30"/>
        <v>N/A</v>
      </c>
      <c r="G210" s="29">
        <v>8403689</v>
      </c>
      <c r="H210" s="27" t="str">
        <f t="shared" si="31"/>
        <v>N/A</v>
      </c>
      <c r="I210" s="8">
        <v>-63.9</v>
      </c>
      <c r="J210" s="8">
        <v>550.79999999999995</v>
      </c>
      <c r="K210" s="10" t="s">
        <v>213</v>
      </c>
      <c r="L210" s="105" t="str">
        <f t="shared" si="32"/>
        <v>N/A</v>
      </c>
    </row>
    <row r="211" spans="1:12" x14ac:dyDescent="0.2">
      <c r="A211" s="168" t="s">
        <v>1352</v>
      </c>
      <c r="B211" s="22" t="s">
        <v>213</v>
      </c>
      <c r="C211" s="29">
        <v>346750</v>
      </c>
      <c r="D211" s="27" t="str">
        <f t="shared" si="29"/>
        <v>N/A</v>
      </c>
      <c r="E211" s="29">
        <v>346750</v>
      </c>
      <c r="F211" s="27" t="str">
        <f t="shared" si="30"/>
        <v>N/A</v>
      </c>
      <c r="G211" s="29">
        <v>333446</v>
      </c>
      <c r="H211" s="27" t="str">
        <f t="shared" si="31"/>
        <v>N/A</v>
      </c>
      <c r="I211" s="8">
        <v>0</v>
      </c>
      <c r="J211" s="8">
        <v>-3.84</v>
      </c>
      <c r="K211" s="10" t="s">
        <v>213</v>
      </c>
      <c r="L211" s="105" t="str">
        <f t="shared" si="32"/>
        <v>N/A</v>
      </c>
    </row>
    <row r="212" spans="1:12" x14ac:dyDescent="0.2">
      <c r="A212" s="168" t="s">
        <v>1589</v>
      </c>
      <c r="B212" s="22" t="s">
        <v>213</v>
      </c>
      <c r="C212" s="29">
        <v>418976</v>
      </c>
      <c r="D212" s="27" t="str">
        <f t="shared" si="29"/>
        <v>N/A</v>
      </c>
      <c r="E212" s="29">
        <v>1231304</v>
      </c>
      <c r="F212" s="27" t="str">
        <f t="shared" si="30"/>
        <v>N/A</v>
      </c>
      <c r="G212" s="29">
        <v>2632136</v>
      </c>
      <c r="H212" s="27" t="str">
        <f t="shared" si="31"/>
        <v>N/A</v>
      </c>
      <c r="I212" s="8">
        <v>193.9</v>
      </c>
      <c r="J212" s="8">
        <v>113.8</v>
      </c>
      <c r="K212" s="10" t="s">
        <v>213</v>
      </c>
      <c r="L212" s="105" t="str">
        <f t="shared" si="32"/>
        <v>N/A</v>
      </c>
    </row>
    <row r="213" spans="1:12" x14ac:dyDescent="0.2">
      <c r="A213" s="168" t="s">
        <v>1590</v>
      </c>
      <c r="B213" s="22" t="s">
        <v>213</v>
      </c>
      <c r="C213" s="29">
        <v>926066</v>
      </c>
      <c r="D213" s="27" t="str">
        <f t="shared" si="29"/>
        <v>N/A</v>
      </c>
      <c r="E213" s="29">
        <v>239170</v>
      </c>
      <c r="F213" s="27" t="str">
        <f t="shared" si="30"/>
        <v>N/A</v>
      </c>
      <c r="G213" s="29">
        <v>206291</v>
      </c>
      <c r="H213" s="27" t="str">
        <f t="shared" si="31"/>
        <v>N/A</v>
      </c>
      <c r="I213" s="8">
        <v>-74.2</v>
      </c>
      <c r="J213" s="8">
        <v>-13.7</v>
      </c>
      <c r="K213" s="10" t="s">
        <v>213</v>
      </c>
      <c r="L213" s="105" t="str">
        <f t="shared" si="32"/>
        <v>N/A</v>
      </c>
    </row>
    <row r="214" spans="1:12" ht="25.5" x14ac:dyDescent="0.2">
      <c r="A214" s="128" t="s">
        <v>1353</v>
      </c>
      <c r="B214" s="22" t="s">
        <v>213</v>
      </c>
      <c r="C214" s="29">
        <v>249306</v>
      </c>
      <c r="D214" s="27" t="str">
        <f t="shared" ref="D214:D228" si="33">IF($B214="N/A","N/A",IF(C214&gt;10,"No",IF(C214&lt;-10,"No","Yes")))</f>
        <v>N/A</v>
      </c>
      <c r="E214" s="29">
        <v>356864</v>
      </c>
      <c r="F214" s="27" t="str">
        <f t="shared" ref="F214:F228" si="34">IF($B214="N/A","N/A",IF(E214&gt;10,"No",IF(E214&lt;-10,"No","Yes")))</f>
        <v>N/A</v>
      </c>
      <c r="G214" s="29">
        <v>210086</v>
      </c>
      <c r="H214" s="27" t="str">
        <f t="shared" ref="H214:H228" si="35">IF($B214="N/A","N/A",IF(G214&gt;10,"No",IF(G214&lt;-10,"No","Yes")))</f>
        <v>N/A</v>
      </c>
      <c r="I214" s="8">
        <v>43.14</v>
      </c>
      <c r="J214" s="8">
        <v>-41.1</v>
      </c>
      <c r="K214" s="28" t="s">
        <v>734</v>
      </c>
      <c r="L214" s="105" t="str">
        <f t="shared" ref="L214:L228" si="36">IF(J214="Div by 0", "N/A", IF(K214="N/A","N/A", IF(J214&gt;VALUE(MID(K214,1,2)), "No", IF(J214&lt;-1*VALUE(MID(K214,1,2)), "No", "Yes"))))</f>
        <v>No</v>
      </c>
    </row>
    <row r="215" spans="1:12" x14ac:dyDescent="0.2">
      <c r="A215" s="136" t="s">
        <v>646</v>
      </c>
      <c r="B215" s="22" t="s">
        <v>213</v>
      </c>
      <c r="C215" s="23">
        <v>2307</v>
      </c>
      <c r="D215" s="27" t="str">
        <f t="shared" si="33"/>
        <v>N/A</v>
      </c>
      <c r="E215" s="23">
        <v>3100</v>
      </c>
      <c r="F215" s="27" t="str">
        <f t="shared" si="34"/>
        <v>N/A</v>
      </c>
      <c r="G215" s="23">
        <v>1879</v>
      </c>
      <c r="H215" s="27" t="str">
        <f t="shared" si="35"/>
        <v>N/A</v>
      </c>
      <c r="I215" s="8">
        <v>34.369999999999997</v>
      </c>
      <c r="J215" s="8">
        <v>-39.4</v>
      </c>
      <c r="K215" s="28" t="s">
        <v>734</v>
      </c>
      <c r="L215" s="105" t="str">
        <f t="shared" si="36"/>
        <v>No</v>
      </c>
    </row>
    <row r="216" spans="1:12" ht="25.5" x14ac:dyDescent="0.2">
      <c r="A216" s="137" t="s">
        <v>1354</v>
      </c>
      <c r="B216" s="22" t="s">
        <v>213</v>
      </c>
      <c r="C216" s="29">
        <v>108.06501951</v>
      </c>
      <c r="D216" s="27" t="str">
        <f t="shared" si="33"/>
        <v>N/A</v>
      </c>
      <c r="E216" s="29">
        <v>115.11741935000001</v>
      </c>
      <c r="F216" s="27" t="str">
        <f t="shared" si="34"/>
        <v>N/A</v>
      </c>
      <c r="G216" s="29">
        <v>111.80734433000001</v>
      </c>
      <c r="H216" s="27" t="str">
        <f t="shared" si="35"/>
        <v>N/A</v>
      </c>
      <c r="I216" s="8">
        <v>6.5259999999999998</v>
      </c>
      <c r="J216" s="8">
        <v>-2.88</v>
      </c>
      <c r="K216" s="28" t="s">
        <v>734</v>
      </c>
      <c r="L216" s="105" t="str">
        <f t="shared" si="36"/>
        <v>Yes</v>
      </c>
    </row>
    <row r="217" spans="1:12" ht="25.5" x14ac:dyDescent="0.2">
      <c r="A217" s="128" t="s">
        <v>1355</v>
      </c>
      <c r="B217" s="22" t="s">
        <v>213</v>
      </c>
      <c r="C217" s="29">
        <v>904098</v>
      </c>
      <c r="D217" s="27" t="str">
        <f t="shared" si="33"/>
        <v>N/A</v>
      </c>
      <c r="E217" s="29">
        <v>791682</v>
      </c>
      <c r="F217" s="27" t="str">
        <f t="shared" si="34"/>
        <v>N/A</v>
      </c>
      <c r="G217" s="29">
        <v>946561</v>
      </c>
      <c r="H217" s="27" t="str">
        <f t="shared" si="35"/>
        <v>N/A</v>
      </c>
      <c r="I217" s="8">
        <v>-12.4</v>
      </c>
      <c r="J217" s="8">
        <v>19.559999999999999</v>
      </c>
      <c r="K217" s="28" t="s">
        <v>734</v>
      </c>
      <c r="L217" s="105" t="str">
        <f t="shared" si="36"/>
        <v>Yes</v>
      </c>
    </row>
    <row r="218" spans="1:12" x14ac:dyDescent="0.2">
      <c r="A218" s="137" t="s">
        <v>513</v>
      </c>
      <c r="B218" s="22" t="s">
        <v>213</v>
      </c>
      <c r="C218" s="23">
        <v>8998</v>
      </c>
      <c r="D218" s="27" t="str">
        <f t="shared" si="33"/>
        <v>N/A</v>
      </c>
      <c r="E218" s="23">
        <v>9003</v>
      </c>
      <c r="F218" s="27" t="str">
        <f t="shared" si="34"/>
        <v>N/A</v>
      </c>
      <c r="G218" s="23">
        <v>9289</v>
      </c>
      <c r="H218" s="27" t="str">
        <f t="shared" si="35"/>
        <v>N/A</v>
      </c>
      <c r="I218" s="8">
        <v>5.5599999999999997E-2</v>
      </c>
      <c r="J218" s="8">
        <v>3.177</v>
      </c>
      <c r="K218" s="28" t="s">
        <v>734</v>
      </c>
      <c r="L218" s="105" t="str">
        <f t="shared" si="36"/>
        <v>Yes</v>
      </c>
    </row>
    <row r="219" spans="1:12" ht="25.5" x14ac:dyDescent="0.2">
      <c r="A219" s="128" t="s">
        <v>1356</v>
      </c>
      <c r="B219" s="22" t="s">
        <v>213</v>
      </c>
      <c r="C219" s="29">
        <v>100.4776617</v>
      </c>
      <c r="D219" s="27" t="str">
        <f t="shared" si="33"/>
        <v>N/A</v>
      </c>
      <c r="E219" s="29">
        <v>87.935354881999999</v>
      </c>
      <c r="F219" s="27" t="str">
        <f t="shared" si="34"/>
        <v>N/A</v>
      </c>
      <c r="G219" s="29">
        <v>101.90128109</v>
      </c>
      <c r="H219" s="27" t="str">
        <f t="shared" si="35"/>
        <v>N/A</v>
      </c>
      <c r="I219" s="8">
        <v>-12.5</v>
      </c>
      <c r="J219" s="8">
        <v>15.88</v>
      </c>
      <c r="K219" s="28" t="s">
        <v>734</v>
      </c>
      <c r="L219" s="105" t="str">
        <f t="shared" si="36"/>
        <v>Yes</v>
      </c>
    </row>
    <row r="220" spans="1:12" ht="25.5" x14ac:dyDescent="0.2">
      <c r="A220" s="128" t="s">
        <v>1357</v>
      </c>
      <c r="B220" s="22" t="s">
        <v>213</v>
      </c>
      <c r="C220" s="29">
        <v>1317844</v>
      </c>
      <c r="D220" s="27" t="str">
        <f t="shared" si="33"/>
        <v>N/A</v>
      </c>
      <c r="E220" s="29">
        <v>1561154</v>
      </c>
      <c r="F220" s="27" t="str">
        <f t="shared" si="34"/>
        <v>N/A</v>
      </c>
      <c r="G220" s="29">
        <v>1776790</v>
      </c>
      <c r="H220" s="27" t="str">
        <f t="shared" si="35"/>
        <v>N/A</v>
      </c>
      <c r="I220" s="8">
        <v>18.46</v>
      </c>
      <c r="J220" s="8">
        <v>13.81</v>
      </c>
      <c r="K220" s="28" t="s">
        <v>734</v>
      </c>
      <c r="L220" s="105" t="str">
        <f t="shared" si="36"/>
        <v>Yes</v>
      </c>
    </row>
    <row r="221" spans="1:12" x14ac:dyDescent="0.2">
      <c r="A221" s="137" t="s">
        <v>514</v>
      </c>
      <c r="B221" s="22" t="s">
        <v>213</v>
      </c>
      <c r="C221" s="23">
        <v>11360</v>
      </c>
      <c r="D221" s="27" t="str">
        <f t="shared" si="33"/>
        <v>N/A</v>
      </c>
      <c r="E221" s="23">
        <v>15041</v>
      </c>
      <c r="F221" s="27" t="str">
        <f t="shared" si="34"/>
        <v>N/A</v>
      </c>
      <c r="G221" s="23">
        <v>13243</v>
      </c>
      <c r="H221" s="27" t="str">
        <f t="shared" si="35"/>
        <v>N/A</v>
      </c>
      <c r="I221" s="8">
        <v>32.4</v>
      </c>
      <c r="J221" s="8">
        <v>-12</v>
      </c>
      <c r="K221" s="28" t="s">
        <v>734</v>
      </c>
      <c r="L221" s="105" t="str">
        <f t="shared" si="36"/>
        <v>Yes</v>
      </c>
    </row>
    <row r="222" spans="1:12" ht="25.5" x14ac:dyDescent="0.2">
      <c r="A222" s="128" t="s">
        <v>1358</v>
      </c>
      <c r="B222" s="22" t="s">
        <v>213</v>
      </c>
      <c r="C222" s="29">
        <v>116.00739437</v>
      </c>
      <c r="D222" s="27" t="str">
        <f t="shared" si="33"/>
        <v>N/A</v>
      </c>
      <c r="E222" s="29">
        <v>103.79323183</v>
      </c>
      <c r="F222" s="27" t="str">
        <f t="shared" si="34"/>
        <v>N/A</v>
      </c>
      <c r="G222" s="29">
        <v>134.16823982</v>
      </c>
      <c r="H222" s="27" t="str">
        <f t="shared" si="35"/>
        <v>N/A</v>
      </c>
      <c r="I222" s="8">
        <v>-10.5</v>
      </c>
      <c r="J222" s="8">
        <v>29.26</v>
      </c>
      <c r="K222" s="28" t="s">
        <v>734</v>
      </c>
      <c r="L222" s="105" t="str">
        <f t="shared" si="36"/>
        <v>Yes</v>
      </c>
    </row>
    <row r="223" spans="1:12" ht="25.5" x14ac:dyDescent="0.2">
      <c r="A223" s="128" t="s">
        <v>1359</v>
      </c>
      <c r="B223" s="22" t="s">
        <v>213</v>
      </c>
      <c r="C223" s="29">
        <v>312166</v>
      </c>
      <c r="D223" s="27" t="str">
        <f t="shared" si="33"/>
        <v>N/A</v>
      </c>
      <c r="E223" s="29">
        <v>386008</v>
      </c>
      <c r="F223" s="27" t="str">
        <f t="shared" si="34"/>
        <v>N/A</v>
      </c>
      <c r="G223" s="29">
        <v>559901</v>
      </c>
      <c r="H223" s="27" t="str">
        <f t="shared" si="35"/>
        <v>N/A</v>
      </c>
      <c r="I223" s="8">
        <v>23.65</v>
      </c>
      <c r="J223" s="8">
        <v>45.05</v>
      </c>
      <c r="K223" s="28" t="s">
        <v>734</v>
      </c>
      <c r="L223" s="105" t="str">
        <f t="shared" si="36"/>
        <v>No</v>
      </c>
    </row>
    <row r="224" spans="1:12" x14ac:dyDescent="0.2">
      <c r="A224" s="128" t="s">
        <v>515</v>
      </c>
      <c r="B224" s="22" t="s">
        <v>213</v>
      </c>
      <c r="C224" s="23">
        <v>2076</v>
      </c>
      <c r="D224" s="27" t="str">
        <f t="shared" si="33"/>
        <v>N/A</v>
      </c>
      <c r="E224" s="23">
        <v>2735</v>
      </c>
      <c r="F224" s="27" t="str">
        <f t="shared" si="34"/>
        <v>N/A</v>
      </c>
      <c r="G224" s="23">
        <v>3075</v>
      </c>
      <c r="H224" s="27" t="str">
        <f t="shared" si="35"/>
        <v>N/A</v>
      </c>
      <c r="I224" s="8">
        <v>31.74</v>
      </c>
      <c r="J224" s="8">
        <v>12.43</v>
      </c>
      <c r="K224" s="28" t="s">
        <v>734</v>
      </c>
      <c r="L224" s="105" t="str">
        <f t="shared" si="36"/>
        <v>Yes</v>
      </c>
    </row>
    <row r="225" spans="1:12" ht="25.5" x14ac:dyDescent="0.2">
      <c r="A225" s="128" t="s">
        <v>1360</v>
      </c>
      <c r="B225" s="22" t="s">
        <v>213</v>
      </c>
      <c r="C225" s="29">
        <v>150.36897880999999</v>
      </c>
      <c r="D225" s="27" t="str">
        <f t="shared" si="33"/>
        <v>N/A</v>
      </c>
      <c r="E225" s="29">
        <v>141.13638026000001</v>
      </c>
      <c r="F225" s="27" t="str">
        <f t="shared" si="34"/>
        <v>N/A</v>
      </c>
      <c r="G225" s="29">
        <v>182.08162601999999</v>
      </c>
      <c r="H225" s="27" t="str">
        <f t="shared" si="35"/>
        <v>N/A</v>
      </c>
      <c r="I225" s="8">
        <v>-6.14</v>
      </c>
      <c r="J225" s="8">
        <v>29.01</v>
      </c>
      <c r="K225" s="28" t="s">
        <v>734</v>
      </c>
      <c r="L225" s="105" t="str">
        <f t="shared" si="36"/>
        <v>Yes</v>
      </c>
    </row>
    <row r="226" spans="1:12" ht="25.5" x14ac:dyDescent="0.2">
      <c r="A226" s="128" t="s">
        <v>1361</v>
      </c>
      <c r="B226" s="22" t="s">
        <v>213</v>
      </c>
      <c r="C226" s="29">
        <v>43340662</v>
      </c>
      <c r="D226" s="27" t="str">
        <f t="shared" si="33"/>
        <v>N/A</v>
      </c>
      <c r="E226" s="29">
        <v>31982236</v>
      </c>
      <c r="F226" s="27" t="str">
        <f t="shared" si="34"/>
        <v>N/A</v>
      </c>
      <c r="G226" s="29">
        <v>31409386</v>
      </c>
      <c r="H226" s="27" t="str">
        <f t="shared" si="35"/>
        <v>N/A</v>
      </c>
      <c r="I226" s="8">
        <v>-26.2</v>
      </c>
      <c r="J226" s="8">
        <v>-1.79</v>
      </c>
      <c r="K226" s="28" t="s">
        <v>734</v>
      </c>
      <c r="L226" s="105" t="str">
        <f t="shared" si="36"/>
        <v>Yes</v>
      </c>
    </row>
    <row r="227" spans="1:12" ht="25.5" x14ac:dyDescent="0.2">
      <c r="A227" s="128" t="s">
        <v>516</v>
      </c>
      <c r="B227" s="22" t="s">
        <v>213</v>
      </c>
      <c r="C227" s="23">
        <v>1410</v>
      </c>
      <c r="D227" s="27" t="str">
        <f t="shared" si="33"/>
        <v>N/A</v>
      </c>
      <c r="E227" s="23">
        <v>1025</v>
      </c>
      <c r="F227" s="27" t="str">
        <f t="shared" si="34"/>
        <v>N/A</v>
      </c>
      <c r="G227" s="23">
        <v>1075</v>
      </c>
      <c r="H227" s="27" t="str">
        <f t="shared" si="35"/>
        <v>N/A</v>
      </c>
      <c r="I227" s="8">
        <v>-27.3</v>
      </c>
      <c r="J227" s="8">
        <v>4.8780000000000001</v>
      </c>
      <c r="K227" s="28" t="s">
        <v>734</v>
      </c>
      <c r="L227" s="105" t="str">
        <f t="shared" si="36"/>
        <v>Yes</v>
      </c>
    </row>
    <row r="228" spans="1:12" ht="25.5" x14ac:dyDescent="0.2">
      <c r="A228" s="128" t="s">
        <v>1362</v>
      </c>
      <c r="B228" s="22" t="s">
        <v>213</v>
      </c>
      <c r="C228" s="29">
        <v>30738.058155999999</v>
      </c>
      <c r="D228" s="27" t="str">
        <f t="shared" si="33"/>
        <v>N/A</v>
      </c>
      <c r="E228" s="29">
        <v>31202.181463000001</v>
      </c>
      <c r="F228" s="27" t="str">
        <f t="shared" si="34"/>
        <v>N/A</v>
      </c>
      <c r="G228" s="29">
        <v>29218.033488000001</v>
      </c>
      <c r="H228" s="27" t="str">
        <f t="shared" si="35"/>
        <v>N/A</v>
      </c>
      <c r="I228" s="8">
        <v>1.51</v>
      </c>
      <c r="J228" s="8">
        <v>-6.36</v>
      </c>
      <c r="K228" s="28" t="s">
        <v>734</v>
      </c>
      <c r="L228" s="105" t="str">
        <f t="shared" si="36"/>
        <v>Yes</v>
      </c>
    </row>
    <row r="229" spans="1:12" x14ac:dyDescent="0.2">
      <c r="A229" s="128" t="s">
        <v>1363</v>
      </c>
      <c r="B229" s="22" t="s">
        <v>213</v>
      </c>
      <c r="C229" s="32">
        <v>68095259</v>
      </c>
      <c r="D229" s="27" t="str">
        <f t="shared" ref="D229:D252" si="37">IF($B229="N/A","N/A",IF(C229&gt;10,"No",IF(C229&lt;-10,"No","Yes")))</f>
        <v>N/A</v>
      </c>
      <c r="E229" s="32">
        <v>56175494</v>
      </c>
      <c r="F229" s="27" t="str">
        <f t="shared" ref="F229:F252" si="38">IF($B229="N/A","N/A",IF(E229&gt;10,"No",IF(E229&lt;-10,"No","Yes")))</f>
        <v>N/A</v>
      </c>
      <c r="G229" s="32">
        <v>54018484</v>
      </c>
      <c r="H229" s="27" t="str">
        <f t="shared" ref="H229:H252" si="39">IF($B229="N/A","N/A",IF(G229&gt;10,"No",IF(G229&lt;-10,"No","Yes")))</f>
        <v>N/A</v>
      </c>
      <c r="I229" s="8">
        <v>-17.5</v>
      </c>
      <c r="J229" s="8">
        <v>-3.84</v>
      </c>
      <c r="K229" s="28" t="s">
        <v>734</v>
      </c>
      <c r="L229" s="105" t="str">
        <f t="shared" ref="L229:L252" si="40">IF(J229="Div by 0", "N/A", IF(K229="N/A","N/A", IF(J229&gt;VALUE(MID(K229,1,2)), "No", IF(J229&lt;-1*VALUE(MID(K229,1,2)), "No", "Yes"))))</f>
        <v>Yes</v>
      </c>
    </row>
    <row r="230" spans="1:12" x14ac:dyDescent="0.2">
      <c r="A230" s="137" t="s">
        <v>1364</v>
      </c>
      <c r="B230" s="22" t="s">
        <v>213</v>
      </c>
      <c r="C230" s="31">
        <v>5367</v>
      </c>
      <c r="D230" s="27" t="str">
        <f t="shared" si="37"/>
        <v>N/A</v>
      </c>
      <c r="E230" s="31">
        <v>4710</v>
      </c>
      <c r="F230" s="27" t="str">
        <f t="shared" si="38"/>
        <v>N/A</v>
      </c>
      <c r="G230" s="31">
        <v>4328</v>
      </c>
      <c r="H230" s="27" t="str">
        <f t="shared" si="39"/>
        <v>N/A</v>
      </c>
      <c r="I230" s="8">
        <v>-12.2</v>
      </c>
      <c r="J230" s="8">
        <v>-8.11</v>
      </c>
      <c r="K230" s="28" t="s">
        <v>734</v>
      </c>
      <c r="L230" s="105" t="str">
        <f t="shared" si="40"/>
        <v>Yes</v>
      </c>
    </row>
    <row r="231" spans="1:12" x14ac:dyDescent="0.2">
      <c r="A231" s="137" t="s">
        <v>1365</v>
      </c>
      <c r="B231" s="22" t="s">
        <v>213</v>
      </c>
      <c r="C231" s="32">
        <v>12687.769517000001</v>
      </c>
      <c r="D231" s="27" t="str">
        <f t="shared" si="37"/>
        <v>N/A</v>
      </c>
      <c r="E231" s="32">
        <v>11926.856476000001</v>
      </c>
      <c r="F231" s="27" t="str">
        <f t="shared" si="38"/>
        <v>N/A</v>
      </c>
      <c r="G231" s="32">
        <v>12481.165434</v>
      </c>
      <c r="H231" s="27" t="str">
        <f t="shared" si="39"/>
        <v>N/A</v>
      </c>
      <c r="I231" s="8">
        <v>-6</v>
      </c>
      <c r="J231" s="8">
        <v>4.6479999999999997</v>
      </c>
      <c r="K231" s="28" t="s">
        <v>734</v>
      </c>
      <c r="L231" s="105" t="str">
        <f t="shared" si="40"/>
        <v>Yes</v>
      </c>
    </row>
    <row r="232" spans="1:12" ht="25.5" x14ac:dyDescent="0.2">
      <c r="A232" s="137" t="s">
        <v>1366</v>
      </c>
      <c r="B232" s="22" t="s">
        <v>213</v>
      </c>
      <c r="C232" s="32">
        <v>4076.5995025000002</v>
      </c>
      <c r="D232" s="27" t="str">
        <f t="shared" si="37"/>
        <v>N/A</v>
      </c>
      <c r="E232" s="32">
        <v>3828.9966555000001</v>
      </c>
      <c r="F232" s="27" t="str">
        <f t="shared" si="38"/>
        <v>N/A</v>
      </c>
      <c r="G232" s="32">
        <v>3931.6085106</v>
      </c>
      <c r="H232" s="27" t="str">
        <f t="shared" si="39"/>
        <v>N/A</v>
      </c>
      <c r="I232" s="8">
        <v>-6.07</v>
      </c>
      <c r="J232" s="8">
        <v>2.68</v>
      </c>
      <c r="K232" s="28" t="s">
        <v>734</v>
      </c>
      <c r="L232" s="105" t="str">
        <f t="shared" si="40"/>
        <v>Yes</v>
      </c>
    </row>
    <row r="233" spans="1:12" ht="25.5" x14ac:dyDescent="0.2">
      <c r="A233" s="137" t="s">
        <v>1367</v>
      </c>
      <c r="B233" s="22" t="s">
        <v>213</v>
      </c>
      <c r="C233" s="32">
        <v>13488.424214000001</v>
      </c>
      <c r="D233" s="27" t="str">
        <f t="shared" si="37"/>
        <v>N/A</v>
      </c>
      <c r="E233" s="32">
        <v>12963.906285999999</v>
      </c>
      <c r="F233" s="27" t="str">
        <f t="shared" si="38"/>
        <v>N/A</v>
      </c>
      <c r="G233" s="32">
        <v>13668.347285</v>
      </c>
      <c r="H233" s="27" t="str">
        <f t="shared" si="39"/>
        <v>N/A</v>
      </c>
      <c r="I233" s="8">
        <v>-3.89</v>
      </c>
      <c r="J233" s="8">
        <v>5.4340000000000002</v>
      </c>
      <c r="K233" s="28" t="s">
        <v>734</v>
      </c>
      <c r="L233" s="105" t="str">
        <f t="shared" si="40"/>
        <v>Yes</v>
      </c>
    </row>
    <row r="234" spans="1:12" ht="25.5" x14ac:dyDescent="0.2">
      <c r="A234" s="137" t="s">
        <v>1368</v>
      </c>
      <c r="B234" s="22" t="s">
        <v>213</v>
      </c>
      <c r="C234" s="32">
        <v>19725.607143000001</v>
      </c>
      <c r="D234" s="27" t="str">
        <f t="shared" si="37"/>
        <v>N/A</v>
      </c>
      <c r="E234" s="32">
        <v>20015.044775999999</v>
      </c>
      <c r="F234" s="27" t="str">
        <f t="shared" si="38"/>
        <v>N/A</v>
      </c>
      <c r="G234" s="32">
        <v>19415.328000000001</v>
      </c>
      <c r="H234" s="27" t="str">
        <f t="shared" si="39"/>
        <v>N/A</v>
      </c>
      <c r="I234" s="8">
        <v>1.4670000000000001</v>
      </c>
      <c r="J234" s="8">
        <v>-3</v>
      </c>
      <c r="K234" s="28" t="s">
        <v>734</v>
      </c>
      <c r="L234" s="105" t="str">
        <f t="shared" si="40"/>
        <v>Yes</v>
      </c>
    </row>
    <row r="235" spans="1:12" ht="25.5" x14ac:dyDescent="0.2">
      <c r="A235" s="137" t="s">
        <v>1369</v>
      </c>
      <c r="B235" s="22" t="s">
        <v>213</v>
      </c>
      <c r="C235" s="32">
        <v>1412.7673468999999</v>
      </c>
      <c r="D235" s="27" t="str">
        <f t="shared" si="37"/>
        <v>N/A</v>
      </c>
      <c r="E235" s="32">
        <v>1444.6012658</v>
      </c>
      <c r="F235" s="27" t="str">
        <f t="shared" si="38"/>
        <v>N/A</v>
      </c>
      <c r="G235" s="32">
        <v>1779.7315914000001</v>
      </c>
      <c r="H235" s="27" t="str">
        <f t="shared" si="39"/>
        <v>N/A</v>
      </c>
      <c r="I235" s="8">
        <v>2.2530000000000001</v>
      </c>
      <c r="J235" s="8">
        <v>23.2</v>
      </c>
      <c r="K235" s="28" t="s">
        <v>734</v>
      </c>
      <c r="L235" s="105" t="str">
        <f t="shared" si="40"/>
        <v>Yes</v>
      </c>
    </row>
    <row r="236" spans="1:12" x14ac:dyDescent="0.2">
      <c r="A236" s="137" t="s">
        <v>1370</v>
      </c>
      <c r="B236" s="22" t="s">
        <v>213</v>
      </c>
      <c r="C236" s="27">
        <v>2.1740627467999998</v>
      </c>
      <c r="D236" s="27" t="str">
        <f t="shared" si="37"/>
        <v>N/A</v>
      </c>
      <c r="E236" s="27">
        <v>1.2809076767000001</v>
      </c>
      <c r="F236" s="27" t="str">
        <f t="shared" si="38"/>
        <v>N/A</v>
      </c>
      <c r="G236" s="27">
        <v>1.1024616889000001</v>
      </c>
      <c r="H236" s="27" t="str">
        <f t="shared" si="39"/>
        <v>N/A</v>
      </c>
      <c r="I236" s="8">
        <v>-41.1</v>
      </c>
      <c r="J236" s="8">
        <v>-13.9</v>
      </c>
      <c r="K236" s="28" t="s">
        <v>734</v>
      </c>
      <c r="L236" s="105" t="str">
        <f t="shared" si="40"/>
        <v>Yes</v>
      </c>
    </row>
    <row r="237" spans="1:12" x14ac:dyDescent="0.2">
      <c r="A237" s="137" t="s">
        <v>1371</v>
      </c>
      <c r="B237" s="22" t="s">
        <v>213</v>
      </c>
      <c r="C237" s="27">
        <v>9.8626104023999996</v>
      </c>
      <c r="D237" s="27" t="str">
        <f t="shared" si="37"/>
        <v>N/A</v>
      </c>
      <c r="E237" s="27">
        <v>8.1783369802999992</v>
      </c>
      <c r="F237" s="27" t="str">
        <f t="shared" si="38"/>
        <v>N/A</v>
      </c>
      <c r="G237" s="27">
        <v>4.4457056374999997</v>
      </c>
      <c r="H237" s="27" t="str">
        <f t="shared" si="39"/>
        <v>N/A</v>
      </c>
      <c r="I237" s="8">
        <v>-17.100000000000001</v>
      </c>
      <c r="J237" s="8">
        <v>-45.6</v>
      </c>
      <c r="K237" s="28" t="s">
        <v>734</v>
      </c>
      <c r="L237" s="105" t="str">
        <f t="shared" si="40"/>
        <v>No</v>
      </c>
    </row>
    <row r="238" spans="1:12" x14ac:dyDescent="0.2">
      <c r="A238" s="136" t="s">
        <v>1372</v>
      </c>
      <c r="B238" s="22" t="s">
        <v>213</v>
      </c>
      <c r="C238" s="27">
        <v>15.333380570999999</v>
      </c>
      <c r="D238" s="27" t="str">
        <f t="shared" si="37"/>
        <v>N/A</v>
      </c>
      <c r="E238" s="27">
        <v>14.824947634000001</v>
      </c>
      <c r="F238" s="27" t="str">
        <f t="shared" si="38"/>
        <v>N/A</v>
      </c>
      <c r="G238" s="27">
        <v>13.801331157</v>
      </c>
      <c r="H238" s="27" t="str">
        <f t="shared" si="39"/>
        <v>N/A</v>
      </c>
      <c r="I238" s="8">
        <v>-3.32</v>
      </c>
      <c r="J238" s="8">
        <v>-6.9</v>
      </c>
      <c r="K238" s="28" t="s">
        <v>734</v>
      </c>
      <c r="L238" s="105" t="str">
        <f t="shared" si="40"/>
        <v>Yes</v>
      </c>
    </row>
    <row r="239" spans="1:12" x14ac:dyDescent="0.2">
      <c r="A239" s="136" t="s">
        <v>1373</v>
      </c>
      <c r="B239" s="22" t="s">
        <v>213</v>
      </c>
      <c r="C239" s="27">
        <v>0.2788725581</v>
      </c>
      <c r="D239" s="27" t="str">
        <f t="shared" si="37"/>
        <v>N/A</v>
      </c>
      <c r="E239" s="27">
        <v>0.3326642219</v>
      </c>
      <c r="F239" s="27" t="str">
        <f t="shared" si="38"/>
        <v>N/A</v>
      </c>
      <c r="G239" s="27">
        <v>0.24617283300000001</v>
      </c>
      <c r="H239" s="27" t="str">
        <f t="shared" si="39"/>
        <v>N/A</v>
      </c>
      <c r="I239" s="8">
        <v>19.29</v>
      </c>
      <c r="J239" s="8">
        <v>-26</v>
      </c>
      <c r="K239" s="28" t="s">
        <v>734</v>
      </c>
      <c r="L239" s="105" t="str">
        <f t="shared" si="40"/>
        <v>Yes</v>
      </c>
    </row>
    <row r="240" spans="1:12" x14ac:dyDescent="0.2">
      <c r="A240" s="136" t="s">
        <v>1374</v>
      </c>
      <c r="B240" s="22" t="s">
        <v>213</v>
      </c>
      <c r="C240" s="27">
        <v>0.3310945038</v>
      </c>
      <c r="D240" s="27" t="str">
        <f t="shared" si="37"/>
        <v>N/A</v>
      </c>
      <c r="E240" s="27">
        <v>0.23738456299999999</v>
      </c>
      <c r="F240" s="27" t="str">
        <f t="shared" si="38"/>
        <v>N/A</v>
      </c>
      <c r="G240" s="27">
        <v>0.19946178480000001</v>
      </c>
      <c r="H240" s="27" t="str">
        <f t="shared" si="39"/>
        <v>N/A</v>
      </c>
      <c r="I240" s="8">
        <v>-28.3</v>
      </c>
      <c r="J240" s="8">
        <v>-16</v>
      </c>
      <c r="K240" s="28" t="s">
        <v>734</v>
      </c>
      <c r="L240" s="105" t="str">
        <f t="shared" si="40"/>
        <v>Yes</v>
      </c>
    </row>
    <row r="241" spans="1:12" ht="25.5" x14ac:dyDescent="0.2">
      <c r="A241" s="136" t="s">
        <v>1375</v>
      </c>
      <c r="B241" s="22" t="s">
        <v>213</v>
      </c>
      <c r="C241" s="32">
        <v>21432330</v>
      </c>
      <c r="D241" s="27" t="str">
        <f t="shared" si="37"/>
        <v>N/A</v>
      </c>
      <c r="E241" s="32">
        <v>9014084</v>
      </c>
      <c r="F241" s="27" t="str">
        <f t="shared" si="38"/>
        <v>N/A</v>
      </c>
      <c r="G241" s="32">
        <v>8752769</v>
      </c>
      <c r="H241" s="27" t="str">
        <f t="shared" si="39"/>
        <v>N/A</v>
      </c>
      <c r="I241" s="8">
        <v>-57.9</v>
      </c>
      <c r="J241" s="8">
        <v>-2.9</v>
      </c>
      <c r="K241" s="28" t="s">
        <v>734</v>
      </c>
      <c r="L241" s="105" t="str">
        <f t="shared" si="40"/>
        <v>Yes</v>
      </c>
    </row>
    <row r="242" spans="1:12" x14ac:dyDescent="0.2">
      <c r="A242" s="136" t="s">
        <v>1376</v>
      </c>
      <c r="B242" s="22" t="s">
        <v>213</v>
      </c>
      <c r="C242" s="31">
        <v>965</v>
      </c>
      <c r="D242" s="27" t="str">
        <f t="shared" si="37"/>
        <v>N/A</v>
      </c>
      <c r="E242" s="31">
        <v>553</v>
      </c>
      <c r="F242" s="27" t="str">
        <f t="shared" si="38"/>
        <v>N/A</v>
      </c>
      <c r="G242" s="31">
        <v>582</v>
      </c>
      <c r="H242" s="27" t="str">
        <f t="shared" si="39"/>
        <v>N/A</v>
      </c>
      <c r="I242" s="8">
        <v>-42.7</v>
      </c>
      <c r="J242" s="8">
        <v>5.2439999999999998</v>
      </c>
      <c r="K242" s="28" t="s">
        <v>734</v>
      </c>
      <c r="L242" s="105" t="str">
        <f t="shared" si="40"/>
        <v>Yes</v>
      </c>
    </row>
    <row r="243" spans="1:12" ht="25.5" x14ac:dyDescent="0.2">
      <c r="A243" s="136" t="s">
        <v>1377</v>
      </c>
      <c r="B243" s="22" t="s">
        <v>213</v>
      </c>
      <c r="C243" s="32">
        <v>22209.668394</v>
      </c>
      <c r="D243" s="27" t="str">
        <f t="shared" si="37"/>
        <v>N/A</v>
      </c>
      <c r="E243" s="32">
        <v>16300.332731</v>
      </c>
      <c r="F243" s="27" t="str">
        <f t="shared" si="38"/>
        <v>N/A</v>
      </c>
      <c r="G243" s="32">
        <v>15039.121993000001</v>
      </c>
      <c r="H243" s="27" t="str">
        <f t="shared" si="39"/>
        <v>N/A</v>
      </c>
      <c r="I243" s="8">
        <v>-26.6</v>
      </c>
      <c r="J243" s="8">
        <v>-7.74</v>
      </c>
      <c r="K243" s="28" t="s">
        <v>734</v>
      </c>
      <c r="L243" s="105" t="str">
        <f t="shared" si="40"/>
        <v>Yes</v>
      </c>
    </row>
    <row r="244" spans="1:12" ht="25.5" x14ac:dyDescent="0.2">
      <c r="A244" s="136" t="s">
        <v>1378</v>
      </c>
      <c r="B244" s="22" t="s">
        <v>213</v>
      </c>
      <c r="C244" s="32">
        <v>11572.5</v>
      </c>
      <c r="D244" s="27" t="str">
        <f t="shared" si="37"/>
        <v>N/A</v>
      </c>
      <c r="E244" s="32">
        <v>17.600000000000001</v>
      </c>
      <c r="F244" s="27" t="str">
        <f t="shared" si="38"/>
        <v>N/A</v>
      </c>
      <c r="G244" s="32">
        <v>18.666666667000001</v>
      </c>
      <c r="H244" s="27" t="str">
        <f t="shared" si="39"/>
        <v>N/A</v>
      </c>
      <c r="I244" s="8">
        <v>-99.8</v>
      </c>
      <c r="J244" s="8">
        <v>6.0609999999999999</v>
      </c>
      <c r="K244" s="28" t="s">
        <v>734</v>
      </c>
      <c r="L244" s="105" t="str">
        <f t="shared" si="40"/>
        <v>Yes</v>
      </c>
    </row>
    <row r="245" spans="1:12" ht="25.5" x14ac:dyDescent="0.2">
      <c r="A245" s="136" t="s">
        <v>1379</v>
      </c>
      <c r="B245" s="22" t="s">
        <v>213</v>
      </c>
      <c r="C245" s="32">
        <v>22226.654749000001</v>
      </c>
      <c r="D245" s="27" t="str">
        <f t="shared" si="37"/>
        <v>N/A</v>
      </c>
      <c r="E245" s="32">
        <v>16118.413361000001</v>
      </c>
      <c r="F245" s="27" t="str">
        <f t="shared" si="38"/>
        <v>N/A</v>
      </c>
      <c r="G245" s="32">
        <v>15141.166341</v>
      </c>
      <c r="H245" s="27" t="str">
        <f t="shared" si="39"/>
        <v>N/A</v>
      </c>
      <c r="I245" s="8">
        <v>-27.5</v>
      </c>
      <c r="J245" s="8">
        <v>-6.06</v>
      </c>
      <c r="K245" s="28" t="s">
        <v>734</v>
      </c>
      <c r="L245" s="105" t="str">
        <f t="shared" si="40"/>
        <v>Yes</v>
      </c>
    </row>
    <row r="246" spans="1:12" ht="25.5" x14ac:dyDescent="0.2">
      <c r="A246" s="136" t="s">
        <v>1380</v>
      </c>
      <c r="B246" s="22" t="s">
        <v>213</v>
      </c>
      <c r="C246" s="32">
        <v>26665.632653000001</v>
      </c>
      <c r="D246" s="27" t="str">
        <f t="shared" si="37"/>
        <v>N/A</v>
      </c>
      <c r="E246" s="32">
        <v>18978.764706000002</v>
      </c>
      <c r="F246" s="27" t="str">
        <f t="shared" si="38"/>
        <v>N/A</v>
      </c>
      <c r="G246" s="32">
        <v>15623.4</v>
      </c>
      <c r="H246" s="27" t="str">
        <f t="shared" si="39"/>
        <v>N/A</v>
      </c>
      <c r="I246" s="8">
        <v>-28.8</v>
      </c>
      <c r="J246" s="8">
        <v>-17.7</v>
      </c>
      <c r="K246" s="28" t="s">
        <v>734</v>
      </c>
      <c r="L246" s="105" t="str">
        <f t="shared" si="40"/>
        <v>Yes</v>
      </c>
    </row>
    <row r="247" spans="1:12" ht="25.5" x14ac:dyDescent="0.2">
      <c r="A247" s="136" t="s">
        <v>1381</v>
      </c>
      <c r="B247" s="22" t="s">
        <v>213</v>
      </c>
      <c r="C247" s="32">
        <v>1408</v>
      </c>
      <c r="D247" s="27" t="str">
        <f t="shared" si="37"/>
        <v>N/A</v>
      </c>
      <c r="E247" s="32">
        <v>2720</v>
      </c>
      <c r="F247" s="27" t="str">
        <f t="shared" si="38"/>
        <v>N/A</v>
      </c>
      <c r="G247" s="32" t="s">
        <v>1750</v>
      </c>
      <c r="H247" s="27" t="str">
        <f t="shared" si="39"/>
        <v>N/A</v>
      </c>
      <c r="I247" s="8">
        <v>93.18</v>
      </c>
      <c r="J247" s="8" t="s">
        <v>1750</v>
      </c>
      <c r="K247" s="28" t="s">
        <v>734</v>
      </c>
      <c r="L247" s="105" t="str">
        <f t="shared" si="40"/>
        <v>N/A</v>
      </c>
    </row>
    <row r="248" spans="1:12" ht="25.5" x14ac:dyDescent="0.2">
      <c r="A248" s="136" t="s">
        <v>1382</v>
      </c>
      <c r="B248" s="22" t="s">
        <v>213</v>
      </c>
      <c r="C248" s="27">
        <v>0.39090191000000002</v>
      </c>
      <c r="D248" s="27" t="str">
        <f t="shared" si="37"/>
        <v>N/A</v>
      </c>
      <c r="E248" s="27">
        <v>0.1503910712</v>
      </c>
      <c r="F248" s="27" t="str">
        <f t="shared" si="38"/>
        <v>N/A</v>
      </c>
      <c r="G248" s="27">
        <v>0.14825154870000001</v>
      </c>
      <c r="H248" s="27" t="str">
        <f t="shared" si="39"/>
        <v>N/A</v>
      </c>
      <c r="I248" s="8">
        <v>-61.5</v>
      </c>
      <c r="J248" s="8">
        <v>-1.42</v>
      </c>
      <c r="K248" s="28" t="s">
        <v>734</v>
      </c>
      <c r="L248" s="105" t="str">
        <f t="shared" si="40"/>
        <v>Yes</v>
      </c>
    </row>
    <row r="249" spans="1:12" ht="25.5" x14ac:dyDescent="0.2">
      <c r="A249" s="136" t="s">
        <v>1383</v>
      </c>
      <c r="B249" s="22" t="s">
        <v>213</v>
      </c>
      <c r="C249" s="27">
        <v>0.49067713439999999</v>
      </c>
      <c r="D249" s="27" t="str">
        <f t="shared" si="37"/>
        <v>N/A</v>
      </c>
      <c r="E249" s="27">
        <v>0.13676148799999999</v>
      </c>
      <c r="F249" s="27" t="str">
        <f t="shared" si="38"/>
        <v>N/A</v>
      </c>
      <c r="G249" s="27">
        <v>0.11350737800000001</v>
      </c>
      <c r="H249" s="27" t="str">
        <f t="shared" si="39"/>
        <v>N/A</v>
      </c>
      <c r="I249" s="8">
        <v>-72.099999999999994</v>
      </c>
      <c r="J249" s="8">
        <v>-17</v>
      </c>
      <c r="K249" s="28" t="s">
        <v>734</v>
      </c>
      <c r="L249" s="105" t="str">
        <f t="shared" si="40"/>
        <v>Yes</v>
      </c>
    </row>
    <row r="250" spans="1:12" ht="25.5" x14ac:dyDescent="0.2">
      <c r="A250" s="136" t="s">
        <v>1384</v>
      </c>
      <c r="B250" s="22" t="s">
        <v>213</v>
      </c>
      <c r="C250" s="27">
        <v>3.1708354000000001</v>
      </c>
      <c r="D250" s="27" t="str">
        <f t="shared" si="37"/>
        <v>N/A</v>
      </c>
      <c r="E250" s="27">
        <v>2.0476210832000001</v>
      </c>
      <c r="F250" s="27" t="str">
        <f t="shared" si="38"/>
        <v>N/A</v>
      </c>
      <c r="G250" s="27">
        <v>2.1390598182999998</v>
      </c>
      <c r="H250" s="27" t="str">
        <f t="shared" si="39"/>
        <v>N/A</v>
      </c>
      <c r="I250" s="8">
        <v>-35.4</v>
      </c>
      <c r="J250" s="8">
        <v>4.4660000000000002</v>
      </c>
      <c r="K250" s="28" t="s">
        <v>734</v>
      </c>
      <c r="L250" s="105" t="str">
        <f t="shared" si="40"/>
        <v>Yes</v>
      </c>
    </row>
    <row r="251" spans="1:12" ht="25.5" x14ac:dyDescent="0.2">
      <c r="A251" s="136" t="s">
        <v>1385</v>
      </c>
      <c r="B251" s="22" t="s">
        <v>213</v>
      </c>
      <c r="C251" s="27">
        <v>3.4859069800000003E-2</v>
      </c>
      <c r="D251" s="27" t="str">
        <f t="shared" si="37"/>
        <v>N/A</v>
      </c>
      <c r="E251" s="27">
        <v>4.8232765699999999E-2</v>
      </c>
      <c r="F251" s="27" t="str">
        <f t="shared" si="38"/>
        <v>N/A</v>
      </c>
      <c r="G251" s="27">
        <v>4.2669957699999997E-2</v>
      </c>
      <c r="H251" s="27" t="str">
        <f t="shared" si="39"/>
        <v>N/A</v>
      </c>
      <c r="I251" s="8">
        <v>38.369999999999997</v>
      </c>
      <c r="J251" s="8">
        <v>-11.5</v>
      </c>
      <c r="K251" s="28" t="s">
        <v>734</v>
      </c>
      <c r="L251" s="105" t="str">
        <f t="shared" si="40"/>
        <v>Yes</v>
      </c>
    </row>
    <row r="252" spans="1:12" ht="25.5" x14ac:dyDescent="0.2">
      <c r="A252" s="171" t="s">
        <v>1386</v>
      </c>
      <c r="B252" s="113" t="s">
        <v>213</v>
      </c>
      <c r="C252" s="145">
        <v>1.3514060999999999E-3</v>
      </c>
      <c r="D252" s="145" t="str">
        <f t="shared" si="37"/>
        <v>N/A</v>
      </c>
      <c r="E252" s="145">
        <v>5.0081129999999998E-4</v>
      </c>
      <c r="F252" s="145" t="str">
        <f t="shared" si="38"/>
        <v>N/A</v>
      </c>
      <c r="G252" s="145">
        <v>0</v>
      </c>
      <c r="H252" s="145" t="str">
        <f t="shared" si="39"/>
        <v>N/A</v>
      </c>
      <c r="I252" s="146">
        <v>-62.9</v>
      </c>
      <c r="J252" s="146">
        <v>-100</v>
      </c>
      <c r="K252" s="161" t="s">
        <v>734</v>
      </c>
      <c r="L252" s="116" t="str">
        <f t="shared" si="40"/>
        <v>No</v>
      </c>
    </row>
    <row r="253" spans="1:12" x14ac:dyDescent="0.2">
      <c r="A253" s="200" t="s">
        <v>1620</v>
      </c>
      <c r="B253" s="201"/>
      <c r="C253" s="201"/>
      <c r="D253" s="201"/>
      <c r="E253" s="201"/>
      <c r="F253" s="201"/>
      <c r="G253" s="201"/>
      <c r="H253" s="201"/>
      <c r="I253" s="201"/>
      <c r="J253" s="201"/>
      <c r="K253" s="201"/>
      <c r="L253" s="202"/>
    </row>
    <row r="254" spans="1:12" x14ac:dyDescent="0.2">
      <c r="A254" s="195" t="s">
        <v>1618</v>
      </c>
      <c r="B254" s="196"/>
      <c r="C254" s="196"/>
      <c r="D254" s="196"/>
      <c r="E254" s="196"/>
      <c r="F254" s="196"/>
      <c r="G254" s="196"/>
      <c r="H254" s="196"/>
      <c r="I254" s="196"/>
      <c r="J254" s="196"/>
      <c r="K254" s="196"/>
      <c r="L254" s="197"/>
    </row>
    <row r="255" spans="1:12" s="13" customFormat="1" x14ac:dyDescent="0.2">
      <c r="A255" s="198" t="s">
        <v>1706</v>
      </c>
      <c r="B255" s="198"/>
      <c r="C255" s="198"/>
      <c r="D255" s="198"/>
      <c r="E255" s="198"/>
      <c r="F255" s="198"/>
      <c r="G255" s="198"/>
      <c r="H255" s="198"/>
      <c r="I255" s="198"/>
      <c r="J255" s="198"/>
      <c r="K255" s="198"/>
      <c r="L255" s="199"/>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 style="13" customWidth="1"/>
    <col min="12" max="12" width="15.5703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5" t="s">
        <v>1582</v>
      </c>
      <c r="B2" s="216"/>
      <c r="C2" s="216"/>
      <c r="D2" s="216"/>
      <c r="E2" s="216"/>
      <c r="F2" s="216"/>
      <c r="G2" s="216"/>
      <c r="H2" s="216"/>
      <c r="I2" s="216"/>
      <c r="J2" s="216"/>
      <c r="K2" s="216"/>
      <c r="L2" s="217"/>
    </row>
    <row r="3" spans="1:12" s="13" customFormat="1" x14ac:dyDescent="0.2">
      <c r="A3" s="192" t="s">
        <v>1749</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68" t="s">
        <v>5</v>
      </c>
      <c r="B6" s="22" t="s">
        <v>213</v>
      </c>
      <c r="C6" s="23">
        <v>234752</v>
      </c>
      <c r="D6" s="27" t="str">
        <f t="shared" ref="D6:D37" si="0">IF($B6="N/A","N/A",IF(C6&gt;10,"No",IF(C6&lt;-10,"No","Yes")))</f>
        <v>N/A</v>
      </c>
      <c r="E6" s="23">
        <v>229745</v>
      </c>
      <c r="F6" s="27" t="str">
        <f t="shared" ref="F6:F37" si="1">IF($B6="N/A","N/A",IF(E6&gt;10,"No",IF(E6&lt;-10,"No","Yes")))</f>
        <v>N/A</v>
      </c>
      <c r="G6" s="23">
        <v>205170</v>
      </c>
      <c r="H6" s="27" t="str">
        <f t="shared" ref="H6:H37" si="2">IF($B6="N/A","N/A",IF(G6&gt;10,"No",IF(G6&lt;-10,"No","Yes")))</f>
        <v>N/A</v>
      </c>
      <c r="I6" s="8">
        <v>-2.13</v>
      </c>
      <c r="J6" s="8">
        <v>-10.7</v>
      </c>
      <c r="K6" s="28" t="s">
        <v>734</v>
      </c>
      <c r="L6" s="105" t="str">
        <f t="shared" ref="L6:L39" si="3">IF(J6="Div by 0", "N/A", IF(K6="N/A","N/A", IF(J6&gt;VALUE(MID(K6,1,2)), "No", IF(J6&lt;-1*VALUE(MID(K6,1,2)), "No", "Yes"))))</f>
        <v>Yes</v>
      </c>
    </row>
    <row r="7" spans="1:12" x14ac:dyDescent="0.2">
      <c r="A7" s="168" t="s">
        <v>6</v>
      </c>
      <c r="B7" s="22" t="s">
        <v>213</v>
      </c>
      <c r="C7" s="23">
        <v>201801</v>
      </c>
      <c r="D7" s="27" t="str">
        <f t="shared" si="0"/>
        <v>N/A</v>
      </c>
      <c r="E7" s="23">
        <v>194638</v>
      </c>
      <c r="F7" s="27" t="str">
        <f t="shared" si="1"/>
        <v>N/A</v>
      </c>
      <c r="G7" s="23">
        <v>166625</v>
      </c>
      <c r="H7" s="27" t="str">
        <f t="shared" si="2"/>
        <v>N/A</v>
      </c>
      <c r="I7" s="8">
        <v>-3.55</v>
      </c>
      <c r="J7" s="8">
        <v>-14.4</v>
      </c>
      <c r="K7" s="28" t="s">
        <v>734</v>
      </c>
      <c r="L7" s="105" t="str">
        <f t="shared" si="3"/>
        <v>Yes</v>
      </c>
    </row>
    <row r="8" spans="1:12" x14ac:dyDescent="0.2">
      <c r="A8" s="168" t="s">
        <v>360</v>
      </c>
      <c r="B8" s="22" t="s">
        <v>213</v>
      </c>
      <c r="C8" s="4">
        <v>85.963484868999998</v>
      </c>
      <c r="D8" s="27" t="str">
        <f t="shared" si="0"/>
        <v>N/A</v>
      </c>
      <c r="E8" s="4">
        <v>84.719145139000005</v>
      </c>
      <c r="F8" s="27" t="str">
        <f t="shared" si="1"/>
        <v>N/A</v>
      </c>
      <c r="G8" s="4">
        <v>81.213140323000005</v>
      </c>
      <c r="H8" s="27" t="str">
        <f t="shared" si="2"/>
        <v>N/A</v>
      </c>
      <c r="I8" s="8">
        <v>-1.45</v>
      </c>
      <c r="J8" s="8">
        <v>-4.1399999999999997</v>
      </c>
      <c r="K8" s="28" t="s">
        <v>734</v>
      </c>
      <c r="L8" s="105" t="str">
        <f t="shared" si="3"/>
        <v>Yes</v>
      </c>
    </row>
    <row r="9" spans="1:12" x14ac:dyDescent="0.2">
      <c r="A9" s="137" t="s">
        <v>88</v>
      </c>
      <c r="B9" s="30" t="s">
        <v>213</v>
      </c>
      <c r="C9" s="1">
        <v>205816.3</v>
      </c>
      <c r="D9" s="7" t="str">
        <f t="shared" si="0"/>
        <v>N/A</v>
      </c>
      <c r="E9" s="1">
        <v>200436.01</v>
      </c>
      <c r="F9" s="7" t="str">
        <f t="shared" si="1"/>
        <v>N/A</v>
      </c>
      <c r="G9" s="1">
        <v>174125.62</v>
      </c>
      <c r="H9" s="7" t="str">
        <f t="shared" si="2"/>
        <v>N/A</v>
      </c>
      <c r="I9" s="8">
        <v>-2.61</v>
      </c>
      <c r="J9" s="8">
        <v>-13.1</v>
      </c>
      <c r="K9" s="30" t="s">
        <v>734</v>
      </c>
      <c r="L9" s="105" t="str">
        <f t="shared" si="3"/>
        <v>Yes</v>
      </c>
    </row>
    <row r="10" spans="1:12" x14ac:dyDescent="0.2">
      <c r="A10" s="137" t="s">
        <v>1387</v>
      </c>
      <c r="B10" s="22" t="s">
        <v>213</v>
      </c>
      <c r="C10" s="4">
        <v>3.1761177753999998</v>
      </c>
      <c r="D10" s="27" t="str">
        <f t="shared" si="0"/>
        <v>N/A</v>
      </c>
      <c r="E10" s="4">
        <v>4.4827961435999999</v>
      </c>
      <c r="F10" s="27" t="str">
        <f t="shared" si="1"/>
        <v>N/A</v>
      </c>
      <c r="G10" s="4">
        <v>3.5453526343999999</v>
      </c>
      <c r="H10" s="27" t="str">
        <f t="shared" si="2"/>
        <v>N/A</v>
      </c>
      <c r="I10" s="8">
        <v>41.14</v>
      </c>
      <c r="J10" s="8">
        <v>-20.9</v>
      </c>
      <c r="K10" s="28" t="s">
        <v>734</v>
      </c>
      <c r="L10" s="105" t="str">
        <f t="shared" si="3"/>
        <v>Yes</v>
      </c>
    </row>
    <row r="11" spans="1:12" x14ac:dyDescent="0.2">
      <c r="A11" s="137" t="s">
        <v>1388</v>
      </c>
      <c r="B11" s="22" t="s">
        <v>213</v>
      </c>
      <c r="C11" s="4">
        <v>1.2242707197</v>
      </c>
      <c r="D11" s="27" t="str">
        <f t="shared" si="0"/>
        <v>N/A</v>
      </c>
      <c r="E11" s="4">
        <v>1.5726131145</v>
      </c>
      <c r="F11" s="27" t="str">
        <f t="shared" si="1"/>
        <v>N/A</v>
      </c>
      <c r="G11" s="4">
        <v>1.8028951601000001</v>
      </c>
      <c r="H11" s="27" t="str">
        <f t="shared" si="2"/>
        <v>N/A</v>
      </c>
      <c r="I11" s="8">
        <v>28.45</v>
      </c>
      <c r="J11" s="8">
        <v>14.64</v>
      </c>
      <c r="K11" s="28" t="s">
        <v>734</v>
      </c>
      <c r="L11" s="105" t="str">
        <f t="shared" si="3"/>
        <v>Yes</v>
      </c>
    </row>
    <row r="12" spans="1:12" x14ac:dyDescent="0.2">
      <c r="A12" s="137" t="s">
        <v>1389</v>
      </c>
      <c r="B12" s="22" t="s">
        <v>213</v>
      </c>
      <c r="C12" s="4">
        <v>64.527671756000004</v>
      </c>
      <c r="D12" s="27" t="str">
        <f t="shared" si="0"/>
        <v>N/A</v>
      </c>
      <c r="E12" s="4">
        <v>63.833380486999999</v>
      </c>
      <c r="F12" s="27" t="str">
        <f t="shared" si="1"/>
        <v>N/A</v>
      </c>
      <c r="G12" s="4">
        <v>58.193205634000002</v>
      </c>
      <c r="H12" s="27" t="str">
        <f t="shared" si="2"/>
        <v>N/A</v>
      </c>
      <c r="I12" s="8">
        <v>-1.08</v>
      </c>
      <c r="J12" s="8">
        <v>-8.84</v>
      </c>
      <c r="K12" s="28" t="s">
        <v>734</v>
      </c>
      <c r="L12" s="105" t="str">
        <f t="shared" si="3"/>
        <v>Yes</v>
      </c>
    </row>
    <row r="13" spans="1:12" x14ac:dyDescent="0.2">
      <c r="A13" s="137" t="s">
        <v>1390</v>
      </c>
      <c r="B13" s="22" t="s">
        <v>213</v>
      </c>
      <c r="C13" s="4">
        <v>3.2378850872</v>
      </c>
      <c r="D13" s="27" t="str">
        <f t="shared" si="0"/>
        <v>N/A</v>
      </c>
      <c r="E13" s="4">
        <v>2.9014777252999999</v>
      </c>
      <c r="F13" s="27" t="str">
        <f t="shared" si="1"/>
        <v>N/A</v>
      </c>
      <c r="G13" s="4">
        <v>4.1848223424000004</v>
      </c>
      <c r="H13" s="27" t="str">
        <f t="shared" si="2"/>
        <v>N/A</v>
      </c>
      <c r="I13" s="8">
        <v>-10.4</v>
      </c>
      <c r="J13" s="8">
        <v>44.23</v>
      </c>
      <c r="K13" s="28" t="s">
        <v>734</v>
      </c>
      <c r="L13" s="105" t="str">
        <f t="shared" si="3"/>
        <v>No</v>
      </c>
    </row>
    <row r="14" spans="1:12" x14ac:dyDescent="0.2">
      <c r="A14" s="137" t="s">
        <v>1391</v>
      </c>
      <c r="B14" s="22" t="s">
        <v>213</v>
      </c>
      <c r="C14" s="4">
        <v>4.1950654307999997</v>
      </c>
      <c r="D14" s="27" t="str">
        <f t="shared" si="0"/>
        <v>N/A</v>
      </c>
      <c r="E14" s="4">
        <v>4.1641820278999999</v>
      </c>
      <c r="F14" s="27" t="str">
        <f t="shared" si="1"/>
        <v>N/A</v>
      </c>
      <c r="G14" s="4">
        <v>4.9958570940999998</v>
      </c>
      <c r="H14" s="27" t="str">
        <f t="shared" si="2"/>
        <v>N/A</v>
      </c>
      <c r="I14" s="8">
        <v>-0.73599999999999999</v>
      </c>
      <c r="J14" s="8">
        <v>19.97</v>
      </c>
      <c r="K14" s="28" t="s">
        <v>734</v>
      </c>
      <c r="L14" s="105" t="str">
        <f t="shared" si="3"/>
        <v>Yes</v>
      </c>
    </row>
    <row r="15" spans="1:12" x14ac:dyDescent="0.2">
      <c r="A15" s="137" t="s">
        <v>1392</v>
      </c>
      <c r="B15" s="22" t="s">
        <v>213</v>
      </c>
      <c r="C15" s="4">
        <v>4.2598149999999998E-4</v>
      </c>
      <c r="D15" s="27" t="str">
        <f t="shared" si="0"/>
        <v>N/A</v>
      </c>
      <c r="E15" s="4">
        <v>1.3057956E-3</v>
      </c>
      <c r="F15" s="27" t="str">
        <f t="shared" si="1"/>
        <v>N/A</v>
      </c>
      <c r="G15" s="4">
        <v>4.3866062000000004E-3</v>
      </c>
      <c r="H15" s="27" t="str">
        <f t="shared" si="2"/>
        <v>N/A</v>
      </c>
      <c r="I15" s="8">
        <v>206.5</v>
      </c>
      <c r="J15" s="8">
        <v>235.9</v>
      </c>
      <c r="K15" s="28" t="s">
        <v>734</v>
      </c>
      <c r="L15" s="105" t="str">
        <f t="shared" si="3"/>
        <v>No</v>
      </c>
    </row>
    <row r="16" spans="1:12" x14ac:dyDescent="0.2">
      <c r="A16" s="137" t="s">
        <v>1393</v>
      </c>
      <c r="B16" s="22" t="s">
        <v>213</v>
      </c>
      <c r="C16" s="4">
        <v>2.1703755453000002</v>
      </c>
      <c r="D16" s="27" t="str">
        <f t="shared" si="0"/>
        <v>N/A</v>
      </c>
      <c r="E16" s="4">
        <v>1.8363838168</v>
      </c>
      <c r="F16" s="27" t="str">
        <f t="shared" si="1"/>
        <v>N/A</v>
      </c>
      <c r="G16" s="4">
        <v>2.7079982453999998</v>
      </c>
      <c r="H16" s="27" t="str">
        <f t="shared" si="2"/>
        <v>N/A</v>
      </c>
      <c r="I16" s="8">
        <v>-15.4</v>
      </c>
      <c r="J16" s="8">
        <v>47.46</v>
      </c>
      <c r="K16" s="28" t="s">
        <v>734</v>
      </c>
      <c r="L16" s="105" t="str">
        <f t="shared" si="3"/>
        <v>No</v>
      </c>
    </row>
    <row r="17" spans="1:12" x14ac:dyDescent="0.2">
      <c r="A17" s="137" t="s">
        <v>1394</v>
      </c>
      <c r="B17" s="22" t="s">
        <v>213</v>
      </c>
      <c r="C17" s="4">
        <v>0</v>
      </c>
      <c r="D17" s="27" t="str">
        <f t="shared" si="0"/>
        <v>N/A</v>
      </c>
      <c r="E17" s="4">
        <v>0</v>
      </c>
      <c r="F17" s="27" t="str">
        <f t="shared" si="1"/>
        <v>N/A</v>
      </c>
      <c r="G17" s="4">
        <v>0</v>
      </c>
      <c r="H17" s="27" t="str">
        <f t="shared" si="2"/>
        <v>N/A</v>
      </c>
      <c r="I17" s="8" t="s">
        <v>1750</v>
      </c>
      <c r="J17" s="8" t="s">
        <v>1750</v>
      </c>
      <c r="K17" s="28" t="s">
        <v>734</v>
      </c>
      <c r="L17" s="105" t="str">
        <f t="shared" si="3"/>
        <v>N/A</v>
      </c>
    </row>
    <row r="18" spans="1:12" x14ac:dyDescent="0.2">
      <c r="A18" s="137" t="s">
        <v>1395</v>
      </c>
      <c r="B18" s="22" t="s">
        <v>213</v>
      </c>
      <c r="C18" s="4">
        <v>21.468187704000002</v>
      </c>
      <c r="D18" s="27" t="str">
        <f t="shared" si="0"/>
        <v>N/A</v>
      </c>
      <c r="E18" s="4">
        <v>21.207860888999999</v>
      </c>
      <c r="F18" s="27" t="str">
        <f t="shared" si="1"/>
        <v>N/A</v>
      </c>
      <c r="G18" s="4">
        <v>24.565482283000001</v>
      </c>
      <c r="H18" s="27" t="str">
        <f t="shared" si="2"/>
        <v>N/A</v>
      </c>
      <c r="I18" s="8">
        <v>-1.21</v>
      </c>
      <c r="J18" s="8">
        <v>15.83</v>
      </c>
      <c r="K18" s="28" t="s">
        <v>734</v>
      </c>
      <c r="L18" s="105" t="str">
        <f t="shared" si="3"/>
        <v>Yes</v>
      </c>
    </row>
    <row r="19" spans="1:12" x14ac:dyDescent="0.2">
      <c r="A19" s="137" t="s">
        <v>1396</v>
      </c>
      <c r="B19" s="22" t="s">
        <v>213</v>
      </c>
      <c r="C19" s="4">
        <v>0</v>
      </c>
      <c r="D19" s="27" t="str">
        <f t="shared" si="0"/>
        <v>N/A</v>
      </c>
      <c r="E19" s="4">
        <v>0</v>
      </c>
      <c r="F19" s="27" t="str">
        <f t="shared" si="1"/>
        <v>N/A</v>
      </c>
      <c r="G19" s="4">
        <v>0</v>
      </c>
      <c r="H19" s="27" t="str">
        <f t="shared" si="2"/>
        <v>N/A</v>
      </c>
      <c r="I19" s="8" t="s">
        <v>1750</v>
      </c>
      <c r="J19" s="8" t="s">
        <v>1750</v>
      </c>
      <c r="K19" s="28" t="s">
        <v>734</v>
      </c>
      <c r="L19" s="105" t="str">
        <f t="shared" si="3"/>
        <v>N/A</v>
      </c>
    </row>
    <row r="20" spans="1:12" x14ac:dyDescent="0.2">
      <c r="A20" s="128" t="s">
        <v>959</v>
      </c>
      <c r="B20" s="22" t="s">
        <v>213</v>
      </c>
      <c r="C20" s="4">
        <v>93.367042666000003</v>
      </c>
      <c r="D20" s="27" t="str">
        <f t="shared" si="0"/>
        <v>N/A</v>
      </c>
      <c r="E20" s="4">
        <v>93.688219548000006</v>
      </c>
      <c r="F20" s="27" t="str">
        <f t="shared" si="1"/>
        <v>N/A</v>
      </c>
      <c r="G20" s="4">
        <v>91.299897646000005</v>
      </c>
      <c r="H20" s="27" t="str">
        <f t="shared" si="2"/>
        <v>N/A</v>
      </c>
      <c r="I20" s="8">
        <v>0.34399999999999997</v>
      </c>
      <c r="J20" s="8">
        <v>-2.5499999999999998</v>
      </c>
      <c r="K20" s="28" t="s">
        <v>734</v>
      </c>
      <c r="L20" s="105" t="str">
        <f t="shared" si="3"/>
        <v>Yes</v>
      </c>
    </row>
    <row r="21" spans="1:12" x14ac:dyDescent="0.2">
      <c r="A21" s="128" t="s">
        <v>960</v>
      </c>
      <c r="B21" s="22" t="s">
        <v>213</v>
      </c>
      <c r="C21" s="4">
        <v>6.6329573337000003</v>
      </c>
      <c r="D21" s="27" t="str">
        <f t="shared" si="0"/>
        <v>N/A</v>
      </c>
      <c r="E21" s="4">
        <v>6.3117804521999998</v>
      </c>
      <c r="F21" s="27" t="str">
        <f t="shared" si="1"/>
        <v>N/A</v>
      </c>
      <c r="G21" s="4">
        <v>8.7001023541000002</v>
      </c>
      <c r="H21" s="27" t="str">
        <f t="shared" si="2"/>
        <v>N/A</v>
      </c>
      <c r="I21" s="8">
        <v>-4.84</v>
      </c>
      <c r="J21" s="8">
        <v>37.840000000000003</v>
      </c>
      <c r="K21" s="28" t="s">
        <v>734</v>
      </c>
      <c r="L21" s="105" t="str">
        <f t="shared" si="3"/>
        <v>No</v>
      </c>
    </row>
    <row r="22" spans="1:12" x14ac:dyDescent="0.2">
      <c r="A22" s="104" t="s">
        <v>1690</v>
      </c>
      <c r="B22" s="22" t="s">
        <v>213</v>
      </c>
      <c r="C22" s="23">
        <v>114149</v>
      </c>
      <c r="D22" s="27" t="str">
        <f t="shared" si="0"/>
        <v>N/A</v>
      </c>
      <c r="E22" s="23">
        <v>110835</v>
      </c>
      <c r="F22" s="27" t="str">
        <f t="shared" si="1"/>
        <v>N/A</v>
      </c>
      <c r="G22" s="23">
        <v>100369</v>
      </c>
      <c r="H22" s="27" t="str">
        <f t="shared" si="2"/>
        <v>N/A</v>
      </c>
      <c r="I22" s="8">
        <v>-2.9</v>
      </c>
      <c r="J22" s="8">
        <v>-9.44</v>
      </c>
      <c r="K22" s="28" t="s">
        <v>734</v>
      </c>
      <c r="L22" s="105" t="str">
        <f t="shared" si="3"/>
        <v>Yes</v>
      </c>
    </row>
    <row r="23" spans="1:12" x14ac:dyDescent="0.2">
      <c r="A23" s="104" t="s">
        <v>975</v>
      </c>
      <c r="B23" s="22" t="s">
        <v>213</v>
      </c>
      <c r="C23" s="23">
        <v>33718</v>
      </c>
      <c r="D23" s="27" t="str">
        <f t="shared" si="0"/>
        <v>N/A</v>
      </c>
      <c r="E23" s="23">
        <v>33333</v>
      </c>
      <c r="F23" s="27" t="str">
        <f t="shared" si="1"/>
        <v>N/A</v>
      </c>
      <c r="G23" s="23">
        <v>25270</v>
      </c>
      <c r="H23" s="27" t="str">
        <f t="shared" si="2"/>
        <v>N/A</v>
      </c>
      <c r="I23" s="8">
        <v>-1.1399999999999999</v>
      </c>
      <c r="J23" s="8">
        <v>-24.2</v>
      </c>
      <c r="K23" s="28" t="s">
        <v>734</v>
      </c>
      <c r="L23" s="105" t="str">
        <f t="shared" si="3"/>
        <v>Yes</v>
      </c>
    </row>
    <row r="24" spans="1:12" x14ac:dyDescent="0.2">
      <c r="A24" s="104" t="s">
        <v>976</v>
      </c>
      <c r="B24" s="22" t="s">
        <v>213</v>
      </c>
      <c r="C24" s="23">
        <v>8844</v>
      </c>
      <c r="D24" s="27" t="str">
        <f t="shared" si="0"/>
        <v>N/A</v>
      </c>
      <c r="E24" s="23">
        <v>8800</v>
      </c>
      <c r="F24" s="27" t="str">
        <f t="shared" si="1"/>
        <v>N/A</v>
      </c>
      <c r="G24" s="23">
        <v>9054</v>
      </c>
      <c r="H24" s="27" t="str">
        <f t="shared" si="2"/>
        <v>N/A</v>
      </c>
      <c r="I24" s="8">
        <v>-0.498</v>
      </c>
      <c r="J24" s="8">
        <v>2.8860000000000001</v>
      </c>
      <c r="K24" s="28" t="s">
        <v>734</v>
      </c>
      <c r="L24" s="105" t="str">
        <f t="shared" si="3"/>
        <v>Yes</v>
      </c>
    </row>
    <row r="25" spans="1:12" x14ac:dyDescent="0.2">
      <c r="A25" s="104" t="s">
        <v>977</v>
      </c>
      <c r="B25" s="22" t="s">
        <v>213</v>
      </c>
      <c r="C25" s="23">
        <v>43656</v>
      </c>
      <c r="D25" s="27" t="str">
        <f t="shared" si="0"/>
        <v>N/A</v>
      </c>
      <c r="E25" s="23">
        <v>41491</v>
      </c>
      <c r="F25" s="27" t="str">
        <f t="shared" si="1"/>
        <v>N/A</v>
      </c>
      <c r="G25" s="23">
        <v>38103</v>
      </c>
      <c r="H25" s="27" t="str">
        <f t="shared" si="2"/>
        <v>N/A</v>
      </c>
      <c r="I25" s="8">
        <v>-4.96</v>
      </c>
      <c r="J25" s="8">
        <v>-8.17</v>
      </c>
      <c r="K25" s="28" t="s">
        <v>734</v>
      </c>
      <c r="L25" s="105" t="str">
        <f t="shared" si="3"/>
        <v>Yes</v>
      </c>
    </row>
    <row r="26" spans="1:12" x14ac:dyDescent="0.2">
      <c r="A26" s="104" t="s">
        <v>978</v>
      </c>
      <c r="B26" s="22" t="s">
        <v>213</v>
      </c>
      <c r="C26" s="23">
        <v>27931</v>
      </c>
      <c r="D26" s="27" t="str">
        <f t="shared" si="0"/>
        <v>N/A</v>
      </c>
      <c r="E26" s="23">
        <v>27211</v>
      </c>
      <c r="F26" s="27" t="str">
        <f t="shared" si="1"/>
        <v>N/A</v>
      </c>
      <c r="G26" s="23">
        <v>27942</v>
      </c>
      <c r="H26" s="27" t="str">
        <f t="shared" si="2"/>
        <v>N/A</v>
      </c>
      <c r="I26" s="8">
        <v>-2.58</v>
      </c>
      <c r="J26" s="8">
        <v>2.6859999999999999</v>
      </c>
      <c r="K26" s="28" t="s">
        <v>734</v>
      </c>
      <c r="L26" s="105" t="str">
        <f t="shared" si="3"/>
        <v>Yes</v>
      </c>
    </row>
    <row r="27" spans="1:12" x14ac:dyDescent="0.2">
      <c r="A27" s="104" t="s">
        <v>979</v>
      </c>
      <c r="B27" s="22" t="s">
        <v>213</v>
      </c>
      <c r="C27" s="23">
        <v>0</v>
      </c>
      <c r="D27" s="27" t="str">
        <f t="shared" si="0"/>
        <v>N/A</v>
      </c>
      <c r="E27" s="23">
        <v>0</v>
      </c>
      <c r="F27" s="27" t="str">
        <f t="shared" si="1"/>
        <v>N/A</v>
      </c>
      <c r="G27" s="23">
        <v>0</v>
      </c>
      <c r="H27" s="27" t="str">
        <f t="shared" si="2"/>
        <v>N/A</v>
      </c>
      <c r="I27" s="8" t="s">
        <v>1750</v>
      </c>
      <c r="J27" s="8" t="s">
        <v>1750</v>
      </c>
      <c r="K27" s="28" t="s">
        <v>734</v>
      </c>
      <c r="L27" s="105" t="str">
        <f t="shared" si="3"/>
        <v>N/A</v>
      </c>
    </row>
    <row r="28" spans="1:12" x14ac:dyDescent="0.2">
      <c r="A28" s="104" t="s">
        <v>103</v>
      </c>
      <c r="B28" s="22" t="s">
        <v>213</v>
      </c>
      <c r="C28" s="23">
        <v>116370</v>
      </c>
      <c r="D28" s="27" t="str">
        <f t="shared" si="0"/>
        <v>N/A</v>
      </c>
      <c r="E28" s="23">
        <v>110423</v>
      </c>
      <c r="F28" s="27" t="str">
        <f t="shared" si="1"/>
        <v>N/A</v>
      </c>
      <c r="G28" s="23">
        <v>95516</v>
      </c>
      <c r="H28" s="27" t="str">
        <f t="shared" si="2"/>
        <v>N/A</v>
      </c>
      <c r="I28" s="8">
        <v>-5.1100000000000003</v>
      </c>
      <c r="J28" s="8">
        <v>-13.5</v>
      </c>
      <c r="K28" s="28" t="s">
        <v>734</v>
      </c>
      <c r="L28" s="105" t="str">
        <f t="shared" si="3"/>
        <v>Yes</v>
      </c>
    </row>
    <row r="29" spans="1:12" x14ac:dyDescent="0.2">
      <c r="A29" s="104" t="s">
        <v>980</v>
      </c>
      <c r="B29" s="22" t="s">
        <v>213</v>
      </c>
      <c r="C29" s="23">
        <v>41638</v>
      </c>
      <c r="D29" s="27" t="str">
        <f t="shared" si="0"/>
        <v>N/A</v>
      </c>
      <c r="E29" s="23">
        <v>40211</v>
      </c>
      <c r="F29" s="27" t="str">
        <f t="shared" si="1"/>
        <v>N/A</v>
      </c>
      <c r="G29" s="23">
        <v>30529</v>
      </c>
      <c r="H29" s="27" t="str">
        <f t="shared" si="2"/>
        <v>N/A</v>
      </c>
      <c r="I29" s="8">
        <v>-3.43</v>
      </c>
      <c r="J29" s="8">
        <v>-24.1</v>
      </c>
      <c r="K29" s="28" t="s">
        <v>734</v>
      </c>
      <c r="L29" s="105" t="str">
        <f t="shared" si="3"/>
        <v>Yes</v>
      </c>
    </row>
    <row r="30" spans="1:12" x14ac:dyDescent="0.2">
      <c r="A30" s="104" t="s">
        <v>981</v>
      </c>
      <c r="B30" s="22" t="s">
        <v>213</v>
      </c>
      <c r="C30" s="23">
        <v>6651</v>
      </c>
      <c r="D30" s="27" t="str">
        <f t="shared" si="0"/>
        <v>N/A</v>
      </c>
      <c r="E30" s="23">
        <v>5998</v>
      </c>
      <c r="F30" s="27" t="str">
        <f t="shared" si="1"/>
        <v>N/A</v>
      </c>
      <c r="G30" s="23">
        <v>5476</v>
      </c>
      <c r="H30" s="27" t="str">
        <f t="shared" si="2"/>
        <v>N/A</v>
      </c>
      <c r="I30" s="8">
        <v>-9.82</v>
      </c>
      <c r="J30" s="8">
        <v>-8.6999999999999993</v>
      </c>
      <c r="K30" s="28" t="s">
        <v>734</v>
      </c>
      <c r="L30" s="105" t="str">
        <f t="shared" si="3"/>
        <v>Yes</v>
      </c>
    </row>
    <row r="31" spans="1:12" x14ac:dyDescent="0.2">
      <c r="A31" s="104" t="s">
        <v>982</v>
      </c>
      <c r="B31" s="22" t="s">
        <v>213</v>
      </c>
      <c r="C31" s="23">
        <v>49158</v>
      </c>
      <c r="D31" s="27" t="str">
        <f t="shared" si="0"/>
        <v>N/A</v>
      </c>
      <c r="E31" s="23">
        <v>46377</v>
      </c>
      <c r="F31" s="27" t="str">
        <f t="shared" si="1"/>
        <v>N/A</v>
      </c>
      <c r="G31" s="23">
        <v>42324</v>
      </c>
      <c r="H31" s="27" t="str">
        <f t="shared" si="2"/>
        <v>N/A</v>
      </c>
      <c r="I31" s="8">
        <v>-5.66</v>
      </c>
      <c r="J31" s="8">
        <v>-8.74</v>
      </c>
      <c r="K31" s="28" t="s">
        <v>734</v>
      </c>
      <c r="L31" s="105" t="str">
        <f t="shared" si="3"/>
        <v>Yes</v>
      </c>
    </row>
    <row r="32" spans="1:12" x14ac:dyDescent="0.2">
      <c r="A32" s="104" t="s">
        <v>983</v>
      </c>
      <c r="B32" s="22" t="s">
        <v>213</v>
      </c>
      <c r="C32" s="23">
        <v>18923</v>
      </c>
      <c r="D32" s="27" t="str">
        <f t="shared" si="0"/>
        <v>N/A</v>
      </c>
      <c r="E32" s="23">
        <v>17837</v>
      </c>
      <c r="F32" s="27" t="str">
        <f t="shared" si="1"/>
        <v>N/A</v>
      </c>
      <c r="G32" s="23">
        <v>17175</v>
      </c>
      <c r="H32" s="27" t="str">
        <f t="shared" si="2"/>
        <v>N/A</v>
      </c>
      <c r="I32" s="8">
        <v>-5.74</v>
      </c>
      <c r="J32" s="8">
        <v>-3.71</v>
      </c>
      <c r="K32" s="28" t="s">
        <v>734</v>
      </c>
      <c r="L32" s="105" t="str">
        <f t="shared" si="3"/>
        <v>Yes</v>
      </c>
    </row>
    <row r="33" spans="1:12" x14ac:dyDescent="0.2">
      <c r="A33" s="104" t="s">
        <v>984</v>
      </c>
      <c r="B33" s="22" t="s">
        <v>213</v>
      </c>
      <c r="C33" s="23">
        <v>0</v>
      </c>
      <c r="D33" s="27" t="str">
        <f t="shared" si="0"/>
        <v>N/A</v>
      </c>
      <c r="E33" s="23">
        <v>0</v>
      </c>
      <c r="F33" s="27" t="str">
        <f t="shared" si="1"/>
        <v>N/A</v>
      </c>
      <c r="G33" s="23">
        <v>12</v>
      </c>
      <c r="H33" s="27" t="str">
        <f t="shared" si="2"/>
        <v>N/A</v>
      </c>
      <c r="I33" s="8" t="s">
        <v>1750</v>
      </c>
      <c r="J33" s="8" t="s">
        <v>1750</v>
      </c>
      <c r="K33" s="28" t="s">
        <v>734</v>
      </c>
      <c r="L33" s="105" t="str">
        <f t="shared" si="3"/>
        <v>N/A</v>
      </c>
    </row>
    <row r="34" spans="1:12" x14ac:dyDescent="0.2">
      <c r="A34" s="168" t="s">
        <v>84</v>
      </c>
      <c r="B34" s="22" t="s">
        <v>213</v>
      </c>
      <c r="C34" s="29">
        <v>1845088016</v>
      </c>
      <c r="D34" s="27" t="str">
        <f t="shared" si="0"/>
        <v>N/A</v>
      </c>
      <c r="E34" s="29">
        <v>1726185255</v>
      </c>
      <c r="F34" s="27" t="str">
        <f t="shared" si="1"/>
        <v>N/A</v>
      </c>
      <c r="G34" s="29">
        <v>1655896559</v>
      </c>
      <c r="H34" s="27" t="str">
        <f t="shared" si="2"/>
        <v>N/A</v>
      </c>
      <c r="I34" s="8">
        <v>-6.44</v>
      </c>
      <c r="J34" s="8">
        <v>-4.07</v>
      </c>
      <c r="K34" s="28" t="s">
        <v>734</v>
      </c>
      <c r="L34" s="105" t="str">
        <f t="shared" si="3"/>
        <v>Yes</v>
      </c>
    </row>
    <row r="35" spans="1:12" x14ac:dyDescent="0.2">
      <c r="A35" s="168" t="s">
        <v>1397</v>
      </c>
      <c r="B35" s="22" t="s">
        <v>213</v>
      </c>
      <c r="C35" s="29">
        <v>7859.7328926</v>
      </c>
      <c r="D35" s="27" t="str">
        <f t="shared" si="0"/>
        <v>N/A</v>
      </c>
      <c r="E35" s="29">
        <v>7513.4834490000003</v>
      </c>
      <c r="F35" s="27" t="str">
        <f t="shared" si="1"/>
        <v>N/A</v>
      </c>
      <c r="G35" s="29">
        <v>8070.8512891999999</v>
      </c>
      <c r="H35" s="27" t="str">
        <f t="shared" si="2"/>
        <v>N/A</v>
      </c>
      <c r="I35" s="8">
        <v>-4.41</v>
      </c>
      <c r="J35" s="8">
        <v>7.4180000000000001</v>
      </c>
      <c r="K35" s="28" t="s">
        <v>734</v>
      </c>
      <c r="L35" s="105" t="str">
        <f t="shared" si="3"/>
        <v>Yes</v>
      </c>
    </row>
    <row r="36" spans="1:12" x14ac:dyDescent="0.2">
      <c r="A36" s="168" t="s">
        <v>1398</v>
      </c>
      <c r="B36" s="22" t="s">
        <v>213</v>
      </c>
      <c r="C36" s="29">
        <v>9143.1064067999996</v>
      </c>
      <c r="D36" s="27" t="str">
        <f t="shared" si="0"/>
        <v>N/A</v>
      </c>
      <c r="E36" s="29">
        <v>8868.6960151999992</v>
      </c>
      <c r="F36" s="27" t="str">
        <f t="shared" si="1"/>
        <v>N/A</v>
      </c>
      <c r="G36" s="29">
        <v>9937.8638200000005</v>
      </c>
      <c r="H36" s="27" t="str">
        <f t="shared" si="2"/>
        <v>N/A</v>
      </c>
      <c r="I36" s="8">
        <v>-3</v>
      </c>
      <c r="J36" s="8">
        <v>12.06</v>
      </c>
      <c r="K36" s="28" t="s">
        <v>734</v>
      </c>
      <c r="L36" s="105" t="str">
        <f t="shared" si="3"/>
        <v>Yes</v>
      </c>
    </row>
    <row r="37" spans="1:12" x14ac:dyDescent="0.2">
      <c r="A37" s="137" t="s">
        <v>107</v>
      </c>
      <c r="B37" s="22" t="s">
        <v>213</v>
      </c>
      <c r="C37" s="29">
        <v>924756174</v>
      </c>
      <c r="D37" s="27" t="str">
        <f t="shared" si="0"/>
        <v>N/A</v>
      </c>
      <c r="E37" s="29">
        <v>897357018</v>
      </c>
      <c r="F37" s="27" t="str">
        <f t="shared" si="1"/>
        <v>N/A</v>
      </c>
      <c r="G37" s="29">
        <v>1068964742</v>
      </c>
      <c r="H37" s="27" t="str">
        <f t="shared" si="2"/>
        <v>N/A</v>
      </c>
      <c r="I37" s="8">
        <v>-2.96</v>
      </c>
      <c r="J37" s="8">
        <v>19.12</v>
      </c>
      <c r="K37" s="28" t="s">
        <v>734</v>
      </c>
      <c r="L37" s="105" t="str">
        <f t="shared" si="3"/>
        <v>Yes</v>
      </c>
    </row>
    <row r="38" spans="1:12" x14ac:dyDescent="0.2">
      <c r="A38" s="168" t="s">
        <v>158</v>
      </c>
      <c r="B38" s="30" t="s">
        <v>217</v>
      </c>
      <c r="C38" s="1">
        <v>684</v>
      </c>
      <c r="D38" s="27" t="str">
        <f>IF($B38="N/A","N/A",IF(C38&gt;0,"No",IF(C38&lt;0,"No","Yes")))</f>
        <v>No</v>
      </c>
      <c r="E38" s="1">
        <v>10713</v>
      </c>
      <c r="F38" s="27" t="str">
        <f>IF($B38="N/A","N/A",IF(E38&gt;0,"No",IF(E38&lt;0,"No","Yes")))</f>
        <v>No</v>
      </c>
      <c r="G38" s="1">
        <v>18140</v>
      </c>
      <c r="H38" s="27" t="str">
        <f>IF($B38="N/A","N/A",IF(G38&gt;0,"No",IF(G38&lt;0,"No","Yes")))</f>
        <v>No</v>
      </c>
      <c r="I38" s="8">
        <v>1466</v>
      </c>
      <c r="J38" s="8">
        <v>69.33</v>
      </c>
      <c r="K38" s="28" t="s">
        <v>734</v>
      </c>
      <c r="L38" s="105" t="str">
        <f t="shared" si="3"/>
        <v>No</v>
      </c>
    </row>
    <row r="39" spans="1:12" x14ac:dyDescent="0.2">
      <c r="A39" s="168" t="s">
        <v>156</v>
      </c>
      <c r="B39" s="22" t="s">
        <v>213</v>
      </c>
      <c r="C39" s="29">
        <v>277816</v>
      </c>
      <c r="D39" s="27" t="str">
        <f t="shared" ref="D39:D40" si="4">IF($B39="N/A","N/A",IF(C39&gt;10,"No",IF(C39&lt;-10,"No","Yes")))</f>
        <v>N/A</v>
      </c>
      <c r="E39" s="29">
        <v>69394405</v>
      </c>
      <c r="F39" s="27" t="str">
        <f t="shared" ref="F39:F40" si="5">IF($B39="N/A","N/A",IF(E39&gt;10,"No",IF(E39&lt;-10,"No","Yes")))</f>
        <v>N/A</v>
      </c>
      <c r="G39" s="29">
        <v>419454643</v>
      </c>
      <c r="H39" s="27" t="str">
        <f t="shared" ref="H39:H40" si="6">IF($B39="N/A","N/A",IF(G39&gt;10,"No",IF(G39&lt;-10,"No","Yes")))</f>
        <v>N/A</v>
      </c>
      <c r="I39" s="8">
        <v>24879</v>
      </c>
      <c r="J39" s="8">
        <v>504.5</v>
      </c>
      <c r="K39" s="28" t="s">
        <v>734</v>
      </c>
      <c r="L39" s="105" t="str">
        <f t="shared" si="3"/>
        <v>No</v>
      </c>
    </row>
    <row r="40" spans="1:12" x14ac:dyDescent="0.2">
      <c r="A40" s="168" t="s">
        <v>1277</v>
      </c>
      <c r="B40" s="22" t="s">
        <v>213</v>
      </c>
      <c r="C40" s="29">
        <v>406.16374268999999</v>
      </c>
      <c r="D40" s="27" t="str">
        <f t="shared" si="4"/>
        <v>N/A</v>
      </c>
      <c r="E40" s="29">
        <v>6477.5884439000001</v>
      </c>
      <c r="F40" s="27" t="str">
        <f t="shared" si="5"/>
        <v>N/A</v>
      </c>
      <c r="G40" s="29">
        <v>23123.188698999998</v>
      </c>
      <c r="H40" s="27" t="str">
        <f t="shared" si="6"/>
        <v>N/A</v>
      </c>
      <c r="I40" s="8">
        <v>1495</v>
      </c>
      <c r="J40" s="8">
        <v>257</v>
      </c>
      <c r="K40" s="28" t="s">
        <v>734</v>
      </c>
      <c r="L40" s="105" t="str">
        <f>IF(J40="Div by 0", "N/A", IF(OR(J40="N/A",K40="N/A"),"N/A", IF(J40&gt;VALUE(MID(K40,1,2)), "No", IF(J40&lt;-1*VALUE(MID(K40,1,2)), "No", "Yes"))))</f>
        <v>No</v>
      </c>
    </row>
    <row r="41" spans="1:12" x14ac:dyDescent="0.2">
      <c r="A41" s="104" t="s">
        <v>1399</v>
      </c>
      <c r="B41" s="22" t="s">
        <v>213</v>
      </c>
      <c r="C41" s="29">
        <v>13210.201351</v>
      </c>
      <c r="D41" s="27" t="str">
        <f t="shared" ref="D41:D52" si="7">IF($B41="N/A","N/A",IF(C41&gt;10,"No",IF(C41&lt;-10,"No","Yes")))</f>
        <v>N/A</v>
      </c>
      <c r="E41" s="29">
        <v>12944.220246000001</v>
      </c>
      <c r="F41" s="27" t="str">
        <f t="shared" ref="F41:F52" si="8">IF($B41="N/A","N/A",IF(E41&gt;10,"No",IF(E41&lt;-10,"No","Yes")))</f>
        <v>N/A</v>
      </c>
      <c r="G41" s="29">
        <v>13900.875539000001</v>
      </c>
      <c r="H41" s="27" t="str">
        <f t="shared" ref="H41:H52" si="9">IF($B41="N/A","N/A",IF(G41&gt;10,"No",IF(G41&lt;-10,"No","Yes")))</f>
        <v>N/A</v>
      </c>
      <c r="I41" s="8">
        <v>-2.0099999999999998</v>
      </c>
      <c r="J41" s="8">
        <v>7.391</v>
      </c>
      <c r="K41" s="28" t="s">
        <v>734</v>
      </c>
      <c r="L41" s="105" t="str">
        <f t="shared" ref="L41:L52" si="10">IF(J41="Div by 0", "N/A", IF(K41="N/A","N/A", IF(J41&gt;VALUE(MID(K41,1,2)), "No", IF(J41&lt;-1*VALUE(MID(K41,1,2)), "No", "Yes"))))</f>
        <v>Yes</v>
      </c>
    </row>
    <row r="42" spans="1:12" x14ac:dyDescent="0.2">
      <c r="A42" s="104" t="s">
        <v>1400</v>
      </c>
      <c r="B42" s="22" t="s">
        <v>213</v>
      </c>
      <c r="C42" s="29">
        <v>4513.4459339000005</v>
      </c>
      <c r="D42" s="27" t="str">
        <f t="shared" si="7"/>
        <v>N/A</v>
      </c>
      <c r="E42" s="29">
        <v>4642.0736807000003</v>
      </c>
      <c r="F42" s="27" t="str">
        <f t="shared" si="8"/>
        <v>N/A</v>
      </c>
      <c r="G42" s="29">
        <v>5291.2486742999999</v>
      </c>
      <c r="H42" s="27" t="str">
        <f t="shared" si="9"/>
        <v>N/A</v>
      </c>
      <c r="I42" s="8">
        <v>2.85</v>
      </c>
      <c r="J42" s="8">
        <v>13.98</v>
      </c>
      <c r="K42" s="28" t="s">
        <v>734</v>
      </c>
      <c r="L42" s="105" t="str">
        <f t="shared" si="10"/>
        <v>Yes</v>
      </c>
    </row>
    <row r="43" spans="1:12" x14ac:dyDescent="0.2">
      <c r="A43" s="104" t="s">
        <v>1401</v>
      </c>
      <c r="B43" s="22" t="s">
        <v>213</v>
      </c>
      <c r="C43" s="29">
        <v>15719.499774</v>
      </c>
      <c r="D43" s="27" t="str">
        <f t="shared" si="7"/>
        <v>N/A</v>
      </c>
      <c r="E43" s="29">
        <v>16231.309545</v>
      </c>
      <c r="F43" s="27" t="str">
        <f t="shared" si="8"/>
        <v>N/A</v>
      </c>
      <c r="G43" s="29">
        <v>16185.357853</v>
      </c>
      <c r="H43" s="27" t="str">
        <f t="shared" si="9"/>
        <v>N/A</v>
      </c>
      <c r="I43" s="8">
        <v>3.2559999999999998</v>
      </c>
      <c r="J43" s="8">
        <v>-0.28299999999999997</v>
      </c>
      <c r="K43" s="28" t="s">
        <v>734</v>
      </c>
      <c r="L43" s="105" t="str">
        <f t="shared" si="10"/>
        <v>Yes</v>
      </c>
    </row>
    <row r="44" spans="1:12" x14ac:dyDescent="0.2">
      <c r="A44" s="104" t="s">
        <v>1402</v>
      </c>
      <c r="B44" s="22" t="s">
        <v>213</v>
      </c>
      <c r="C44" s="29">
        <v>10016.127062</v>
      </c>
      <c r="D44" s="27" t="str">
        <f t="shared" si="7"/>
        <v>N/A</v>
      </c>
      <c r="E44" s="29">
        <v>9844.3866863000003</v>
      </c>
      <c r="F44" s="27" t="str">
        <f t="shared" si="8"/>
        <v>N/A</v>
      </c>
      <c r="G44" s="29">
        <v>10059.26557</v>
      </c>
      <c r="H44" s="27" t="str">
        <f t="shared" si="9"/>
        <v>N/A</v>
      </c>
      <c r="I44" s="8">
        <v>-1.71</v>
      </c>
      <c r="J44" s="8">
        <v>2.1829999999999998</v>
      </c>
      <c r="K44" s="28" t="s">
        <v>734</v>
      </c>
      <c r="L44" s="105" t="str">
        <f t="shared" si="10"/>
        <v>Yes</v>
      </c>
    </row>
    <row r="45" spans="1:12" x14ac:dyDescent="0.2">
      <c r="A45" s="104" t="s">
        <v>1403</v>
      </c>
      <c r="B45" s="22" t="s">
        <v>213</v>
      </c>
      <c r="C45" s="29">
        <v>27906.612903000001</v>
      </c>
      <c r="D45" s="27" t="str">
        <f t="shared" si="7"/>
        <v>N/A</v>
      </c>
      <c r="E45" s="29">
        <v>26777.753003999998</v>
      </c>
      <c r="F45" s="27" t="str">
        <f t="shared" si="8"/>
        <v>N/A</v>
      </c>
      <c r="G45" s="29">
        <v>26185.552108</v>
      </c>
      <c r="H45" s="27" t="str">
        <f t="shared" si="9"/>
        <v>N/A</v>
      </c>
      <c r="I45" s="8">
        <v>-4.05</v>
      </c>
      <c r="J45" s="8">
        <v>-2.21</v>
      </c>
      <c r="K45" s="28" t="s">
        <v>734</v>
      </c>
      <c r="L45" s="105" t="str">
        <f t="shared" si="10"/>
        <v>Yes</v>
      </c>
    </row>
    <row r="46" spans="1:12" x14ac:dyDescent="0.2">
      <c r="A46" s="104" t="s">
        <v>1404</v>
      </c>
      <c r="B46" s="22" t="s">
        <v>213</v>
      </c>
      <c r="C46" s="29" t="s">
        <v>1750</v>
      </c>
      <c r="D46" s="27" t="str">
        <f t="shared" si="7"/>
        <v>N/A</v>
      </c>
      <c r="E46" s="29" t="s">
        <v>1750</v>
      </c>
      <c r="F46" s="27" t="str">
        <f t="shared" si="8"/>
        <v>N/A</v>
      </c>
      <c r="G46" s="29" t="s">
        <v>1750</v>
      </c>
      <c r="H46" s="27" t="str">
        <f t="shared" si="9"/>
        <v>N/A</v>
      </c>
      <c r="I46" s="8" t="s">
        <v>1750</v>
      </c>
      <c r="J46" s="8" t="s">
        <v>1750</v>
      </c>
      <c r="K46" s="28" t="s">
        <v>734</v>
      </c>
      <c r="L46" s="105" t="str">
        <f t="shared" si="10"/>
        <v>N/A</v>
      </c>
    </row>
    <row r="47" spans="1:12" x14ac:dyDescent="0.2">
      <c r="A47" s="104" t="s">
        <v>1405</v>
      </c>
      <c r="B47" s="22" t="s">
        <v>213</v>
      </c>
      <c r="C47" s="29">
        <v>2802.4198246999999</v>
      </c>
      <c r="D47" s="27" t="str">
        <f t="shared" si="7"/>
        <v>N/A</v>
      </c>
      <c r="E47" s="29">
        <v>2516.3769413999999</v>
      </c>
      <c r="F47" s="27" t="str">
        <f t="shared" si="8"/>
        <v>N/A</v>
      </c>
      <c r="G47" s="29">
        <v>2591.3534067999999</v>
      </c>
      <c r="H47" s="27" t="str">
        <f t="shared" si="9"/>
        <v>N/A</v>
      </c>
      <c r="I47" s="8">
        <v>-10.199999999999999</v>
      </c>
      <c r="J47" s="8">
        <v>2.98</v>
      </c>
      <c r="K47" s="28" t="s">
        <v>734</v>
      </c>
      <c r="L47" s="105" t="str">
        <f t="shared" si="10"/>
        <v>Yes</v>
      </c>
    </row>
    <row r="48" spans="1:12" x14ac:dyDescent="0.2">
      <c r="A48" s="104" t="s">
        <v>1406</v>
      </c>
      <c r="B48" s="30" t="s">
        <v>213</v>
      </c>
      <c r="C48" s="10">
        <v>1870.1994812</v>
      </c>
      <c r="D48" s="7" t="str">
        <f t="shared" si="7"/>
        <v>N/A</v>
      </c>
      <c r="E48" s="10">
        <v>1758.9964935</v>
      </c>
      <c r="F48" s="7" t="str">
        <f t="shared" si="8"/>
        <v>N/A</v>
      </c>
      <c r="G48" s="10">
        <v>1757.8201382</v>
      </c>
      <c r="H48" s="7" t="str">
        <f t="shared" si="9"/>
        <v>N/A</v>
      </c>
      <c r="I48" s="36">
        <v>-5.95</v>
      </c>
      <c r="J48" s="36">
        <v>-6.7000000000000004E-2</v>
      </c>
      <c r="K48" s="30" t="s">
        <v>734</v>
      </c>
      <c r="L48" s="105" t="str">
        <f t="shared" si="10"/>
        <v>Yes</v>
      </c>
    </row>
    <row r="49" spans="1:12" ht="25.5" x14ac:dyDescent="0.2">
      <c r="A49" s="104" t="s">
        <v>1407</v>
      </c>
      <c r="B49" s="30" t="s">
        <v>213</v>
      </c>
      <c r="C49" s="10">
        <v>2833.8134114999998</v>
      </c>
      <c r="D49" s="7" t="str">
        <f t="shared" si="7"/>
        <v>N/A</v>
      </c>
      <c r="E49" s="10">
        <v>2745.8684561999999</v>
      </c>
      <c r="F49" s="7" t="str">
        <f t="shared" si="8"/>
        <v>N/A</v>
      </c>
      <c r="G49" s="10">
        <v>2381.2079985</v>
      </c>
      <c r="H49" s="7" t="str">
        <f t="shared" si="9"/>
        <v>N/A</v>
      </c>
      <c r="I49" s="36">
        <v>-3.1</v>
      </c>
      <c r="J49" s="36">
        <v>-13.3</v>
      </c>
      <c r="K49" s="30" t="s">
        <v>734</v>
      </c>
      <c r="L49" s="105" t="str">
        <f t="shared" si="10"/>
        <v>Yes</v>
      </c>
    </row>
    <row r="50" spans="1:12" x14ac:dyDescent="0.2">
      <c r="A50" s="104" t="s">
        <v>1408</v>
      </c>
      <c r="B50" s="30" t="s">
        <v>213</v>
      </c>
      <c r="C50" s="10">
        <v>2415.7540583</v>
      </c>
      <c r="D50" s="7" t="str">
        <f t="shared" si="7"/>
        <v>N/A</v>
      </c>
      <c r="E50" s="10">
        <v>2257.7131983999998</v>
      </c>
      <c r="F50" s="7" t="str">
        <f t="shared" si="8"/>
        <v>N/A</v>
      </c>
      <c r="G50" s="10">
        <v>2228.4678669</v>
      </c>
      <c r="H50" s="7" t="str">
        <f t="shared" si="9"/>
        <v>N/A</v>
      </c>
      <c r="I50" s="36">
        <v>-6.54</v>
      </c>
      <c r="J50" s="36">
        <v>-1.3</v>
      </c>
      <c r="K50" s="30" t="s">
        <v>734</v>
      </c>
      <c r="L50" s="105" t="str">
        <f t="shared" si="10"/>
        <v>Yes</v>
      </c>
    </row>
    <row r="51" spans="1:12" x14ac:dyDescent="0.2">
      <c r="A51" s="104" t="s">
        <v>1409</v>
      </c>
      <c r="B51" s="30" t="s">
        <v>213</v>
      </c>
      <c r="C51" s="10">
        <v>5847.1118743999996</v>
      </c>
      <c r="D51" s="7" t="str">
        <f t="shared" si="7"/>
        <v>N/A</v>
      </c>
      <c r="E51" s="10">
        <v>4819.1511465000003</v>
      </c>
      <c r="F51" s="7" t="str">
        <f t="shared" si="8"/>
        <v>N/A</v>
      </c>
      <c r="G51" s="10">
        <v>5035.9708296999997</v>
      </c>
      <c r="H51" s="7" t="str">
        <f t="shared" si="9"/>
        <v>N/A</v>
      </c>
      <c r="I51" s="36">
        <v>-17.600000000000001</v>
      </c>
      <c r="J51" s="36">
        <v>4.4989999999999997</v>
      </c>
      <c r="K51" s="30" t="s">
        <v>734</v>
      </c>
      <c r="L51" s="105" t="str">
        <f t="shared" si="10"/>
        <v>Yes</v>
      </c>
    </row>
    <row r="52" spans="1:12" x14ac:dyDescent="0.2">
      <c r="A52" s="104" t="s">
        <v>1410</v>
      </c>
      <c r="B52" s="30" t="s">
        <v>213</v>
      </c>
      <c r="C52" s="10" t="s">
        <v>1750</v>
      </c>
      <c r="D52" s="7" t="str">
        <f t="shared" si="7"/>
        <v>N/A</v>
      </c>
      <c r="E52" s="10" t="s">
        <v>1750</v>
      </c>
      <c r="F52" s="7" t="str">
        <f t="shared" si="8"/>
        <v>N/A</v>
      </c>
      <c r="G52" s="10">
        <v>104.41666667</v>
      </c>
      <c r="H52" s="7" t="str">
        <f t="shared" si="9"/>
        <v>N/A</v>
      </c>
      <c r="I52" s="36" t="s">
        <v>1750</v>
      </c>
      <c r="J52" s="36" t="s">
        <v>1750</v>
      </c>
      <c r="K52" s="30" t="s">
        <v>734</v>
      </c>
      <c r="L52" s="105" t="str">
        <f t="shared" si="10"/>
        <v>N/A</v>
      </c>
    </row>
    <row r="53" spans="1:12" x14ac:dyDescent="0.2">
      <c r="A53" s="168" t="s">
        <v>1584</v>
      </c>
      <c r="B53" s="22" t="s">
        <v>213</v>
      </c>
      <c r="C53" s="29">
        <v>21677973</v>
      </c>
      <c r="D53" s="27" t="str">
        <f t="shared" ref="D53:D122" si="11">IF($B53="N/A","N/A",IF(C53&gt;10,"No",IF(C53&lt;-10,"No","Yes")))</f>
        <v>N/A</v>
      </c>
      <c r="E53" s="29">
        <v>18949809</v>
      </c>
      <c r="F53" s="27" t="str">
        <f t="shared" ref="F53:F122" si="12">IF($B53="N/A","N/A",IF(E53&gt;10,"No",IF(E53&lt;-10,"No","Yes")))</f>
        <v>N/A</v>
      </c>
      <c r="G53" s="29">
        <v>29912231</v>
      </c>
      <c r="H53" s="27" t="str">
        <f t="shared" ref="H53:H122" si="13">IF($B53="N/A","N/A",IF(G53&gt;10,"No",IF(G53&lt;-10,"No","Yes")))</f>
        <v>N/A</v>
      </c>
      <c r="I53" s="8">
        <v>-12.6</v>
      </c>
      <c r="J53" s="8">
        <v>57.85</v>
      </c>
      <c r="K53" s="28" t="s">
        <v>734</v>
      </c>
      <c r="L53" s="105" t="str">
        <f t="shared" ref="L53:L113" si="14">IF(J53="Div by 0", "N/A", IF(K53="N/A","N/A", IF(J53&gt;VALUE(MID(K53,1,2)), "No", IF(J53&lt;-1*VALUE(MID(K53,1,2)), "No", "Yes"))))</f>
        <v>No</v>
      </c>
    </row>
    <row r="54" spans="1:12" x14ac:dyDescent="0.2">
      <c r="A54" s="168" t="s">
        <v>595</v>
      </c>
      <c r="B54" s="22" t="s">
        <v>213</v>
      </c>
      <c r="C54" s="23">
        <v>4977</v>
      </c>
      <c r="D54" s="27" t="str">
        <f t="shared" si="11"/>
        <v>N/A</v>
      </c>
      <c r="E54" s="23">
        <v>4425</v>
      </c>
      <c r="F54" s="27" t="str">
        <f t="shared" si="12"/>
        <v>N/A</v>
      </c>
      <c r="G54" s="23">
        <v>5569</v>
      </c>
      <c r="H54" s="27" t="str">
        <f t="shared" si="13"/>
        <v>N/A</v>
      </c>
      <c r="I54" s="8">
        <v>-11.1</v>
      </c>
      <c r="J54" s="8">
        <v>25.85</v>
      </c>
      <c r="K54" s="28" t="s">
        <v>734</v>
      </c>
      <c r="L54" s="105" t="str">
        <f t="shared" si="14"/>
        <v>Yes</v>
      </c>
    </row>
    <row r="55" spans="1:12" x14ac:dyDescent="0.2">
      <c r="A55" s="168" t="s">
        <v>1411</v>
      </c>
      <c r="B55" s="22" t="s">
        <v>213</v>
      </c>
      <c r="C55" s="29">
        <v>4355.6305002999998</v>
      </c>
      <c r="D55" s="27" t="str">
        <f t="shared" si="11"/>
        <v>N/A</v>
      </c>
      <c r="E55" s="29">
        <v>4282.4427119000002</v>
      </c>
      <c r="F55" s="27" t="str">
        <f t="shared" si="12"/>
        <v>N/A</v>
      </c>
      <c r="G55" s="29">
        <v>5371.2032681000001</v>
      </c>
      <c r="H55" s="27" t="str">
        <f t="shared" si="13"/>
        <v>N/A</v>
      </c>
      <c r="I55" s="8">
        <v>-1.68</v>
      </c>
      <c r="J55" s="8">
        <v>25.42</v>
      </c>
      <c r="K55" s="28" t="s">
        <v>734</v>
      </c>
      <c r="L55" s="105" t="str">
        <f t="shared" si="14"/>
        <v>Yes</v>
      </c>
    </row>
    <row r="56" spans="1:12" ht="25.5" x14ac:dyDescent="0.2">
      <c r="A56" s="168" t="s">
        <v>1412</v>
      </c>
      <c r="B56" s="22" t="s">
        <v>213</v>
      </c>
      <c r="C56" s="23">
        <v>2.6152300582999999</v>
      </c>
      <c r="D56" s="27" t="str">
        <f t="shared" si="11"/>
        <v>N/A</v>
      </c>
      <c r="E56" s="23">
        <v>2.2158192090000002</v>
      </c>
      <c r="F56" s="27" t="str">
        <f t="shared" si="12"/>
        <v>N/A</v>
      </c>
      <c r="G56" s="23">
        <v>10.174178488000001</v>
      </c>
      <c r="H56" s="27" t="str">
        <f t="shared" si="13"/>
        <v>N/A</v>
      </c>
      <c r="I56" s="8">
        <v>-15.3</v>
      </c>
      <c r="J56" s="8">
        <v>359.2</v>
      </c>
      <c r="K56" s="28" t="s">
        <v>734</v>
      </c>
      <c r="L56" s="105" t="str">
        <f t="shared" si="14"/>
        <v>No</v>
      </c>
    </row>
    <row r="57" spans="1:12" ht="25.5" x14ac:dyDescent="0.2">
      <c r="A57" s="168" t="s">
        <v>596</v>
      </c>
      <c r="B57" s="22" t="s">
        <v>213</v>
      </c>
      <c r="C57" s="29">
        <v>0</v>
      </c>
      <c r="D57" s="27" t="str">
        <f t="shared" si="11"/>
        <v>N/A</v>
      </c>
      <c r="E57" s="29">
        <v>0</v>
      </c>
      <c r="F57" s="27" t="str">
        <f t="shared" si="12"/>
        <v>N/A</v>
      </c>
      <c r="G57" s="29">
        <v>0</v>
      </c>
      <c r="H57" s="27" t="str">
        <f t="shared" si="13"/>
        <v>N/A</v>
      </c>
      <c r="I57" s="8" t="s">
        <v>1750</v>
      </c>
      <c r="J57" s="8" t="s">
        <v>1750</v>
      </c>
      <c r="K57" s="28" t="s">
        <v>734</v>
      </c>
      <c r="L57" s="105" t="str">
        <f t="shared" si="14"/>
        <v>N/A</v>
      </c>
    </row>
    <row r="58" spans="1:12" x14ac:dyDescent="0.2">
      <c r="A58" s="168" t="s">
        <v>597</v>
      </c>
      <c r="B58" s="22" t="s">
        <v>213</v>
      </c>
      <c r="C58" s="23">
        <v>0</v>
      </c>
      <c r="D58" s="27" t="str">
        <f t="shared" si="11"/>
        <v>N/A</v>
      </c>
      <c r="E58" s="23">
        <v>0</v>
      </c>
      <c r="F58" s="27" t="str">
        <f t="shared" si="12"/>
        <v>N/A</v>
      </c>
      <c r="G58" s="23">
        <v>0</v>
      </c>
      <c r="H58" s="27" t="str">
        <f t="shared" si="13"/>
        <v>N/A</v>
      </c>
      <c r="I58" s="8" t="s">
        <v>1750</v>
      </c>
      <c r="J58" s="8" t="s">
        <v>1750</v>
      </c>
      <c r="K58" s="28" t="s">
        <v>734</v>
      </c>
      <c r="L58" s="105" t="str">
        <f t="shared" si="14"/>
        <v>N/A</v>
      </c>
    </row>
    <row r="59" spans="1:12" x14ac:dyDescent="0.2">
      <c r="A59" s="168" t="s">
        <v>1413</v>
      </c>
      <c r="B59" s="22" t="s">
        <v>213</v>
      </c>
      <c r="C59" s="29" t="s">
        <v>1750</v>
      </c>
      <c r="D59" s="27" t="str">
        <f t="shared" si="11"/>
        <v>N/A</v>
      </c>
      <c r="E59" s="29" t="s">
        <v>1750</v>
      </c>
      <c r="F59" s="27" t="str">
        <f t="shared" si="12"/>
        <v>N/A</v>
      </c>
      <c r="G59" s="29" t="s">
        <v>1750</v>
      </c>
      <c r="H59" s="27" t="str">
        <f t="shared" si="13"/>
        <v>N/A</v>
      </c>
      <c r="I59" s="8" t="s">
        <v>1750</v>
      </c>
      <c r="J59" s="8" t="s">
        <v>1750</v>
      </c>
      <c r="K59" s="28" t="s">
        <v>734</v>
      </c>
      <c r="L59" s="105" t="str">
        <f t="shared" si="14"/>
        <v>N/A</v>
      </c>
    </row>
    <row r="60" spans="1:12" ht="25.5" x14ac:dyDescent="0.2">
      <c r="A60" s="168" t="s">
        <v>598</v>
      </c>
      <c r="B60" s="22" t="s">
        <v>213</v>
      </c>
      <c r="C60" s="29">
        <v>0</v>
      </c>
      <c r="D60" s="27" t="str">
        <f t="shared" si="11"/>
        <v>N/A</v>
      </c>
      <c r="E60" s="29">
        <v>0</v>
      </c>
      <c r="F60" s="27" t="str">
        <f t="shared" si="12"/>
        <v>N/A</v>
      </c>
      <c r="G60" s="29">
        <v>0</v>
      </c>
      <c r="H60" s="27" t="str">
        <f t="shared" si="13"/>
        <v>N/A</v>
      </c>
      <c r="I60" s="8" t="s">
        <v>1750</v>
      </c>
      <c r="J60" s="8" t="s">
        <v>1750</v>
      </c>
      <c r="K60" s="28" t="s">
        <v>734</v>
      </c>
      <c r="L60" s="105" t="str">
        <f t="shared" si="14"/>
        <v>N/A</v>
      </c>
    </row>
    <row r="61" spans="1:12" x14ac:dyDescent="0.2">
      <c r="A61" s="137" t="s">
        <v>599</v>
      </c>
      <c r="B61" s="30" t="s">
        <v>213</v>
      </c>
      <c r="C61" s="1">
        <v>0</v>
      </c>
      <c r="D61" s="7" t="str">
        <f t="shared" si="11"/>
        <v>N/A</v>
      </c>
      <c r="E61" s="1">
        <v>0</v>
      </c>
      <c r="F61" s="7" t="str">
        <f t="shared" si="12"/>
        <v>N/A</v>
      </c>
      <c r="G61" s="1">
        <v>0</v>
      </c>
      <c r="H61" s="7" t="str">
        <f t="shared" si="13"/>
        <v>N/A</v>
      </c>
      <c r="I61" s="36" t="s">
        <v>1750</v>
      </c>
      <c r="J61" s="36" t="s">
        <v>1750</v>
      </c>
      <c r="K61" s="30" t="s">
        <v>734</v>
      </c>
      <c r="L61" s="105" t="str">
        <f t="shared" si="14"/>
        <v>N/A</v>
      </c>
    </row>
    <row r="62" spans="1:12" ht="25.5" x14ac:dyDescent="0.2">
      <c r="A62" s="137" t="s">
        <v>1414</v>
      </c>
      <c r="B62" s="30" t="s">
        <v>213</v>
      </c>
      <c r="C62" s="10" t="s">
        <v>1750</v>
      </c>
      <c r="D62" s="7" t="str">
        <f t="shared" si="11"/>
        <v>N/A</v>
      </c>
      <c r="E62" s="10" t="s">
        <v>1750</v>
      </c>
      <c r="F62" s="7" t="str">
        <f t="shared" si="12"/>
        <v>N/A</v>
      </c>
      <c r="G62" s="10" t="s">
        <v>1750</v>
      </c>
      <c r="H62" s="7" t="str">
        <f t="shared" si="13"/>
        <v>N/A</v>
      </c>
      <c r="I62" s="36" t="s">
        <v>1750</v>
      </c>
      <c r="J62" s="36" t="s">
        <v>1750</v>
      </c>
      <c r="K62" s="30" t="s">
        <v>734</v>
      </c>
      <c r="L62" s="105" t="str">
        <f t="shared" si="14"/>
        <v>N/A</v>
      </c>
    </row>
    <row r="63" spans="1:12" x14ac:dyDescent="0.2">
      <c r="A63" s="137" t="s">
        <v>600</v>
      </c>
      <c r="B63" s="30" t="s">
        <v>213</v>
      </c>
      <c r="C63" s="10">
        <v>0</v>
      </c>
      <c r="D63" s="7" t="str">
        <f t="shared" si="11"/>
        <v>N/A</v>
      </c>
      <c r="E63" s="10">
        <v>0</v>
      </c>
      <c r="F63" s="7" t="str">
        <f t="shared" si="12"/>
        <v>N/A</v>
      </c>
      <c r="G63" s="10">
        <v>0</v>
      </c>
      <c r="H63" s="7" t="str">
        <f t="shared" si="13"/>
        <v>N/A</v>
      </c>
      <c r="I63" s="36" t="s">
        <v>1750</v>
      </c>
      <c r="J63" s="36" t="s">
        <v>1750</v>
      </c>
      <c r="K63" s="30" t="s">
        <v>734</v>
      </c>
      <c r="L63" s="105" t="str">
        <f t="shared" si="14"/>
        <v>N/A</v>
      </c>
    </row>
    <row r="64" spans="1:12" x14ac:dyDescent="0.2">
      <c r="A64" s="137" t="s">
        <v>601</v>
      </c>
      <c r="B64" s="30" t="s">
        <v>213</v>
      </c>
      <c r="C64" s="1">
        <v>0</v>
      </c>
      <c r="D64" s="7" t="str">
        <f t="shared" si="11"/>
        <v>N/A</v>
      </c>
      <c r="E64" s="1">
        <v>0</v>
      </c>
      <c r="F64" s="7" t="str">
        <f t="shared" si="12"/>
        <v>N/A</v>
      </c>
      <c r="G64" s="1">
        <v>0</v>
      </c>
      <c r="H64" s="7" t="str">
        <f t="shared" si="13"/>
        <v>N/A</v>
      </c>
      <c r="I64" s="36" t="s">
        <v>1750</v>
      </c>
      <c r="J64" s="36" t="s">
        <v>1750</v>
      </c>
      <c r="K64" s="30" t="s">
        <v>734</v>
      </c>
      <c r="L64" s="105" t="str">
        <f t="shared" si="14"/>
        <v>N/A</v>
      </c>
    </row>
    <row r="65" spans="1:12" x14ac:dyDescent="0.2">
      <c r="A65" s="137" t="s">
        <v>1415</v>
      </c>
      <c r="B65" s="30" t="s">
        <v>213</v>
      </c>
      <c r="C65" s="10" t="s">
        <v>1750</v>
      </c>
      <c r="D65" s="7" t="str">
        <f t="shared" si="11"/>
        <v>N/A</v>
      </c>
      <c r="E65" s="10" t="s">
        <v>1750</v>
      </c>
      <c r="F65" s="7" t="str">
        <f t="shared" si="12"/>
        <v>N/A</v>
      </c>
      <c r="G65" s="10" t="s">
        <v>1750</v>
      </c>
      <c r="H65" s="7" t="str">
        <f t="shared" si="13"/>
        <v>N/A</v>
      </c>
      <c r="I65" s="36" t="s">
        <v>1750</v>
      </c>
      <c r="J65" s="36" t="s">
        <v>1750</v>
      </c>
      <c r="K65" s="30" t="s">
        <v>734</v>
      </c>
      <c r="L65" s="105" t="str">
        <f t="shared" si="14"/>
        <v>N/A</v>
      </c>
    </row>
    <row r="66" spans="1:12" x14ac:dyDescent="0.2">
      <c r="A66" s="137" t="s">
        <v>602</v>
      </c>
      <c r="B66" s="30" t="s">
        <v>213</v>
      </c>
      <c r="C66" s="10">
        <v>1318157474</v>
      </c>
      <c r="D66" s="7" t="str">
        <f t="shared" si="11"/>
        <v>N/A</v>
      </c>
      <c r="E66" s="10">
        <v>1340401163</v>
      </c>
      <c r="F66" s="7" t="str">
        <f t="shared" si="12"/>
        <v>N/A</v>
      </c>
      <c r="G66" s="10">
        <v>1318043402</v>
      </c>
      <c r="H66" s="7" t="str">
        <f t="shared" si="13"/>
        <v>N/A</v>
      </c>
      <c r="I66" s="36">
        <v>1.6870000000000001</v>
      </c>
      <c r="J66" s="36">
        <v>-1.67</v>
      </c>
      <c r="K66" s="30" t="s">
        <v>734</v>
      </c>
      <c r="L66" s="105" t="str">
        <f t="shared" si="14"/>
        <v>Yes</v>
      </c>
    </row>
    <row r="67" spans="1:12" x14ac:dyDescent="0.2">
      <c r="A67" s="137" t="s">
        <v>603</v>
      </c>
      <c r="B67" s="30" t="s">
        <v>213</v>
      </c>
      <c r="C67" s="1">
        <v>37419</v>
      </c>
      <c r="D67" s="7" t="str">
        <f t="shared" si="11"/>
        <v>N/A</v>
      </c>
      <c r="E67" s="1">
        <v>36919</v>
      </c>
      <c r="F67" s="7" t="str">
        <f t="shared" si="12"/>
        <v>N/A</v>
      </c>
      <c r="G67" s="1">
        <v>35779</v>
      </c>
      <c r="H67" s="7" t="str">
        <f t="shared" si="13"/>
        <v>N/A</v>
      </c>
      <c r="I67" s="36">
        <v>-1.34</v>
      </c>
      <c r="J67" s="36">
        <v>-3.09</v>
      </c>
      <c r="K67" s="30" t="s">
        <v>734</v>
      </c>
      <c r="L67" s="105" t="str">
        <f t="shared" si="14"/>
        <v>Yes</v>
      </c>
    </row>
    <row r="68" spans="1:12" x14ac:dyDescent="0.2">
      <c r="A68" s="137" t="s">
        <v>1416</v>
      </c>
      <c r="B68" s="30" t="s">
        <v>213</v>
      </c>
      <c r="C68" s="10">
        <v>35226.956199</v>
      </c>
      <c r="D68" s="7" t="str">
        <f t="shared" si="11"/>
        <v>N/A</v>
      </c>
      <c r="E68" s="10">
        <v>36306.540345000001</v>
      </c>
      <c r="F68" s="7" t="str">
        <f t="shared" si="12"/>
        <v>N/A</v>
      </c>
      <c r="G68" s="10">
        <v>36838.463959000001</v>
      </c>
      <c r="H68" s="7" t="str">
        <f t="shared" si="13"/>
        <v>N/A</v>
      </c>
      <c r="I68" s="36">
        <v>3.0649999999999999</v>
      </c>
      <c r="J68" s="36">
        <v>1.4650000000000001</v>
      </c>
      <c r="K68" s="30" t="s">
        <v>734</v>
      </c>
      <c r="L68" s="105" t="str">
        <f t="shared" si="14"/>
        <v>Yes</v>
      </c>
    </row>
    <row r="69" spans="1:12" ht="25.5" x14ac:dyDescent="0.2">
      <c r="A69" s="137" t="s">
        <v>604</v>
      </c>
      <c r="B69" s="30" t="s">
        <v>213</v>
      </c>
      <c r="C69" s="10">
        <v>27014152</v>
      </c>
      <c r="D69" s="7" t="str">
        <f t="shared" si="11"/>
        <v>N/A</v>
      </c>
      <c r="E69" s="10">
        <v>30130092</v>
      </c>
      <c r="F69" s="7" t="str">
        <f t="shared" si="12"/>
        <v>N/A</v>
      </c>
      <c r="G69" s="10">
        <v>8610196</v>
      </c>
      <c r="H69" s="7" t="str">
        <f t="shared" si="13"/>
        <v>N/A</v>
      </c>
      <c r="I69" s="36">
        <v>11.53</v>
      </c>
      <c r="J69" s="36">
        <v>-71.400000000000006</v>
      </c>
      <c r="K69" s="30" t="s">
        <v>734</v>
      </c>
      <c r="L69" s="105" t="str">
        <f t="shared" si="14"/>
        <v>No</v>
      </c>
    </row>
    <row r="70" spans="1:12" x14ac:dyDescent="0.2">
      <c r="A70" s="137" t="s">
        <v>605</v>
      </c>
      <c r="B70" s="30" t="s">
        <v>213</v>
      </c>
      <c r="C70" s="1">
        <v>159545</v>
      </c>
      <c r="D70" s="7" t="str">
        <f t="shared" si="11"/>
        <v>N/A</v>
      </c>
      <c r="E70" s="1">
        <v>157332</v>
      </c>
      <c r="F70" s="7" t="str">
        <f t="shared" si="12"/>
        <v>N/A</v>
      </c>
      <c r="G70" s="1">
        <v>107285</v>
      </c>
      <c r="H70" s="7" t="str">
        <f t="shared" si="13"/>
        <v>N/A</v>
      </c>
      <c r="I70" s="36">
        <v>-1.39</v>
      </c>
      <c r="J70" s="36">
        <v>-31.8</v>
      </c>
      <c r="K70" s="30" t="s">
        <v>734</v>
      </c>
      <c r="L70" s="105" t="str">
        <f t="shared" si="14"/>
        <v>No</v>
      </c>
    </row>
    <row r="71" spans="1:12" x14ac:dyDescent="0.2">
      <c r="A71" s="137" t="s">
        <v>1417</v>
      </c>
      <c r="B71" s="30" t="s">
        <v>213</v>
      </c>
      <c r="C71" s="10">
        <v>169.31995362000001</v>
      </c>
      <c r="D71" s="7" t="str">
        <f t="shared" si="11"/>
        <v>N/A</v>
      </c>
      <c r="E71" s="10">
        <v>191.50644496999999</v>
      </c>
      <c r="F71" s="7" t="str">
        <f t="shared" si="12"/>
        <v>N/A</v>
      </c>
      <c r="G71" s="10">
        <v>80.255357226000001</v>
      </c>
      <c r="H71" s="7" t="str">
        <f t="shared" si="13"/>
        <v>N/A</v>
      </c>
      <c r="I71" s="36">
        <v>13.1</v>
      </c>
      <c r="J71" s="36">
        <v>-58.1</v>
      </c>
      <c r="K71" s="30" t="s">
        <v>734</v>
      </c>
      <c r="L71" s="105" t="str">
        <f t="shared" si="14"/>
        <v>No</v>
      </c>
    </row>
    <row r="72" spans="1:12" x14ac:dyDescent="0.2">
      <c r="A72" s="137" t="s">
        <v>606</v>
      </c>
      <c r="B72" s="30" t="s">
        <v>213</v>
      </c>
      <c r="C72" s="10">
        <v>9559098</v>
      </c>
      <c r="D72" s="7" t="str">
        <f t="shared" si="11"/>
        <v>N/A</v>
      </c>
      <c r="E72" s="10">
        <v>8472678</v>
      </c>
      <c r="F72" s="7" t="str">
        <f t="shared" si="12"/>
        <v>N/A</v>
      </c>
      <c r="G72" s="10">
        <v>6193809</v>
      </c>
      <c r="H72" s="7" t="str">
        <f t="shared" si="13"/>
        <v>N/A</v>
      </c>
      <c r="I72" s="36">
        <v>-11.4</v>
      </c>
      <c r="J72" s="36">
        <v>-26.9</v>
      </c>
      <c r="K72" s="30" t="s">
        <v>734</v>
      </c>
      <c r="L72" s="105" t="str">
        <f t="shared" si="14"/>
        <v>Yes</v>
      </c>
    </row>
    <row r="73" spans="1:12" x14ac:dyDescent="0.2">
      <c r="A73" s="137" t="s">
        <v>607</v>
      </c>
      <c r="B73" s="30" t="s">
        <v>213</v>
      </c>
      <c r="C73" s="1">
        <v>43824</v>
      </c>
      <c r="D73" s="7" t="str">
        <f t="shared" si="11"/>
        <v>N/A</v>
      </c>
      <c r="E73" s="1">
        <v>42738</v>
      </c>
      <c r="F73" s="7" t="str">
        <f t="shared" si="12"/>
        <v>N/A</v>
      </c>
      <c r="G73" s="1">
        <v>38658</v>
      </c>
      <c r="H73" s="7" t="str">
        <f t="shared" si="13"/>
        <v>N/A</v>
      </c>
      <c r="I73" s="36">
        <v>-2.48</v>
      </c>
      <c r="J73" s="36">
        <v>-9.5500000000000007</v>
      </c>
      <c r="K73" s="30" t="s">
        <v>734</v>
      </c>
      <c r="L73" s="105" t="str">
        <f t="shared" si="14"/>
        <v>Yes</v>
      </c>
    </row>
    <row r="74" spans="1:12" x14ac:dyDescent="0.2">
      <c r="A74" s="137" t="s">
        <v>1418</v>
      </c>
      <c r="B74" s="30" t="s">
        <v>213</v>
      </c>
      <c r="C74" s="10">
        <v>218.12472618000001</v>
      </c>
      <c r="D74" s="7" t="str">
        <f t="shared" si="11"/>
        <v>N/A</v>
      </c>
      <c r="E74" s="10">
        <v>198.24694650999999</v>
      </c>
      <c r="F74" s="7" t="str">
        <f t="shared" si="12"/>
        <v>N/A</v>
      </c>
      <c r="G74" s="10">
        <v>160.22062704000001</v>
      </c>
      <c r="H74" s="7" t="str">
        <f t="shared" si="13"/>
        <v>N/A</v>
      </c>
      <c r="I74" s="36">
        <v>-9.11</v>
      </c>
      <c r="J74" s="36">
        <v>-19.2</v>
      </c>
      <c r="K74" s="30" t="s">
        <v>734</v>
      </c>
      <c r="L74" s="105" t="str">
        <f t="shared" si="14"/>
        <v>Yes</v>
      </c>
    </row>
    <row r="75" spans="1:12" ht="25.5" x14ac:dyDescent="0.2">
      <c r="A75" s="137" t="s">
        <v>608</v>
      </c>
      <c r="B75" s="30" t="s">
        <v>213</v>
      </c>
      <c r="C75" s="10">
        <v>269458</v>
      </c>
      <c r="D75" s="7" t="str">
        <f t="shared" si="11"/>
        <v>N/A</v>
      </c>
      <c r="E75" s="10">
        <v>186368</v>
      </c>
      <c r="F75" s="7" t="str">
        <f t="shared" si="12"/>
        <v>N/A</v>
      </c>
      <c r="G75" s="10">
        <v>146729</v>
      </c>
      <c r="H75" s="7" t="str">
        <f t="shared" si="13"/>
        <v>N/A</v>
      </c>
      <c r="I75" s="36">
        <v>-30.8</v>
      </c>
      <c r="J75" s="36">
        <v>-21.3</v>
      </c>
      <c r="K75" s="30" t="s">
        <v>734</v>
      </c>
      <c r="L75" s="105" t="str">
        <f t="shared" si="14"/>
        <v>Yes</v>
      </c>
    </row>
    <row r="76" spans="1:12" x14ac:dyDescent="0.2">
      <c r="A76" s="168" t="s">
        <v>609</v>
      </c>
      <c r="B76" s="22" t="s">
        <v>213</v>
      </c>
      <c r="C76" s="23">
        <v>7176</v>
      </c>
      <c r="D76" s="27" t="str">
        <f t="shared" si="11"/>
        <v>N/A</v>
      </c>
      <c r="E76" s="23">
        <v>5011</v>
      </c>
      <c r="F76" s="27" t="str">
        <f t="shared" si="12"/>
        <v>N/A</v>
      </c>
      <c r="G76" s="23">
        <v>4196</v>
      </c>
      <c r="H76" s="27" t="str">
        <f t="shared" si="13"/>
        <v>N/A</v>
      </c>
      <c r="I76" s="8">
        <v>-30.2</v>
      </c>
      <c r="J76" s="8">
        <v>-16.3</v>
      </c>
      <c r="K76" s="28" t="s">
        <v>734</v>
      </c>
      <c r="L76" s="105" t="str">
        <f t="shared" si="14"/>
        <v>Yes</v>
      </c>
    </row>
    <row r="77" spans="1:12" ht="25.5" x14ac:dyDescent="0.2">
      <c r="A77" s="168" t="s">
        <v>1419</v>
      </c>
      <c r="B77" s="22" t="s">
        <v>213</v>
      </c>
      <c r="C77" s="29">
        <v>37.549888516999999</v>
      </c>
      <c r="D77" s="27" t="str">
        <f t="shared" si="11"/>
        <v>N/A</v>
      </c>
      <c r="E77" s="29">
        <v>37.191778088</v>
      </c>
      <c r="F77" s="27" t="str">
        <f t="shared" si="12"/>
        <v>N/A</v>
      </c>
      <c r="G77" s="29">
        <v>34.968779789999999</v>
      </c>
      <c r="H77" s="27" t="str">
        <f t="shared" si="13"/>
        <v>N/A</v>
      </c>
      <c r="I77" s="8">
        <v>-0.95399999999999996</v>
      </c>
      <c r="J77" s="8">
        <v>-5.98</v>
      </c>
      <c r="K77" s="28" t="s">
        <v>734</v>
      </c>
      <c r="L77" s="105" t="str">
        <f t="shared" si="14"/>
        <v>Yes</v>
      </c>
    </row>
    <row r="78" spans="1:12" ht="25.5" x14ac:dyDescent="0.2">
      <c r="A78" s="168" t="s">
        <v>610</v>
      </c>
      <c r="B78" s="22" t="s">
        <v>213</v>
      </c>
      <c r="C78" s="29">
        <v>6493654</v>
      </c>
      <c r="D78" s="27" t="str">
        <f t="shared" si="11"/>
        <v>N/A</v>
      </c>
      <c r="E78" s="29">
        <v>6460172</v>
      </c>
      <c r="F78" s="27" t="str">
        <f t="shared" si="12"/>
        <v>N/A</v>
      </c>
      <c r="G78" s="29">
        <v>3604348</v>
      </c>
      <c r="H78" s="27" t="str">
        <f t="shared" si="13"/>
        <v>N/A</v>
      </c>
      <c r="I78" s="8">
        <v>-0.51600000000000001</v>
      </c>
      <c r="J78" s="8">
        <v>-44.2</v>
      </c>
      <c r="K78" s="28" t="s">
        <v>734</v>
      </c>
      <c r="L78" s="105" t="str">
        <f t="shared" si="14"/>
        <v>No</v>
      </c>
    </row>
    <row r="79" spans="1:12" x14ac:dyDescent="0.2">
      <c r="A79" s="168" t="s">
        <v>611</v>
      </c>
      <c r="B79" s="22" t="s">
        <v>213</v>
      </c>
      <c r="C79" s="23">
        <v>21838</v>
      </c>
      <c r="D79" s="27" t="str">
        <f t="shared" si="11"/>
        <v>N/A</v>
      </c>
      <c r="E79" s="23">
        <v>21612</v>
      </c>
      <c r="F79" s="27" t="str">
        <f t="shared" si="12"/>
        <v>N/A</v>
      </c>
      <c r="G79" s="23">
        <v>17482</v>
      </c>
      <c r="H79" s="27" t="str">
        <f t="shared" si="13"/>
        <v>N/A</v>
      </c>
      <c r="I79" s="8">
        <v>-1.03</v>
      </c>
      <c r="J79" s="8">
        <v>-19.100000000000001</v>
      </c>
      <c r="K79" s="28" t="s">
        <v>734</v>
      </c>
      <c r="L79" s="105" t="str">
        <f t="shared" si="14"/>
        <v>Yes</v>
      </c>
    </row>
    <row r="80" spans="1:12" x14ac:dyDescent="0.2">
      <c r="A80" s="168" t="s">
        <v>1420</v>
      </c>
      <c r="B80" s="22" t="s">
        <v>213</v>
      </c>
      <c r="C80" s="29">
        <v>297.35571023</v>
      </c>
      <c r="D80" s="27" t="str">
        <f t="shared" si="11"/>
        <v>N/A</v>
      </c>
      <c r="E80" s="29">
        <v>298.91597260999998</v>
      </c>
      <c r="F80" s="27" t="str">
        <f t="shared" si="12"/>
        <v>N/A</v>
      </c>
      <c r="G80" s="29">
        <v>206.17480836999999</v>
      </c>
      <c r="H80" s="27" t="str">
        <f t="shared" si="13"/>
        <v>N/A</v>
      </c>
      <c r="I80" s="8">
        <v>0.52470000000000006</v>
      </c>
      <c r="J80" s="8">
        <v>-31</v>
      </c>
      <c r="K80" s="28" t="s">
        <v>734</v>
      </c>
      <c r="L80" s="105" t="str">
        <f t="shared" si="14"/>
        <v>No</v>
      </c>
    </row>
    <row r="81" spans="1:12" x14ac:dyDescent="0.2">
      <c r="A81" s="168" t="s">
        <v>612</v>
      </c>
      <c r="B81" s="22" t="s">
        <v>213</v>
      </c>
      <c r="C81" s="29">
        <v>1843366</v>
      </c>
      <c r="D81" s="27" t="str">
        <f t="shared" si="11"/>
        <v>N/A</v>
      </c>
      <c r="E81" s="29">
        <v>1777932</v>
      </c>
      <c r="F81" s="27" t="str">
        <f t="shared" si="12"/>
        <v>N/A</v>
      </c>
      <c r="G81" s="29">
        <v>2629011</v>
      </c>
      <c r="H81" s="27" t="str">
        <f t="shared" si="13"/>
        <v>N/A</v>
      </c>
      <c r="I81" s="8">
        <v>-3.55</v>
      </c>
      <c r="J81" s="8">
        <v>47.87</v>
      </c>
      <c r="K81" s="28" t="s">
        <v>734</v>
      </c>
      <c r="L81" s="105" t="str">
        <f t="shared" si="14"/>
        <v>No</v>
      </c>
    </row>
    <row r="82" spans="1:12" x14ac:dyDescent="0.2">
      <c r="A82" s="168" t="s">
        <v>613</v>
      </c>
      <c r="B82" s="22" t="s">
        <v>213</v>
      </c>
      <c r="C82" s="23">
        <v>18103</v>
      </c>
      <c r="D82" s="27" t="str">
        <f t="shared" si="11"/>
        <v>N/A</v>
      </c>
      <c r="E82" s="23">
        <v>17101</v>
      </c>
      <c r="F82" s="27" t="str">
        <f t="shared" si="12"/>
        <v>N/A</v>
      </c>
      <c r="G82" s="23">
        <v>20416</v>
      </c>
      <c r="H82" s="27" t="str">
        <f t="shared" si="13"/>
        <v>N/A</v>
      </c>
      <c r="I82" s="8">
        <v>-5.53</v>
      </c>
      <c r="J82" s="8">
        <v>19.38</v>
      </c>
      <c r="K82" s="28" t="s">
        <v>734</v>
      </c>
      <c r="L82" s="105" t="str">
        <f t="shared" si="14"/>
        <v>Yes</v>
      </c>
    </row>
    <row r="83" spans="1:12" x14ac:dyDescent="0.2">
      <c r="A83" s="168" t="s">
        <v>1421</v>
      </c>
      <c r="B83" s="22" t="s">
        <v>213</v>
      </c>
      <c r="C83" s="29">
        <v>101.82654809</v>
      </c>
      <c r="D83" s="27" t="str">
        <f t="shared" si="11"/>
        <v>N/A</v>
      </c>
      <c r="E83" s="29">
        <v>103.96655165999999</v>
      </c>
      <c r="F83" s="27" t="str">
        <f t="shared" si="12"/>
        <v>N/A</v>
      </c>
      <c r="G83" s="29">
        <v>128.77209052000001</v>
      </c>
      <c r="H83" s="27" t="str">
        <f t="shared" si="13"/>
        <v>N/A</v>
      </c>
      <c r="I83" s="8">
        <v>2.1019999999999999</v>
      </c>
      <c r="J83" s="8">
        <v>23.86</v>
      </c>
      <c r="K83" s="28" t="s">
        <v>734</v>
      </c>
      <c r="L83" s="105" t="str">
        <f t="shared" si="14"/>
        <v>Yes</v>
      </c>
    </row>
    <row r="84" spans="1:12" ht="25.5" x14ac:dyDescent="0.2">
      <c r="A84" s="168" t="s">
        <v>614</v>
      </c>
      <c r="B84" s="22" t="s">
        <v>213</v>
      </c>
      <c r="C84" s="29">
        <v>110320</v>
      </c>
      <c r="D84" s="27" t="str">
        <f t="shared" si="11"/>
        <v>N/A</v>
      </c>
      <c r="E84" s="29">
        <v>92866</v>
      </c>
      <c r="F84" s="27" t="str">
        <f t="shared" si="12"/>
        <v>N/A</v>
      </c>
      <c r="G84" s="29">
        <v>207310</v>
      </c>
      <c r="H84" s="27" t="str">
        <f t="shared" si="13"/>
        <v>N/A</v>
      </c>
      <c r="I84" s="8">
        <v>-15.8</v>
      </c>
      <c r="J84" s="8">
        <v>123.2</v>
      </c>
      <c r="K84" s="28" t="s">
        <v>734</v>
      </c>
      <c r="L84" s="105" t="str">
        <f t="shared" si="14"/>
        <v>No</v>
      </c>
    </row>
    <row r="85" spans="1:12" x14ac:dyDescent="0.2">
      <c r="A85" s="168" t="s">
        <v>615</v>
      </c>
      <c r="B85" s="22" t="s">
        <v>213</v>
      </c>
      <c r="C85" s="23">
        <v>130</v>
      </c>
      <c r="D85" s="27" t="str">
        <f t="shared" si="11"/>
        <v>N/A</v>
      </c>
      <c r="E85" s="23">
        <v>126</v>
      </c>
      <c r="F85" s="27" t="str">
        <f t="shared" si="12"/>
        <v>N/A</v>
      </c>
      <c r="G85" s="23">
        <v>649</v>
      </c>
      <c r="H85" s="27" t="str">
        <f t="shared" si="13"/>
        <v>N/A</v>
      </c>
      <c r="I85" s="8">
        <v>-3.08</v>
      </c>
      <c r="J85" s="8">
        <v>415.1</v>
      </c>
      <c r="K85" s="28" t="s">
        <v>734</v>
      </c>
      <c r="L85" s="105" t="str">
        <f t="shared" si="14"/>
        <v>No</v>
      </c>
    </row>
    <row r="86" spans="1:12" ht="25.5" x14ac:dyDescent="0.2">
      <c r="A86" s="168" t="s">
        <v>1422</v>
      </c>
      <c r="B86" s="22" t="s">
        <v>213</v>
      </c>
      <c r="C86" s="29">
        <v>848.61538461999999</v>
      </c>
      <c r="D86" s="27" t="str">
        <f t="shared" si="11"/>
        <v>N/A</v>
      </c>
      <c r="E86" s="29">
        <v>737.03174603000002</v>
      </c>
      <c r="F86" s="27" t="str">
        <f t="shared" si="12"/>
        <v>N/A</v>
      </c>
      <c r="G86" s="29">
        <v>319.42989213999999</v>
      </c>
      <c r="H86" s="27" t="str">
        <f t="shared" si="13"/>
        <v>N/A</v>
      </c>
      <c r="I86" s="8">
        <v>-13.1</v>
      </c>
      <c r="J86" s="8">
        <v>-56.7</v>
      </c>
      <c r="K86" s="28" t="s">
        <v>734</v>
      </c>
      <c r="L86" s="105" t="str">
        <f t="shared" si="14"/>
        <v>No</v>
      </c>
    </row>
    <row r="87" spans="1:12" ht="25.5" x14ac:dyDescent="0.2">
      <c r="A87" s="168" t="s">
        <v>616</v>
      </c>
      <c r="B87" s="22" t="s">
        <v>213</v>
      </c>
      <c r="C87" s="29">
        <v>2837690</v>
      </c>
      <c r="D87" s="27" t="str">
        <f t="shared" si="11"/>
        <v>N/A</v>
      </c>
      <c r="E87" s="29">
        <v>2567192</v>
      </c>
      <c r="F87" s="27" t="str">
        <f t="shared" si="12"/>
        <v>N/A</v>
      </c>
      <c r="G87" s="29">
        <v>1591260</v>
      </c>
      <c r="H87" s="27" t="str">
        <f t="shared" si="13"/>
        <v>N/A</v>
      </c>
      <c r="I87" s="8">
        <v>-9.5299999999999994</v>
      </c>
      <c r="J87" s="8">
        <v>-38</v>
      </c>
      <c r="K87" s="28" t="s">
        <v>734</v>
      </c>
      <c r="L87" s="105" t="str">
        <f t="shared" si="14"/>
        <v>No</v>
      </c>
    </row>
    <row r="88" spans="1:12" x14ac:dyDescent="0.2">
      <c r="A88" s="168" t="s">
        <v>617</v>
      </c>
      <c r="B88" s="22" t="s">
        <v>213</v>
      </c>
      <c r="C88" s="23">
        <v>51750</v>
      </c>
      <c r="D88" s="27" t="str">
        <f t="shared" si="11"/>
        <v>N/A</v>
      </c>
      <c r="E88" s="23">
        <v>50429</v>
      </c>
      <c r="F88" s="27" t="str">
        <f t="shared" si="12"/>
        <v>N/A</v>
      </c>
      <c r="G88" s="23">
        <v>34437</v>
      </c>
      <c r="H88" s="27" t="str">
        <f t="shared" si="13"/>
        <v>N/A</v>
      </c>
      <c r="I88" s="8">
        <v>-2.5499999999999998</v>
      </c>
      <c r="J88" s="8">
        <v>-31.7</v>
      </c>
      <c r="K88" s="28" t="s">
        <v>734</v>
      </c>
      <c r="L88" s="105" t="str">
        <f t="shared" si="14"/>
        <v>No</v>
      </c>
    </row>
    <row r="89" spans="1:12" x14ac:dyDescent="0.2">
      <c r="A89" s="168" t="s">
        <v>1423</v>
      </c>
      <c r="B89" s="22" t="s">
        <v>213</v>
      </c>
      <c r="C89" s="29">
        <v>54.834589372000003</v>
      </c>
      <c r="D89" s="27" t="str">
        <f t="shared" si="11"/>
        <v>N/A</v>
      </c>
      <c r="E89" s="29">
        <v>50.907057447</v>
      </c>
      <c r="F89" s="27" t="str">
        <f t="shared" si="12"/>
        <v>N/A</v>
      </c>
      <c r="G89" s="29">
        <v>46.207857826999998</v>
      </c>
      <c r="H89" s="27" t="str">
        <f t="shared" si="13"/>
        <v>N/A</v>
      </c>
      <c r="I89" s="8">
        <v>-7.16</v>
      </c>
      <c r="J89" s="8">
        <v>-9.23</v>
      </c>
      <c r="K89" s="28" t="s">
        <v>734</v>
      </c>
      <c r="L89" s="105" t="str">
        <f t="shared" si="14"/>
        <v>Yes</v>
      </c>
    </row>
    <row r="90" spans="1:12" x14ac:dyDescent="0.2">
      <c r="A90" s="168" t="s">
        <v>618</v>
      </c>
      <c r="B90" s="22" t="s">
        <v>213</v>
      </c>
      <c r="C90" s="29">
        <v>26774112</v>
      </c>
      <c r="D90" s="27" t="str">
        <f t="shared" si="11"/>
        <v>N/A</v>
      </c>
      <c r="E90" s="29">
        <v>14191444</v>
      </c>
      <c r="F90" s="27" t="str">
        <f t="shared" si="12"/>
        <v>N/A</v>
      </c>
      <c r="G90" s="29">
        <v>12329500</v>
      </c>
      <c r="H90" s="27" t="str">
        <f t="shared" si="13"/>
        <v>N/A</v>
      </c>
      <c r="I90" s="8">
        <v>-47</v>
      </c>
      <c r="J90" s="8">
        <v>-13.1</v>
      </c>
      <c r="K90" s="28" t="s">
        <v>734</v>
      </c>
      <c r="L90" s="105" t="str">
        <f t="shared" si="14"/>
        <v>Yes</v>
      </c>
    </row>
    <row r="91" spans="1:12" x14ac:dyDescent="0.2">
      <c r="A91" s="168" t="s">
        <v>619</v>
      </c>
      <c r="B91" s="22" t="s">
        <v>213</v>
      </c>
      <c r="C91" s="23">
        <v>97089</v>
      </c>
      <c r="D91" s="27" t="str">
        <f t="shared" si="11"/>
        <v>N/A</v>
      </c>
      <c r="E91" s="23">
        <v>87713</v>
      </c>
      <c r="F91" s="27" t="str">
        <f t="shared" si="12"/>
        <v>N/A</v>
      </c>
      <c r="G91" s="23">
        <v>73782</v>
      </c>
      <c r="H91" s="27" t="str">
        <f t="shared" si="13"/>
        <v>N/A</v>
      </c>
      <c r="I91" s="8">
        <v>-9.66</v>
      </c>
      <c r="J91" s="8">
        <v>-15.9</v>
      </c>
      <c r="K91" s="28" t="s">
        <v>734</v>
      </c>
      <c r="L91" s="105" t="str">
        <f t="shared" si="14"/>
        <v>Yes</v>
      </c>
    </row>
    <row r="92" spans="1:12" x14ac:dyDescent="0.2">
      <c r="A92" s="168" t="s">
        <v>1424</v>
      </c>
      <c r="B92" s="22" t="s">
        <v>213</v>
      </c>
      <c r="C92" s="29">
        <v>275.76874826</v>
      </c>
      <c r="D92" s="27" t="str">
        <f t="shared" si="11"/>
        <v>N/A</v>
      </c>
      <c r="E92" s="29">
        <v>161.79407841</v>
      </c>
      <c r="F92" s="27" t="str">
        <f t="shared" si="12"/>
        <v>N/A</v>
      </c>
      <c r="G92" s="29">
        <v>167.10715350999999</v>
      </c>
      <c r="H92" s="27" t="str">
        <f t="shared" si="13"/>
        <v>N/A</v>
      </c>
      <c r="I92" s="8">
        <v>-41.3</v>
      </c>
      <c r="J92" s="8">
        <v>3.2839999999999998</v>
      </c>
      <c r="K92" s="28" t="s">
        <v>734</v>
      </c>
      <c r="L92" s="105" t="str">
        <f t="shared" si="14"/>
        <v>Yes</v>
      </c>
    </row>
    <row r="93" spans="1:12" ht="25.5" x14ac:dyDescent="0.2">
      <c r="A93" s="168" t="s">
        <v>620</v>
      </c>
      <c r="B93" s="22" t="s">
        <v>213</v>
      </c>
      <c r="C93" s="29">
        <v>22872972</v>
      </c>
      <c r="D93" s="27" t="str">
        <f t="shared" si="11"/>
        <v>N/A</v>
      </c>
      <c r="E93" s="29">
        <v>3280138</v>
      </c>
      <c r="F93" s="27" t="str">
        <f t="shared" si="12"/>
        <v>N/A</v>
      </c>
      <c r="G93" s="29">
        <v>7655857</v>
      </c>
      <c r="H93" s="27" t="str">
        <f t="shared" si="13"/>
        <v>N/A</v>
      </c>
      <c r="I93" s="8">
        <v>-85.7</v>
      </c>
      <c r="J93" s="8">
        <v>133.4</v>
      </c>
      <c r="K93" s="28" t="s">
        <v>734</v>
      </c>
      <c r="L93" s="105" t="str">
        <f t="shared" si="14"/>
        <v>No</v>
      </c>
    </row>
    <row r="94" spans="1:12" x14ac:dyDescent="0.2">
      <c r="A94" s="172" t="s">
        <v>621</v>
      </c>
      <c r="B94" s="23" t="s">
        <v>213</v>
      </c>
      <c r="C94" s="23">
        <v>20349</v>
      </c>
      <c r="D94" s="27" t="str">
        <f t="shared" si="11"/>
        <v>N/A</v>
      </c>
      <c r="E94" s="23">
        <v>12064</v>
      </c>
      <c r="F94" s="27" t="str">
        <f t="shared" si="12"/>
        <v>N/A</v>
      </c>
      <c r="G94" s="23">
        <v>50317</v>
      </c>
      <c r="H94" s="27" t="str">
        <f t="shared" si="13"/>
        <v>N/A</v>
      </c>
      <c r="I94" s="8">
        <v>-40.700000000000003</v>
      </c>
      <c r="J94" s="8">
        <v>317.10000000000002</v>
      </c>
      <c r="K94" s="31" t="s">
        <v>734</v>
      </c>
      <c r="L94" s="105" t="str">
        <f t="shared" si="14"/>
        <v>No</v>
      </c>
    </row>
    <row r="95" spans="1:12" ht="25.5" x14ac:dyDescent="0.2">
      <c r="A95" s="168" t="s">
        <v>1425</v>
      </c>
      <c r="B95" s="22" t="s">
        <v>213</v>
      </c>
      <c r="C95" s="29">
        <v>1124.0342032000001</v>
      </c>
      <c r="D95" s="27" t="str">
        <f t="shared" si="11"/>
        <v>N/A</v>
      </c>
      <c r="E95" s="29">
        <v>271.89472812000002</v>
      </c>
      <c r="F95" s="27" t="str">
        <f t="shared" si="12"/>
        <v>N/A</v>
      </c>
      <c r="G95" s="29">
        <v>152.15249319</v>
      </c>
      <c r="H95" s="27" t="str">
        <f t="shared" si="13"/>
        <v>N/A</v>
      </c>
      <c r="I95" s="8">
        <v>-75.8</v>
      </c>
      <c r="J95" s="8">
        <v>-44</v>
      </c>
      <c r="K95" s="28" t="s">
        <v>734</v>
      </c>
      <c r="L95" s="105" t="str">
        <f t="shared" si="14"/>
        <v>No</v>
      </c>
    </row>
    <row r="96" spans="1:12" ht="25.5" x14ac:dyDescent="0.2">
      <c r="A96" s="168" t="s">
        <v>622</v>
      </c>
      <c r="B96" s="22" t="s">
        <v>213</v>
      </c>
      <c r="C96" s="29">
        <v>1497882</v>
      </c>
      <c r="D96" s="27" t="str">
        <f t="shared" si="11"/>
        <v>N/A</v>
      </c>
      <c r="E96" s="29">
        <v>984270</v>
      </c>
      <c r="F96" s="27" t="str">
        <f t="shared" si="12"/>
        <v>N/A</v>
      </c>
      <c r="G96" s="29">
        <v>1302136</v>
      </c>
      <c r="H96" s="27" t="str">
        <f t="shared" si="13"/>
        <v>N/A</v>
      </c>
      <c r="I96" s="8">
        <v>-34.299999999999997</v>
      </c>
      <c r="J96" s="8">
        <v>32.29</v>
      </c>
      <c r="K96" s="28" t="s">
        <v>734</v>
      </c>
      <c r="L96" s="105" t="str">
        <f t="shared" si="14"/>
        <v>No</v>
      </c>
    </row>
    <row r="97" spans="1:12" x14ac:dyDescent="0.2">
      <c r="A97" s="168" t="s">
        <v>623</v>
      </c>
      <c r="B97" s="22" t="s">
        <v>213</v>
      </c>
      <c r="C97" s="23">
        <v>4946</v>
      </c>
      <c r="D97" s="27" t="str">
        <f t="shared" si="11"/>
        <v>N/A</v>
      </c>
      <c r="E97" s="23">
        <v>3290</v>
      </c>
      <c r="F97" s="27" t="str">
        <f t="shared" si="12"/>
        <v>N/A</v>
      </c>
      <c r="G97" s="23">
        <v>3901</v>
      </c>
      <c r="H97" s="27" t="str">
        <f t="shared" si="13"/>
        <v>N/A</v>
      </c>
      <c r="I97" s="8">
        <v>-33.5</v>
      </c>
      <c r="J97" s="8">
        <v>18.57</v>
      </c>
      <c r="K97" s="28" t="s">
        <v>734</v>
      </c>
      <c r="L97" s="105" t="str">
        <f t="shared" si="14"/>
        <v>Yes</v>
      </c>
    </row>
    <row r="98" spans="1:12" ht="25.5" x14ac:dyDescent="0.2">
      <c r="A98" s="168" t="s">
        <v>1426</v>
      </c>
      <c r="B98" s="22" t="s">
        <v>213</v>
      </c>
      <c r="C98" s="29">
        <v>302.84714921</v>
      </c>
      <c r="D98" s="27" t="str">
        <f t="shared" si="11"/>
        <v>N/A</v>
      </c>
      <c r="E98" s="29">
        <v>299.17021276999998</v>
      </c>
      <c r="F98" s="27" t="str">
        <f t="shared" si="12"/>
        <v>N/A</v>
      </c>
      <c r="G98" s="29">
        <v>333.79543706999999</v>
      </c>
      <c r="H98" s="27" t="str">
        <f t="shared" si="13"/>
        <v>N/A</v>
      </c>
      <c r="I98" s="8">
        <v>-1.21</v>
      </c>
      <c r="J98" s="8">
        <v>11.57</v>
      </c>
      <c r="K98" s="28" t="s">
        <v>734</v>
      </c>
      <c r="L98" s="105" t="str">
        <f t="shared" si="14"/>
        <v>Yes</v>
      </c>
    </row>
    <row r="99" spans="1:12" ht="25.5" x14ac:dyDescent="0.2">
      <c r="A99" s="168" t="s">
        <v>624</v>
      </c>
      <c r="B99" s="22" t="s">
        <v>213</v>
      </c>
      <c r="C99" s="29">
        <v>194838140</v>
      </c>
      <c r="D99" s="27" t="str">
        <f t="shared" si="11"/>
        <v>N/A</v>
      </c>
      <c r="E99" s="29">
        <v>161562288</v>
      </c>
      <c r="F99" s="27" t="str">
        <f t="shared" si="12"/>
        <v>N/A</v>
      </c>
      <c r="G99" s="29">
        <v>132273185</v>
      </c>
      <c r="H99" s="27" t="str">
        <f t="shared" si="13"/>
        <v>N/A</v>
      </c>
      <c r="I99" s="8">
        <v>-17.100000000000001</v>
      </c>
      <c r="J99" s="8">
        <v>-18.100000000000001</v>
      </c>
      <c r="K99" s="28" t="s">
        <v>734</v>
      </c>
      <c r="L99" s="105" t="str">
        <f t="shared" si="14"/>
        <v>Yes</v>
      </c>
    </row>
    <row r="100" spans="1:12" x14ac:dyDescent="0.2">
      <c r="A100" s="168" t="s">
        <v>625</v>
      </c>
      <c r="B100" s="22" t="s">
        <v>213</v>
      </c>
      <c r="C100" s="23">
        <v>41291</v>
      </c>
      <c r="D100" s="27" t="str">
        <f t="shared" si="11"/>
        <v>N/A</v>
      </c>
      <c r="E100" s="23">
        <v>35011</v>
      </c>
      <c r="F100" s="27" t="str">
        <f t="shared" si="12"/>
        <v>N/A</v>
      </c>
      <c r="G100" s="23">
        <v>27858</v>
      </c>
      <c r="H100" s="27" t="str">
        <f t="shared" si="13"/>
        <v>N/A</v>
      </c>
      <c r="I100" s="8">
        <v>-15.2</v>
      </c>
      <c r="J100" s="8">
        <v>-20.399999999999999</v>
      </c>
      <c r="K100" s="28" t="s">
        <v>734</v>
      </c>
      <c r="L100" s="105" t="str">
        <f t="shared" si="14"/>
        <v>Yes</v>
      </c>
    </row>
    <row r="101" spans="1:12" ht="25.5" x14ac:dyDescent="0.2">
      <c r="A101" s="168" t="s">
        <v>1427</v>
      </c>
      <c r="B101" s="22" t="s">
        <v>213</v>
      </c>
      <c r="C101" s="29">
        <v>4718.6587876000003</v>
      </c>
      <c r="D101" s="27" t="str">
        <f t="shared" si="11"/>
        <v>N/A</v>
      </c>
      <c r="E101" s="29">
        <v>4614.6150637999999</v>
      </c>
      <c r="F101" s="27" t="str">
        <f t="shared" si="12"/>
        <v>N/A</v>
      </c>
      <c r="G101" s="29">
        <v>4748.1220833999996</v>
      </c>
      <c r="H101" s="27" t="str">
        <f t="shared" si="13"/>
        <v>N/A</v>
      </c>
      <c r="I101" s="8">
        <v>-2.2000000000000002</v>
      </c>
      <c r="J101" s="8">
        <v>2.8929999999999998</v>
      </c>
      <c r="K101" s="28" t="s">
        <v>734</v>
      </c>
      <c r="L101" s="105" t="str">
        <f t="shared" si="14"/>
        <v>Yes</v>
      </c>
    </row>
    <row r="102" spans="1:12" ht="25.5" x14ac:dyDescent="0.2">
      <c r="A102" s="168" t="s">
        <v>626</v>
      </c>
      <c r="B102" s="22" t="s">
        <v>213</v>
      </c>
      <c r="C102" s="29">
        <v>11728479</v>
      </c>
      <c r="D102" s="27" t="str">
        <f t="shared" si="11"/>
        <v>N/A</v>
      </c>
      <c r="E102" s="29">
        <v>15637929</v>
      </c>
      <c r="F102" s="27" t="str">
        <f t="shared" si="12"/>
        <v>N/A</v>
      </c>
      <c r="G102" s="29">
        <v>11450141</v>
      </c>
      <c r="H102" s="27" t="str">
        <f t="shared" si="13"/>
        <v>N/A</v>
      </c>
      <c r="I102" s="8">
        <v>33.33</v>
      </c>
      <c r="J102" s="8">
        <v>-26.8</v>
      </c>
      <c r="K102" s="28" t="s">
        <v>734</v>
      </c>
      <c r="L102" s="105" t="str">
        <f t="shared" si="14"/>
        <v>Yes</v>
      </c>
    </row>
    <row r="103" spans="1:12" ht="25.5" x14ac:dyDescent="0.2">
      <c r="A103" s="168" t="s">
        <v>627</v>
      </c>
      <c r="B103" s="22" t="s">
        <v>213</v>
      </c>
      <c r="C103" s="23">
        <v>34653</v>
      </c>
      <c r="D103" s="27" t="str">
        <f t="shared" si="11"/>
        <v>N/A</v>
      </c>
      <c r="E103" s="23">
        <v>33691</v>
      </c>
      <c r="F103" s="27" t="str">
        <f t="shared" si="12"/>
        <v>N/A</v>
      </c>
      <c r="G103" s="23">
        <v>27859</v>
      </c>
      <c r="H103" s="27" t="str">
        <f t="shared" si="13"/>
        <v>N/A</v>
      </c>
      <c r="I103" s="8">
        <v>-2.78</v>
      </c>
      <c r="J103" s="8">
        <v>-17.3</v>
      </c>
      <c r="K103" s="28" t="s">
        <v>734</v>
      </c>
      <c r="L103" s="105" t="str">
        <f t="shared" si="14"/>
        <v>Yes</v>
      </c>
    </row>
    <row r="104" spans="1:12" ht="25.5" x14ac:dyDescent="0.2">
      <c r="A104" s="168" t="s">
        <v>1428</v>
      </c>
      <c r="B104" s="22" t="s">
        <v>213</v>
      </c>
      <c r="C104" s="29">
        <v>338.45493897</v>
      </c>
      <c r="D104" s="27" t="str">
        <f t="shared" si="11"/>
        <v>N/A</v>
      </c>
      <c r="E104" s="29">
        <v>464.15746044999997</v>
      </c>
      <c r="F104" s="27" t="str">
        <f t="shared" si="12"/>
        <v>N/A</v>
      </c>
      <c r="G104" s="29">
        <v>411.00330234</v>
      </c>
      <c r="H104" s="27" t="str">
        <f t="shared" si="13"/>
        <v>N/A</v>
      </c>
      <c r="I104" s="8">
        <v>37.14</v>
      </c>
      <c r="J104" s="8">
        <v>-11.5</v>
      </c>
      <c r="K104" s="28" t="s">
        <v>734</v>
      </c>
      <c r="L104" s="105" t="str">
        <f t="shared" si="14"/>
        <v>Yes</v>
      </c>
    </row>
    <row r="105" spans="1:12" ht="25.5" x14ac:dyDescent="0.2">
      <c r="A105" s="168" t="s">
        <v>628</v>
      </c>
      <c r="B105" s="22" t="s">
        <v>213</v>
      </c>
      <c r="C105" s="29">
        <v>17990</v>
      </c>
      <c r="D105" s="27" t="str">
        <f t="shared" si="11"/>
        <v>N/A</v>
      </c>
      <c r="E105" s="29">
        <v>17220</v>
      </c>
      <c r="F105" s="27" t="str">
        <f t="shared" si="12"/>
        <v>N/A</v>
      </c>
      <c r="G105" s="29">
        <v>170973</v>
      </c>
      <c r="H105" s="27" t="str">
        <f t="shared" si="13"/>
        <v>N/A</v>
      </c>
      <c r="I105" s="8">
        <v>-4.28</v>
      </c>
      <c r="J105" s="8">
        <v>892.9</v>
      </c>
      <c r="K105" s="28" t="s">
        <v>734</v>
      </c>
      <c r="L105" s="105" t="str">
        <f t="shared" si="14"/>
        <v>No</v>
      </c>
    </row>
    <row r="106" spans="1:12" x14ac:dyDescent="0.2">
      <c r="A106" s="168" t="s">
        <v>629</v>
      </c>
      <c r="B106" s="22" t="s">
        <v>213</v>
      </c>
      <c r="C106" s="23">
        <v>209</v>
      </c>
      <c r="D106" s="27" t="str">
        <f t="shared" si="11"/>
        <v>N/A</v>
      </c>
      <c r="E106" s="23">
        <v>190</v>
      </c>
      <c r="F106" s="27" t="str">
        <f t="shared" si="12"/>
        <v>N/A</v>
      </c>
      <c r="G106" s="23">
        <v>685</v>
      </c>
      <c r="H106" s="27" t="str">
        <f t="shared" si="13"/>
        <v>N/A</v>
      </c>
      <c r="I106" s="8">
        <v>-9.09</v>
      </c>
      <c r="J106" s="8">
        <v>260.5</v>
      </c>
      <c r="K106" s="28" t="s">
        <v>734</v>
      </c>
      <c r="L106" s="105" t="str">
        <f t="shared" si="14"/>
        <v>No</v>
      </c>
    </row>
    <row r="107" spans="1:12" ht="25.5" x14ac:dyDescent="0.2">
      <c r="A107" s="168" t="s">
        <v>1429</v>
      </c>
      <c r="B107" s="22" t="s">
        <v>213</v>
      </c>
      <c r="C107" s="29">
        <v>86.076555024000001</v>
      </c>
      <c r="D107" s="27" t="str">
        <f t="shared" si="11"/>
        <v>N/A</v>
      </c>
      <c r="E107" s="29">
        <v>90.631578946999994</v>
      </c>
      <c r="F107" s="27" t="str">
        <f t="shared" si="12"/>
        <v>N/A</v>
      </c>
      <c r="G107" s="29">
        <v>249.59562044</v>
      </c>
      <c r="H107" s="27" t="str">
        <f t="shared" si="13"/>
        <v>N/A</v>
      </c>
      <c r="I107" s="8">
        <v>5.2919999999999998</v>
      </c>
      <c r="J107" s="8">
        <v>175.4</v>
      </c>
      <c r="K107" s="28" t="s">
        <v>734</v>
      </c>
      <c r="L107" s="105" t="str">
        <f t="shared" si="14"/>
        <v>No</v>
      </c>
    </row>
    <row r="108" spans="1:12" ht="25.5" x14ac:dyDescent="0.2">
      <c r="A108" s="168" t="s">
        <v>630</v>
      </c>
      <c r="B108" s="22" t="s">
        <v>213</v>
      </c>
      <c r="C108" s="29">
        <v>570748</v>
      </c>
      <c r="D108" s="27" t="str">
        <f t="shared" si="11"/>
        <v>N/A</v>
      </c>
      <c r="E108" s="29">
        <v>477794</v>
      </c>
      <c r="F108" s="27" t="str">
        <f t="shared" si="12"/>
        <v>N/A</v>
      </c>
      <c r="G108" s="29">
        <v>401104</v>
      </c>
      <c r="H108" s="27" t="str">
        <f t="shared" si="13"/>
        <v>N/A</v>
      </c>
      <c r="I108" s="8">
        <v>-16.3</v>
      </c>
      <c r="J108" s="8">
        <v>-16.100000000000001</v>
      </c>
      <c r="K108" s="28" t="s">
        <v>734</v>
      </c>
      <c r="L108" s="105" t="str">
        <f t="shared" si="14"/>
        <v>Yes</v>
      </c>
    </row>
    <row r="109" spans="1:12" x14ac:dyDescent="0.2">
      <c r="A109" s="168" t="s">
        <v>631</v>
      </c>
      <c r="B109" s="22" t="s">
        <v>213</v>
      </c>
      <c r="C109" s="23">
        <v>3680</v>
      </c>
      <c r="D109" s="27" t="str">
        <f t="shared" si="11"/>
        <v>N/A</v>
      </c>
      <c r="E109" s="23">
        <v>3178</v>
      </c>
      <c r="F109" s="27" t="str">
        <f t="shared" si="12"/>
        <v>N/A</v>
      </c>
      <c r="G109" s="23">
        <v>2663</v>
      </c>
      <c r="H109" s="27" t="str">
        <f t="shared" si="13"/>
        <v>N/A</v>
      </c>
      <c r="I109" s="8">
        <v>-13.6</v>
      </c>
      <c r="J109" s="8">
        <v>-16.2</v>
      </c>
      <c r="K109" s="28" t="s">
        <v>734</v>
      </c>
      <c r="L109" s="105" t="str">
        <f t="shared" si="14"/>
        <v>Yes</v>
      </c>
    </row>
    <row r="110" spans="1:12" ht="25.5" x14ac:dyDescent="0.2">
      <c r="A110" s="168" t="s">
        <v>1430</v>
      </c>
      <c r="B110" s="22" t="s">
        <v>213</v>
      </c>
      <c r="C110" s="29">
        <v>155.09456521999999</v>
      </c>
      <c r="D110" s="27" t="str">
        <f t="shared" si="11"/>
        <v>N/A</v>
      </c>
      <c r="E110" s="29">
        <v>150.34424165999999</v>
      </c>
      <c r="F110" s="27" t="str">
        <f t="shared" si="12"/>
        <v>N/A</v>
      </c>
      <c r="G110" s="29">
        <v>150.62110401999999</v>
      </c>
      <c r="H110" s="27" t="str">
        <f t="shared" si="13"/>
        <v>N/A</v>
      </c>
      <c r="I110" s="8">
        <v>-3.06</v>
      </c>
      <c r="J110" s="8">
        <v>0.1842</v>
      </c>
      <c r="K110" s="28" t="s">
        <v>734</v>
      </c>
      <c r="L110" s="105" t="str">
        <f t="shared" si="14"/>
        <v>Yes</v>
      </c>
    </row>
    <row r="111" spans="1:12" ht="25.5" x14ac:dyDescent="0.2">
      <c r="A111" s="168" t="s">
        <v>632</v>
      </c>
      <c r="B111" s="22" t="s">
        <v>213</v>
      </c>
      <c r="C111" s="29">
        <v>96607650</v>
      </c>
      <c r="D111" s="27" t="str">
        <f t="shared" si="11"/>
        <v>N/A</v>
      </c>
      <c r="E111" s="29">
        <v>94197300</v>
      </c>
      <c r="F111" s="27" t="str">
        <f t="shared" si="12"/>
        <v>N/A</v>
      </c>
      <c r="G111" s="29">
        <v>94730129</v>
      </c>
      <c r="H111" s="27" t="str">
        <f t="shared" si="13"/>
        <v>N/A</v>
      </c>
      <c r="I111" s="8">
        <v>-2.4900000000000002</v>
      </c>
      <c r="J111" s="8">
        <v>0.56569999999999998</v>
      </c>
      <c r="K111" s="28" t="s">
        <v>734</v>
      </c>
      <c r="L111" s="105" t="str">
        <f t="shared" si="14"/>
        <v>Yes</v>
      </c>
    </row>
    <row r="112" spans="1:12" x14ac:dyDescent="0.2">
      <c r="A112" s="168" t="s">
        <v>633</v>
      </c>
      <c r="B112" s="22" t="s">
        <v>213</v>
      </c>
      <c r="C112" s="23">
        <v>6255</v>
      </c>
      <c r="D112" s="27" t="str">
        <f t="shared" si="11"/>
        <v>N/A</v>
      </c>
      <c r="E112" s="23">
        <v>5781</v>
      </c>
      <c r="F112" s="27" t="str">
        <f t="shared" si="12"/>
        <v>N/A</v>
      </c>
      <c r="G112" s="23">
        <v>5738</v>
      </c>
      <c r="H112" s="27" t="str">
        <f t="shared" si="13"/>
        <v>N/A</v>
      </c>
      <c r="I112" s="8">
        <v>-7.58</v>
      </c>
      <c r="J112" s="8">
        <v>-0.74399999999999999</v>
      </c>
      <c r="K112" s="28" t="s">
        <v>734</v>
      </c>
      <c r="L112" s="105" t="str">
        <f t="shared" si="14"/>
        <v>Yes</v>
      </c>
    </row>
    <row r="113" spans="1:12" x14ac:dyDescent="0.2">
      <c r="A113" s="168" t="s">
        <v>1431</v>
      </c>
      <c r="B113" s="22" t="s">
        <v>213</v>
      </c>
      <c r="C113" s="29">
        <v>15444.868106</v>
      </c>
      <c r="D113" s="27" t="str">
        <f t="shared" si="11"/>
        <v>N/A</v>
      </c>
      <c r="E113" s="29">
        <v>16294.291644999999</v>
      </c>
      <c r="F113" s="27" t="str">
        <f t="shared" si="12"/>
        <v>N/A</v>
      </c>
      <c r="G113" s="29">
        <v>16509.259150000002</v>
      </c>
      <c r="H113" s="27" t="str">
        <f t="shared" si="13"/>
        <v>N/A</v>
      </c>
      <c r="I113" s="8">
        <v>5.5</v>
      </c>
      <c r="J113" s="8">
        <v>1.319</v>
      </c>
      <c r="K113" s="28" t="s">
        <v>734</v>
      </c>
      <c r="L113" s="105" t="str">
        <f t="shared" si="14"/>
        <v>Yes</v>
      </c>
    </row>
    <row r="114" spans="1:12" ht="25.5" x14ac:dyDescent="0.2">
      <c r="A114" s="168" t="s">
        <v>634</v>
      </c>
      <c r="B114" s="22" t="s">
        <v>213</v>
      </c>
      <c r="C114" s="29">
        <v>371316</v>
      </c>
      <c r="D114" s="27" t="str">
        <f t="shared" si="11"/>
        <v>N/A</v>
      </c>
      <c r="E114" s="29">
        <v>468414</v>
      </c>
      <c r="F114" s="27" t="str">
        <f t="shared" si="12"/>
        <v>N/A</v>
      </c>
      <c r="G114" s="29">
        <v>330887</v>
      </c>
      <c r="H114" s="27" t="str">
        <f t="shared" si="13"/>
        <v>N/A</v>
      </c>
      <c r="I114" s="8">
        <v>26.15</v>
      </c>
      <c r="J114" s="8">
        <v>-29.4</v>
      </c>
      <c r="K114" s="28" t="s">
        <v>734</v>
      </c>
      <c r="L114" s="105" t="str">
        <f>IF(J114="Div by 0", "N/A", IF(OR(J114="N/A",K114="N/A"),"N/A", IF(J114&gt;VALUE(MID(K114,1,2)), "No", IF(J114&lt;-1*VALUE(MID(K114,1,2)), "No", "Yes"))))</f>
        <v>Yes</v>
      </c>
    </row>
    <row r="115" spans="1:12" x14ac:dyDescent="0.2">
      <c r="A115" s="168" t="s">
        <v>635</v>
      </c>
      <c r="B115" s="22" t="s">
        <v>213</v>
      </c>
      <c r="C115" s="23">
        <v>5803</v>
      </c>
      <c r="D115" s="27" t="str">
        <f t="shared" si="11"/>
        <v>N/A</v>
      </c>
      <c r="E115" s="23">
        <v>7194</v>
      </c>
      <c r="F115" s="27" t="str">
        <f t="shared" si="12"/>
        <v>N/A</v>
      </c>
      <c r="G115" s="23">
        <v>7353</v>
      </c>
      <c r="H115" s="27" t="str">
        <f t="shared" si="13"/>
        <v>N/A</v>
      </c>
      <c r="I115" s="8">
        <v>23.97</v>
      </c>
      <c r="J115" s="8">
        <v>2.21</v>
      </c>
      <c r="K115" s="28" t="s">
        <v>734</v>
      </c>
      <c r="L115" s="105" t="str">
        <f t="shared" ref="L115:L119" si="15">IF(J115="Div by 0", "N/A", IF(OR(J115="N/A",K115="N/A"),"N/A", IF(J115&gt;VALUE(MID(K115,1,2)), "No", IF(J115&lt;-1*VALUE(MID(K115,1,2)), "No", "Yes"))))</f>
        <v>Yes</v>
      </c>
    </row>
    <row r="116" spans="1:12" ht="25.5" x14ac:dyDescent="0.2">
      <c r="A116" s="168" t="s">
        <v>1432</v>
      </c>
      <c r="B116" s="22" t="s">
        <v>213</v>
      </c>
      <c r="C116" s="29">
        <v>63.986903325999997</v>
      </c>
      <c r="D116" s="27" t="str">
        <f t="shared" si="11"/>
        <v>N/A</v>
      </c>
      <c r="E116" s="29">
        <v>65.111759800000002</v>
      </c>
      <c r="F116" s="27" t="str">
        <f t="shared" si="12"/>
        <v>N/A</v>
      </c>
      <c r="G116" s="29">
        <v>45.000271998000002</v>
      </c>
      <c r="H116" s="27" t="str">
        <f t="shared" si="13"/>
        <v>N/A</v>
      </c>
      <c r="I116" s="8">
        <v>1.758</v>
      </c>
      <c r="J116" s="8">
        <v>-30.9</v>
      </c>
      <c r="K116" s="28" t="s">
        <v>734</v>
      </c>
      <c r="L116" s="105" t="str">
        <f t="shared" si="15"/>
        <v>No</v>
      </c>
    </row>
    <row r="117" spans="1:12" ht="25.5" x14ac:dyDescent="0.2">
      <c r="A117" s="168" t="s">
        <v>636</v>
      </c>
      <c r="B117" s="22" t="s">
        <v>213</v>
      </c>
      <c r="C117" s="29">
        <v>5926428</v>
      </c>
      <c r="D117" s="27" t="str">
        <f t="shared" si="11"/>
        <v>N/A</v>
      </c>
      <c r="E117" s="29">
        <v>269086</v>
      </c>
      <c r="F117" s="27" t="str">
        <f t="shared" si="12"/>
        <v>N/A</v>
      </c>
      <c r="G117" s="29">
        <v>479295</v>
      </c>
      <c r="H117" s="27" t="str">
        <f t="shared" si="13"/>
        <v>N/A</v>
      </c>
      <c r="I117" s="8">
        <v>-95.5</v>
      </c>
      <c r="J117" s="8">
        <v>78.12</v>
      </c>
      <c r="K117" s="28" t="s">
        <v>734</v>
      </c>
      <c r="L117" s="105" t="str">
        <f t="shared" si="15"/>
        <v>No</v>
      </c>
    </row>
    <row r="118" spans="1:12" x14ac:dyDescent="0.2">
      <c r="A118" s="168" t="s">
        <v>637</v>
      </c>
      <c r="B118" s="22" t="s">
        <v>213</v>
      </c>
      <c r="C118" s="23">
        <v>1649</v>
      </c>
      <c r="D118" s="27" t="str">
        <f t="shared" si="11"/>
        <v>N/A</v>
      </c>
      <c r="E118" s="23">
        <v>11</v>
      </c>
      <c r="F118" s="27" t="str">
        <f t="shared" si="12"/>
        <v>N/A</v>
      </c>
      <c r="G118" s="23">
        <v>11</v>
      </c>
      <c r="H118" s="27" t="str">
        <f t="shared" si="13"/>
        <v>N/A</v>
      </c>
      <c r="I118" s="8">
        <v>-99.6</v>
      </c>
      <c r="J118" s="8">
        <v>-28.6</v>
      </c>
      <c r="K118" s="28" t="s">
        <v>734</v>
      </c>
      <c r="L118" s="105" t="str">
        <f t="shared" si="15"/>
        <v>Yes</v>
      </c>
    </row>
    <row r="119" spans="1:12" ht="25.5" x14ac:dyDescent="0.2">
      <c r="A119" s="168" t="s">
        <v>1433</v>
      </c>
      <c r="B119" s="22" t="s">
        <v>213</v>
      </c>
      <c r="C119" s="29">
        <v>3593.9526986000001</v>
      </c>
      <c r="D119" s="27" t="str">
        <f t="shared" si="11"/>
        <v>N/A</v>
      </c>
      <c r="E119" s="29">
        <v>38440.857143000001</v>
      </c>
      <c r="F119" s="27" t="str">
        <f t="shared" si="12"/>
        <v>N/A</v>
      </c>
      <c r="G119" s="29">
        <v>95859</v>
      </c>
      <c r="H119" s="27" t="str">
        <f t="shared" si="13"/>
        <v>N/A</v>
      </c>
      <c r="I119" s="8">
        <v>969.6</v>
      </c>
      <c r="J119" s="8">
        <v>149.4</v>
      </c>
      <c r="K119" s="28" t="s">
        <v>734</v>
      </c>
      <c r="L119" s="105" t="str">
        <f t="shared" si="15"/>
        <v>No</v>
      </c>
    </row>
    <row r="120" spans="1:12" ht="25.5" x14ac:dyDescent="0.2">
      <c r="A120" s="168" t="s">
        <v>638</v>
      </c>
      <c r="B120" s="22" t="s">
        <v>213</v>
      </c>
      <c r="C120" s="29">
        <v>24571866</v>
      </c>
      <c r="D120" s="27" t="str">
        <f t="shared" si="11"/>
        <v>N/A</v>
      </c>
      <c r="E120" s="29">
        <v>21297604</v>
      </c>
      <c r="F120" s="27" t="str">
        <f t="shared" si="12"/>
        <v>N/A</v>
      </c>
      <c r="G120" s="29">
        <v>19565224</v>
      </c>
      <c r="H120" s="27" t="str">
        <f t="shared" si="13"/>
        <v>N/A</v>
      </c>
      <c r="I120" s="8">
        <v>-13.3</v>
      </c>
      <c r="J120" s="8">
        <v>-8.1300000000000008</v>
      </c>
      <c r="K120" s="28" t="s">
        <v>734</v>
      </c>
      <c r="L120" s="105" t="str">
        <f t="shared" ref="L120:L131" si="16">IF(J120="Div by 0", "N/A", IF(K120="N/A","N/A", IF(J120&gt;VALUE(MID(K120,1,2)), "No", IF(J120&lt;-1*VALUE(MID(K120,1,2)), "No", "Yes"))))</f>
        <v>Yes</v>
      </c>
    </row>
    <row r="121" spans="1:12" ht="25.5" x14ac:dyDescent="0.2">
      <c r="A121" s="168" t="s">
        <v>639</v>
      </c>
      <c r="B121" s="22" t="s">
        <v>213</v>
      </c>
      <c r="C121" s="23">
        <v>82302</v>
      </c>
      <c r="D121" s="27" t="str">
        <f t="shared" si="11"/>
        <v>N/A</v>
      </c>
      <c r="E121" s="23">
        <v>73953</v>
      </c>
      <c r="F121" s="27" t="str">
        <f t="shared" si="12"/>
        <v>N/A</v>
      </c>
      <c r="G121" s="23">
        <v>65960</v>
      </c>
      <c r="H121" s="27" t="str">
        <f t="shared" si="13"/>
        <v>N/A</v>
      </c>
      <c r="I121" s="8">
        <v>-10.1</v>
      </c>
      <c r="J121" s="8">
        <v>-10.8</v>
      </c>
      <c r="K121" s="28" t="s">
        <v>734</v>
      </c>
      <c r="L121" s="105" t="str">
        <f t="shared" si="16"/>
        <v>Yes</v>
      </c>
    </row>
    <row r="122" spans="1:12" ht="25.5" x14ac:dyDescent="0.2">
      <c r="A122" s="168" t="s">
        <v>1434</v>
      </c>
      <c r="B122" s="22" t="s">
        <v>213</v>
      </c>
      <c r="C122" s="29">
        <v>298.55733760999999</v>
      </c>
      <c r="D122" s="27" t="str">
        <f t="shared" si="11"/>
        <v>N/A</v>
      </c>
      <c r="E122" s="29">
        <v>287.98837099000002</v>
      </c>
      <c r="F122" s="27" t="str">
        <f t="shared" si="12"/>
        <v>N/A</v>
      </c>
      <c r="G122" s="29">
        <v>296.62255913000001</v>
      </c>
      <c r="H122" s="27" t="str">
        <f t="shared" si="13"/>
        <v>N/A</v>
      </c>
      <c r="I122" s="8">
        <v>-3.54</v>
      </c>
      <c r="J122" s="8">
        <v>2.9980000000000002</v>
      </c>
      <c r="K122" s="28" t="s">
        <v>734</v>
      </c>
      <c r="L122" s="105" t="str">
        <f t="shared" si="16"/>
        <v>Yes</v>
      </c>
    </row>
    <row r="123" spans="1:12" ht="25.5" x14ac:dyDescent="0.2">
      <c r="A123" s="168" t="s">
        <v>640</v>
      </c>
      <c r="B123" s="22" t="s">
        <v>213</v>
      </c>
      <c r="C123" s="29">
        <v>14817216</v>
      </c>
      <c r="D123" s="27" t="str">
        <f t="shared" ref="D123:D131" si="17">IF($B123="N/A","N/A",IF(C123&gt;10,"No",IF(C123&lt;-10,"No","Yes")))</f>
        <v>N/A</v>
      </c>
      <c r="E123" s="29">
        <v>0</v>
      </c>
      <c r="F123" s="27" t="str">
        <f t="shared" ref="F123:F131" si="18">IF($B123="N/A","N/A",IF(E123&gt;10,"No",IF(E123&lt;-10,"No","Yes")))</f>
        <v>N/A</v>
      </c>
      <c r="G123" s="29">
        <v>0</v>
      </c>
      <c r="H123" s="27" t="str">
        <f t="shared" ref="H123:H131" si="19">IF($B123="N/A","N/A",IF(G123&gt;10,"No",IF(G123&lt;-10,"No","Yes")))</f>
        <v>N/A</v>
      </c>
      <c r="I123" s="8">
        <v>-100</v>
      </c>
      <c r="J123" s="8" t="s">
        <v>1750</v>
      </c>
      <c r="K123" s="28" t="s">
        <v>734</v>
      </c>
      <c r="L123" s="105" t="str">
        <f t="shared" si="16"/>
        <v>N/A</v>
      </c>
    </row>
    <row r="124" spans="1:12" x14ac:dyDescent="0.2">
      <c r="A124" s="168" t="s">
        <v>641</v>
      </c>
      <c r="B124" s="22" t="s">
        <v>213</v>
      </c>
      <c r="C124" s="23">
        <v>1269</v>
      </c>
      <c r="D124" s="27" t="str">
        <f t="shared" si="17"/>
        <v>N/A</v>
      </c>
      <c r="E124" s="23">
        <v>0</v>
      </c>
      <c r="F124" s="27" t="str">
        <f t="shared" si="18"/>
        <v>N/A</v>
      </c>
      <c r="G124" s="23">
        <v>0</v>
      </c>
      <c r="H124" s="27" t="str">
        <f t="shared" si="19"/>
        <v>N/A</v>
      </c>
      <c r="I124" s="8">
        <v>-100</v>
      </c>
      <c r="J124" s="8" t="s">
        <v>1750</v>
      </c>
      <c r="K124" s="28" t="s">
        <v>734</v>
      </c>
      <c r="L124" s="105" t="str">
        <f t="shared" si="16"/>
        <v>N/A</v>
      </c>
    </row>
    <row r="125" spans="1:12" ht="25.5" x14ac:dyDescent="0.2">
      <c r="A125" s="168" t="s">
        <v>1435</v>
      </c>
      <c r="B125" s="22" t="s">
        <v>213</v>
      </c>
      <c r="C125" s="29">
        <v>11676.293143999999</v>
      </c>
      <c r="D125" s="27" t="str">
        <f t="shared" si="17"/>
        <v>N/A</v>
      </c>
      <c r="E125" s="29" t="s">
        <v>1750</v>
      </c>
      <c r="F125" s="27" t="str">
        <f t="shared" si="18"/>
        <v>N/A</v>
      </c>
      <c r="G125" s="29" t="s">
        <v>1750</v>
      </c>
      <c r="H125" s="27" t="str">
        <f t="shared" si="19"/>
        <v>N/A</v>
      </c>
      <c r="I125" s="8" t="s">
        <v>1750</v>
      </c>
      <c r="J125" s="8" t="s">
        <v>1750</v>
      </c>
      <c r="K125" s="28" t="s">
        <v>734</v>
      </c>
      <c r="L125" s="105" t="str">
        <f t="shared" si="16"/>
        <v>N/A</v>
      </c>
    </row>
    <row r="126" spans="1:12" ht="25.5" x14ac:dyDescent="0.2">
      <c r="A126" s="168" t="s">
        <v>642</v>
      </c>
      <c r="B126" s="22" t="s">
        <v>213</v>
      </c>
      <c r="C126" s="29">
        <v>54384864</v>
      </c>
      <c r="D126" s="27" t="str">
        <f t="shared" si="17"/>
        <v>N/A</v>
      </c>
      <c r="E126" s="29">
        <v>4731500</v>
      </c>
      <c r="F126" s="27" t="str">
        <f t="shared" si="18"/>
        <v>N/A</v>
      </c>
      <c r="G126" s="29">
        <v>4246970</v>
      </c>
      <c r="H126" s="27" t="str">
        <f t="shared" si="19"/>
        <v>N/A</v>
      </c>
      <c r="I126" s="8">
        <v>-91.3</v>
      </c>
      <c r="J126" s="8">
        <v>-10.199999999999999</v>
      </c>
      <c r="K126" s="28" t="s">
        <v>734</v>
      </c>
      <c r="L126" s="105" t="str">
        <f t="shared" si="16"/>
        <v>Yes</v>
      </c>
    </row>
    <row r="127" spans="1:12" x14ac:dyDescent="0.2">
      <c r="A127" s="168" t="s">
        <v>643</v>
      </c>
      <c r="B127" s="22" t="s">
        <v>213</v>
      </c>
      <c r="C127" s="23">
        <v>10953</v>
      </c>
      <c r="D127" s="27" t="str">
        <f t="shared" si="17"/>
        <v>N/A</v>
      </c>
      <c r="E127" s="23">
        <v>3781</v>
      </c>
      <c r="F127" s="27" t="str">
        <f t="shared" si="18"/>
        <v>N/A</v>
      </c>
      <c r="G127" s="23">
        <v>3137</v>
      </c>
      <c r="H127" s="27" t="str">
        <f t="shared" si="19"/>
        <v>N/A</v>
      </c>
      <c r="I127" s="8">
        <v>-65.5</v>
      </c>
      <c r="J127" s="8">
        <v>-17</v>
      </c>
      <c r="K127" s="28" t="s">
        <v>734</v>
      </c>
      <c r="L127" s="105" t="str">
        <f t="shared" si="16"/>
        <v>Yes</v>
      </c>
    </row>
    <row r="128" spans="1:12" ht="25.5" x14ac:dyDescent="0.2">
      <c r="A128" s="168" t="s">
        <v>1436</v>
      </c>
      <c r="B128" s="22" t="s">
        <v>213</v>
      </c>
      <c r="C128" s="29">
        <v>4965.2938921000004</v>
      </c>
      <c r="D128" s="27" t="str">
        <f t="shared" si="17"/>
        <v>N/A</v>
      </c>
      <c r="E128" s="29">
        <v>1251.3885216000001</v>
      </c>
      <c r="F128" s="27" t="str">
        <f t="shared" si="18"/>
        <v>N/A</v>
      </c>
      <c r="G128" s="29">
        <v>1353.8316863</v>
      </c>
      <c r="H128" s="27" t="str">
        <f t="shared" si="19"/>
        <v>N/A</v>
      </c>
      <c r="I128" s="8">
        <v>-74.8</v>
      </c>
      <c r="J128" s="8">
        <v>8.1859999999999999</v>
      </c>
      <c r="K128" s="28" t="s">
        <v>734</v>
      </c>
      <c r="L128" s="105" t="str">
        <f t="shared" si="16"/>
        <v>Yes</v>
      </c>
    </row>
    <row r="129" spans="1:12" ht="25.5" x14ac:dyDescent="0.2">
      <c r="A129" s="168" t="s">
        <v>644</v>
      </c>
      <c r="B129" s="22" t="s">
        <v>213</v>
      </c>
      <c r="C129" s="29">
        <v>2106316</v>
      </c>
      <c r="D129" s="27" t="str">
        <f t="shared" si="17"/>
        <v>N/A</v>
      </c>
      <c r="E129" s="29">
        <v>0</v>
      </c>
      <c r="F129" s="27" t="str">
        <f t="shared" si="18"/>
        <v>N/A</v>
      </c>
      <c r="G129" s="29">
        <v>0</v>
      </c>
      <c r="H129" s="27" t="str">
        <f t="shared" si="19"/>
        <v>N/A</v>
      </c>
      <c r="I129" s="8">
        <v>-100</v>
      </c>
      <c r="J129" s="8" t="s">
        <v>1750</v>
      </c>
      <c r="K129" s="28" t="s">
        <v>734</v>
      </c>
      <c r="L129" s="105" t="str">
        <f t="shared" si="16"/>
        <v>N/A</v>
      </c>
    </row>
    <row r="130" spans="1:12" x14ac:dyDescent="0.2">
      <c r="A130" s="168" t="s">
        <v>645</v>
      </c>
      <c r="B130" s="22" t="s">
        <v>213</v>
      </c>
      <c r="C130" s="23">
        <v>408</v>
      </c>
      <c r="D130" s="27" t="str">
        <f t="shared" si="17"/>
        <v>N/A</v>
      </c>
      <c r="E130" s="23">
        <v>0</v>
      </c>
      <c r="F130" s="27" t="str">
        <f t="shared" si="18"/>
        <v>N/A</v>
      </c>
      <c r="G130" s="23">
        <v>0</v>
      </c>
      <c r="H130" s="27" t="str">
        <f t="shared" si="19"/>
        <v>N/A</v>
      </c>
      <c r="I130" s="8">
        <v>-100</v>
      </c>
      <c r="J130" s="8" t="s">
        <v>1750</v>
      </c>
      <c r="K130" s="28" t="s">
        <v>734</v>
      </c>
      <c r="L130" s="105" t="str">
        <f t="shared" si="16"/>
        <v>N/A</v>
      </c>
    </row>
    <row r="131" spans="1:12" ht="25.5" x14ac:dyDescent="0.2">
      <c r="A131" s="168" t="s">
        <v>1437</v>
      </c>
      <c r="B131" s="22" t="s">
        <v>213</v>
      </c>
      <c r="C131" s="29">
        <v>5162.5392156999997</v>
      </c>
      <c r="D131" s="27" t="str">
        <f t="shared" si="17"/>
        <v>N/A</v>
      </c>
      <c r="E131" s="29" t="s">
        <v>1750</v>
      </c>
      <c r="F131" s="27" t="str">
        <f t="shared" si="18"/>
        <v>N/A</v>
      </c>
      <c r="G131" s="29" t="s">
        <v>1750</v>
      </c>
      <c r="H131" s="27" t="str">
        <f t="shared" si="19"/>
        <v>N/A</v>
      </c>
      <c r="I131" s="8" t="s">
        <v>1750</v>
      </c>
      <c r="J131" s="8" t="s">
        <v>1750</v>
      </c>
      <c r="K131" s="28" t="s">
        <v>734</v>
      </c>
      <c r="L131" s="105" t="str">
        <f t="shared" si="16"/>
        <v>N/A</v>
      </c>
    </row>
    <row r="132" spans="1:12" x14ac:dyDescent="0.2">
      <c r="A132" s="168" t="s">
        <v>1438</v>
      </c>
      <c r="B132" s="22" t="s">
        <v>213</v>
      </c>
      <c r="C132" s="29">
        <v>92.344146163000005</v>
      </c>
      <c r="D132" s="27" t="str">
        <f t="shared" ref="D132:D143" si="20">IF($B132="N/A","N/A",IF(C132&gt;10,"No",IF(C132&lt;-10,"No","Yes")))</f>
        <v>N/A</v>
      </c>
      <c r="E132" s="29">
        <v>82.481921260999997</v>
      </c>
      <c r="F132" s="27" t="str">
        <f t="shared" ref="F132:F143" si="21">IF($B132="N/A","N/A",IF(E132&gt;10,"No",IF(E132&lt;-10,"No","Yes")))</f>
        <v>N/A</v>
      </c>
      <c r="G132" s="29">
        <v>145.79242092000001</v>
      </c>
      <c r="H132" s="27" t="str">
        <f t="shared" ref="H132:H143" si="22">IF($B132="N/A","N/A",IF(G132&gt;10,"No",IF(G132&lt;-10,"No","Yes")))</f>
        <v>N/A</v>
      </c>
      <c r="I132" s="8">
        <v>-10.7</v>
      </c>
      <c r="J132" s="8">
        <v>76.760000000000005</v>
      </c>
      <c r="K132" s="28" t="s">
        <v>734</v>
      </c>
      <c r="L132" s="105" t="str">
        <f t="shared" ref="L132:L143" si="23">IF(J132="Div by 0", "N/A", IF(K132="N/A","N/A", IF(J132&gt;VALUE(MID(K132,1,2)), "No", IF(J132&lt;-1*VALUE(MID(K132,1,2)), "No", "Yes"))))</f>
        <v>No</v>
      </c>
    </row>
    <row r="133" spans="1:12" x14ac:dyDescent="0.2">
      <c r="A133" s="168" t="s">
        <v>1439</v>
      </c>
      <c r="B133" s="22" t="s">
        <v>213</v>
      </c>
      <c r="C133" s="29">
        <v>74.669528423000003</v>
      </c>
      <c r="D133" s="27" t="str">
        <f t="shared" si="20"/>
        <v>N/A</v>
      </c>
      <c r="E133" s="29">
        <v>61.164460685000002</v>
      </c>
      <c r="F133" s="27" t="str">
        <f t="shared" si="21"/>
        <v>N/A</v>
      </c>
      <c r="G133" s="29">
        <v>192.32592733000001</v>
      </c>
      <c r="H133" s="27" t="str">
        <f t="shared" si="22"/>
        <v>N/A</v>
      </c>
      <c r="I133" s="8">
        <v>-18.100000000000001</v>
      </c>
      <c r="J133" s="8">
        <v>214.4</v>
      </c>
      <c r="K133" s="28" t="s">
        <v>734</v>
      </c>
      <c r="L133" s="105" t="str">
        <f t="shared" si="23"/>
        <v>No</v>
      </c>
    </row>
    <row r="134" spans="1:12" x14ac:dyDescent="0.2">
      <c r="A134" s="168" t="s">
        <v>1440</v>
      </c>
      <c r="B134" s="22" t="s">
        <v>213</v>
      </c>
      <c r="C134" s="29">
        <v>109.91711780999999</v>
      </c>
      <c r="D134" s="27" t="str">
        <f t="shared" si="20"/>
        <v>N/A</v>
      </c>
      <c r="E134" s="29">
        <v>97.499026470999993</v>
      </c>
      <c r="F134" s="27" t="str">
        <f t="shared" si="21"/>
        <v>N/A</v>
      </c>
      <c r="G134" s="29">
        <v>95.811780225000007</v>
      </c>
      <c r="H134" s="27" t="str">
        <f t="shared" si="22"/>
        <v>N/A</v>
      </c>
      <c r="I134" s="8">
        <v>-11.3</v>
      </c>
      <c r="J134" s="8">
        <v>-1.73</v>
      </c>
      <c r="K134" s="28" t="s">
        <v>734</v>
      </c>
      <c r="L134" s="105" t="str">
        <f t="shared" si="23"/>
        <v>Yes</v>
      </c>
    </row>
    <row r="135" spans="1:12" x14ac:dyDescent="0.2">
      <c r="A135" s="168" t="s">
        <v>1441</v>
      </c>
      <c r="B135" s="22" t="s">
        <v>213</v>
      </c>
      <c r="C135" s="29">
        <v>5615.1064698</v>
      </c>
      <c r="D135" s="27" t="str">
        <f t="shared" si="20"/>
        <v>N/A</v>
      </c>
      <c r="E135" s="29">
        <v>5834.2996061000003</v>
      </c>
      <c r="F135" s="27" t="str">
        <f t="shared" si="21"/>
        <v>N/A</v>
      </c>
      <c r="G135" s="29">
        <v>6424.1526635999999</v>
      </c>
      <c r="H135" s="27" t="str">
        <f t="shared" si="22"/>
        <v>N/A</v>
      </c>
      <c r="I135" s="8">
        <v>3.9039999999999999</v>
      </c>
      <c r="J135" s="8">
        <v>10.11</v>
      </c>
      <c r="K135" s="28" t="s">
        <v>734</v>
      </c>
      <c r="L135" s="105" t="str">
        <f t="shared" si="23"/>
        <v>Yes</v>
      </c>
    </row>
    <row r="136" spans="1:12" x14ac:dyDescent="0.2">
      <c r="A136" s="168" t="s">
        <v>1442</v>
      </c>
      <c r="B136" s="22" t="s">
        <v>213</v>
      </c>
      <c r="C136" s="29">
        <v>10521.853612000001</v>
      </c>
      <c r="D136" s="27" t="str">
        <f t="shared" si="20"/>
        <v>N/A</v>
      </c>
      <c r="E136" s="29">
        <v>10971.988136</v>
      </c>
      <c r="F136" s="27" t="str">
        <f t="shared" si="21"/>
        <v>N/A</v>
      </c>
      <c r="G136" s="29">
        <v>11878.459853</v>
      </c>
      <c r="H136" s="27" t="str">
        <f t="shared" si="22"/>
        <v>N/A</v>
      </c>
      <c r="I136" s="8">
        <v>4.2779999999999996</v>
      </c>
      <c r="J136" s="8">
        <v>8.2620000000000005</v>
      </c>
      <c r="K136" s="28" t="s">
        <v>734</v>
      </c>
      <c r="L136" s="105" t="str">
        <f t="shared" si="23"/>
        <v>Yes</v>
      </c>
    </row>
    <row r="137" spans="1:12" x14ac:dyDescent="0.2">
      <c r="A137" s="168" t="s">
        <v>1443</v>
      </c>
      <c r="B137" s="22" t="s">
        <v>213</v>
      </c>
      <c r="C137" s="29">
        <v>1003.8710922</v>
      </c>
      <c r="D137" s="27" t="str">
        <f t="shared" si="20"/>
        <v>N/A</v>
      </c>
      <c r="E137" s="29">
        <v>1116.1121052999999</v>
      </c>
      <c r="F137" s="27" t="str">
        <f t="shared" si="21"/>
        <v>N/A</v>
      </c>
      <c r="G137" s="29">
        <v>1298.4363562000001</v>
      </c>
      <c r="H137" s="27" t="str">
        <f t="shared" si="22"/>
        <v>N/A</v>
      </c>
      <c r="I137" s="8">
        <v>11.18</v>
      </c>
      <c r="J137" s="8">
        <v>16.34</v>
      </c>
      <c r="K137" s="28" t="s">
        <v>734</v>
      </c>
      <c r="L137" s="105" t="str">
        <f t="shared" si="23"/>
        <v>Yes</v>
      </c>
    </row>
    <row r="138" spans="1:12" x14ac:dyDescent="0.2">
      <c r="A138" s="168" t="s">
        <v>1444</v>
      </c>
      <c r="B138" s="22" t="s">
        <v>213</v>
      </c>
      <c r="C138" s="29">
        <v>114.05275354</v>
      </c>
      <c r="D138" s="27" t="str">
        <f t="shared" si="20"/>
        <v>N/A</v>
      </c>
      <c r="E138" s="29">
        <v>61.770415024999998</v>
      </c>
      <c r="F138" s="27" t="str">
        <f t="shared" si="21"/>
        <v>N/A</v>
      </c>
      <c r="G138" s="29">
        <v>60.094068333999999</v>
      </c>
      <c r="H138" s="27" t="str">
        <f t="shared" si="22"/>
        <v>N/A</v>
      </c>
      <c r="I138" s="8">
        <v>-45.8</v>
      </c>
      <c r="J138" s="8">
        <v>-2.71</v>
      </c>
      <c r="K138" s="28" t="s">
        <v>734</v>
      </c>
      <c r="L138" s="105" t="str">
        <f t="shared" si="23"/>
        <v>Yes</v>
      </c>
    </row>
    <row r="139" spans="1:12" x14ac:dyDescent="0.2">
      <c r="A139" s="168" t="s">
        <v>1445</v>
      </c>
      <c r="B139" s="22" t="s">
        <v>213</v>
      </c>
      <c r="C139" s="29">
        <v>80.800462553000003</v>
      </c>
      <c r="D139" s="27" t="str">
        <f t="shared" si="20"/>
        <v>N/A</v>
      </c>
      <c r="E139" s="29">
        <v>47.296774485</v>
      </c>
      <c r="F139" s="27" t="str">
        <f t="shared" si="21"/>
        <v>N/A</v>
      </c>
      <c r="G139" s="29">
        <v>50.165419602</v>
      </c>
      <c r="H139" s="27" t="str">
        <f t="shared" si="22"/>
        <v>N/A</v>
      </c>
      <c r="I139" s="8">
        <v>-41.5</v>
      </c>
      <c r="J139" s="8">
        <v>6.0650000000000004</v>
      </c>
      <c r="K139" s="28" t="s">
        <v>734</v>
      </c>
      <c r="L139" s="105" t="str">
        <f t="shared" si="23"/>
        <v>Yes</v>
      </c>
    </row>
    <row r="140" spans="1:12" x14ac:dyDescent="0.2">
      <c r="A140" s="168" t="s">
        <v>1446</v>
      </c>
      <c r="B140" s="22" t="s">
        <v>213</v>
      </c>
      <c r="C140" s="29">
        <v>144.52272063000001</v>
      </c>
      <c r="D140" s="27" t="str">
        <f t="shared" si="20"/>
        <v>N/A</v>
      </c>
      <c r="E140" s="29">
        <v>76.108129646999998</v>
      </c>
      <c r="F140" s="27" t="str">
        <f t="shared" si="21"/>
        <v>N/A</v>
      </c>
      <c r="G140" s="29">
        <v>71.955944553999998</v>
      </c>
      <c r="H140" s="27" t="str">
        <f t="shared" si="22"/>
        <v>N/A</v>
      </c>
      <c r="I140" s="8">
        <v>-47.3</v>
      </c>
      <c r="J140" s="8">
        <v>-5.46</v>
      </c>
      <c r="K140" s="28" t="s">
        <v>734</v>
      </c>
      <c r="L140" s="105" t="str">
        <f t="shared" si="23"/>
        <v>Yes</v>
      </c>
    </row>
    <row r="141" spans="1:12" x14ac:dyDescent="0.2">
      <c r="A141" s="168" t="s">
        <v>1447</v>
      </c>
      <c r="B141" s="22" t="s">
        <v>213</v>
      </c>
      <c r="C141" s="29">
        <v>2038.2295231000001</v>
      </c>
      <c r="D141" s="27" t="str">
        <f t="shared" si="20"/>
        <v>N/A</v>
      </c>
      <c r="E141" s="29">
        <v>1534.9315067</v>
      </c>
      <c r="F141" s="27" t="str">
        <f t="shared" si="21"/>
        <v>N/A</v>
      </c>
      <c r="G141" s="29">
        <v>1440.8121363</v>
      </c>
      <c r="H141" s="27" t="str">
        <f t="shared" si="22"/>
        <v>N/A</v>
      </c>
      <c r="I141" s="8">
        <v>-24.7</v>
      </c>
      <c r="J141" s="8">
        <v>-6.13</v>
      </c>
      <c r="K141" s="28" t="s">
        <v>734</v>
      </c>
      <c r="L141" s="105" t="str">
        <f t="shared" si="23"/>
        <v>Yes</v>
      </c>
    </row>
    <row r="142" spans="1:12" x14ac:dyDescent="0.2">
      <c r="A142" s="168" t="s">
        <v>1448</v>
      </c>
      <c r="B142" s="22" t="s">
        <v>213</v>
      </c>
      <c r="C142" s="29">
        <v>2532.8777475000002</v>
      </c>
      <c r="D142" s="27" t="str">
        <f t="shared" si="20"/>
        <v>N/A</v>
      </c>
      <c r="E142" s="29">
        <v>1863.7708756</v>
      </c>
      <c r="F142" s="27" t="str">
        <f t="shared" si="21"/>
        <v>N/A</v>
      </c>
      <c r="G142" s="29">
        <v>1779.9243392000001</v>
      </c>
      <c r="H142" s="27" t="str">
        <f t="shared" si="22"/>
        <v>N/A</v>
      </c>
      <c r="I142" s="8">
        <v>-26.4</v>
      </c>
      <c r="J142" s="8">
        <v>-4.5</v>
      </c>
      <c r="K142" s="28" t="s">
        <v>734</v>
      </c>
      <c r="L142" s="105" t="str">
        <f t="shared" si="23"/>
        <v>Yes</v>
      </c>
    </row>
    <row r="143" spans="1:12" x14ac:dyDescent="0.2">
      <c r="A143" s="168" t="s">
        <v>1449</v>
      </c>
      <c r="B143" s="22" t="s">
        <v>213</v>
      </c>
      <c r="C143" s="29">
        <v>1544.108894</v>
      </c>
      <c r="D143" s="27" t="str">
        <f t="shared" si="20"/>
        <v>N/A</v>
      </c>
      <c r="E143" s="29">
        <v>1226.65768</v>
      </c>
      <c r="F143" s="27" t="str">
        <f t="shared" si="21"/>
        <v>N/A</v>
      </c>
      <c r="G143" s="29">
        <v>1125.1493258</v>
      </c>
      <c r="H143" s="27" t="str">
        <f t="shared" si="22"/>
        <v>N/A</v>
      </c>
      <c r="I143" s="8">
        <v>-20.6</v>
      </c>
      <c r="J143" s="8">
        <v>-8.2799999999999994</v>
      </c>
      <c r="K143" s="28" t="s">
        <v>734</v>
      </c>
      <c r="L143" s="105" t="str">
        <f t="shared" si="23"/>
        <v>Yes</v>
      </c>
    </row>
    <row r="144" spans="1:12" x14ac:dyDescent="0.2">
      <c r="A144" s="168" t="s">
        <v>89</v>
      </c>
      <c r="B144" s="22" t="s">
        <v>213</v>
      </c>
      <c r="C144" s="4">
        <v>2.1201097328</v>
      </c>
      <c r="D144" s="27" t="str">
        <f t="shared" ref="D144:D161" si="24">IF($B144="N/A","N/A",IF(C144&gt;10,"No",IF(C144&lt;-10,"No","Yes")))</f>
        <v>N/A</v>
      </c>
      <c r="E144" s="4">
        <v>1.9260484449999999</v>
      </c>
      <c r="F144" s="27" t="str">
        <f t="shared" ref="F144:F161" si="25">IF($B144="N/A","N/A",IF(E144&gt;10,"No",IF(E144&lt;-10,"No","Yes")))</f>
        <v>N/A</v>
      </c>
      <c r="G144" s="4">
        <v>2.7143344543999999</v>
      </c>
      <c r="H144" s="27" t="str">
        <f t="shared" ref="H144:H161" si="26">IF($B144="N/A","N/A",IF(G144&gt;10,"No",IF(G144&lt;-10,"No","Yes")))</f>
        <v>N/A</v>
      </c>
      <c r="I144" s="8">
        <v>-9.15</v>
      </c>
      <c r="J144" s="8">
        <v>40.93</v>
      </c>
      <c r="K144" s="28" t="s">
        <v>734</v>
      </c>
      <c r="L144" s="105" t="str">
        <f t="shared" ref="L144:L161" si="27">IF(J144="Div by 0", "N/A", IF(K144="N/A","N/A", IF(J144&gt;VALUE(MID(K144,1,2)), "No", IF(J144&lt;-1*VALUE(MID(K144,1,2)), "No", "Yes"))))</f>
        <v>No</v>
      </c>
    </row>
    <row r="145" spans="1:12" x14ac:dyDescent="0.2">
      <c r="A145" s="168" t="s">
        <v>474</v>
      </c>
      <c r="B145" s="22" t="s">
        <v>213</v>
      </c>
      <c r="C145" s="4">
        <v>2.3399241341999999</v>
      </c>
      <c r="D145" s="27" t="str">
        <f t="shared" si="24"/>
        <v>N/A</v>
      </c>
      <c r="E145" s="4">
        <v>2.1680876978999999</v>
      </c>
      <c r="F145" s="27" t="str">
        <f t="shared" si="25"/>
        <v>N/A</v>
      </c>
      <c r="G145" s="4">
        <v>3.2848787972000002</v>
      </c>
      <c r="H145" s="27" t="str">
        <f t="shared" si="26"/>
        <v>N/A</v>
      </c>
      <c r="I145" s="8">
        <v>-7.34</v>
      </c>
      <c r="J145" s="8">
        <v>51.51</v>
      </c>
      <c r="K145" s="28" t="s">
        <v>734</v>
      </c>
      <c r="L145" s="105" t="str">
        <f t="shared" si="27"/>
        <v>No</v>
      </c>
    </row>
    <row r="146" spans="1:12" x14ac:dyDescent="0.2">
      <c r="A146" s="168" t="s">
        <v>475</v>
      </c>
      <c r="B146" s="22" t="s">
        <v>213</v>
      </c>
      <c r="C146" s="4">
        <v>1.9145827962999999</v>
      </c>
      <c r="D146" s="27" t="str">
        <f t="shared" si="24"/>
        <v>N/A</v>
      </c>
      <c r="E146" s="4">
        <v>1.6717531673999999</v>
      </c>
      <c r="F146" s="27" t="str">
        <f t="shared" si="25"/>
        <v>N/A</v>
      </c>
      <c r="G146" s="4">
        <v>2.1849742451999998</v>
      </c>
      <c r="H146" s="27" t="str">
        <f t="shared" si="26"/>
        <v>N/A</v>
      </c>
      <c r="I146" s="8">
        <v>-12.7</v>
      </c>
      <c r="J146" s="8">
        <v>30.7</v>
      </c>
      <c r="K146" s="28" t="s">
        <v>734</v>
      </c>
      <c r="L146" s="105" t="str">
        <f t="shared" si="27"/>
        <v>No</v>
      </c>
    </row>
    <row r="147" spans="1:12" x14ac:dyDescent="0.2">
      <c r="A147" s="168" t="s">
        <v>1450</v>
      </c>
      <c r="B147" s="22" t="s">
        <v>213</v>
      </c>
      <c r="C147" s="4">
        <v>15.9398003</v>
      </c>
      <c r="D147" s="27" t="str">
        <f t="shared" si="24"/>
        <v>N/A</v>
      </c>
      <c r="E147" s="4">
        <v>16.069555377</v>
      </c>
      <c r="F147" s="27" t="str">
        <f t="shared" si="25"/>
        <v>N/A</v>
      </c>
      <c r="G147" s="4">
        <v>17.438709363000001</v>
      </c>
      <c r="H147" s="27" t="str">
        <f t="shared" si="26"/>
        <v>N/A</v>
      </c>
      <c r="I147" s="8">
        <v>0.81399999999999995</v>
      </c>
      <c r="J147" s="8">
        <v>8.52</v>
      </c>
      <c r="K147" s="28" t="s">
        <v>734</v>
      </c>
      <c r="L147" s="105" t="str">
        <f t="shared" si="27"/>
        <v>Yes</v>
      </c>
    </row>
    <row r="148" spans="1:12" x14ac:dyDescent="0.2">
      <c r="A148" s="168" t="s">
        <v>1451</v>
      </c>
      <c r="B148" s="22" t="s">
        <v>213</v>
      </c>
      <c r="C148" s="4">
        <v>29.203059159999999</v>
      </c>
      <c r="D148" s="27" t="str">
        <f t="shared" si="24"/>
        <v>N/A</v>
      </c>
      <c r="E148" s="4">
        <v>29.387828754000001</v>
      </c>
      <c r="F148" s="27" t="str">
        <f t="shared" si="25"/>
        <v>N/A</v>
      </c>
      <c r="G148" s="4">
        <v>31.540615129999999</v>
      </c>
      <c r="H148" s="27" t="str">
        <f t="shared" si="26"/>
        <v>N/A</v>
      </c>
      <c r="I148" s="8">
        <v>0.63270000000000004</v>
      </c>
      <c r="J148" s="8">
        <v>7.3250000000000002</v>
      </c>
      <c r="K148" s="28" t="s">
        <v>734</v>
      </c>
      <c r="L148" s="105" t="str">
        <f t="shared" si="27"/>
        <v>Yes</v>
      </c>
    </row>
    <row r="149" spans="1:12" x14ac:dyDescent="0.2">
      <c r="A149" s="168" t="s">
        <v>1452</v>
      </c>
      <c r="B149" s="22" t="s">
        <v>213</v>
      </c>
      <c r="C149" s="4">
        <v>3.4802784223000001</v>
      </c>
      <c r="D149" s="27" t="str">
        <f t="shared" si="24"/>
        <v>N/A</v>
      </c>
      <c r="E149" s="4">
        <v>3.8415909729000002</v>
      </c>
      <c r="F149" s="27" t="str">
        <f t="shared" si="25"/>
        <v>N/A</v>
      </c>
      <c r="G149" s="4">
        <v>4.2045311779999999</v>
      </c>
      <c r="H149" s="27" t="str">
        <f t="shared" si="26"/>
        <v>N/A</v>
      </c>
      <c r="I149" s="8">
        <v>10.38</v>
      </c>
      <c r="J149" s="8">
        <v>9.4480000000000004</v>
      </c>
      <c r="K149" s="28" t="s">
        <v>734</v>
      </c>
      <c r="L149" s="105" t="str">
        <f t="shared" si="27"/>
        <v>Yes</v>
      </c>
    </row>
    <row r="150" spans="1:12" x14ac:dyDescent="0.2">
      <c r="A150" s="168" t="s">
        <v>90</v>
      </c>
      <c r="B150" s="22" t="s">
        <v>213</v>
      </c>
      <c r="C150" s="4">
        <v>41.358114094999998</v>
      </c>
      <c r="D150" s="27" t="str">
        <f t="shared" si="24"/>
        <v>N/A</v>
      </c>
      <c r="E150" s="4">
        <v>38.178415199</v>
      </c>
      <c r="F150" s="27" t="str">
        <f t="shared" si="25"/>
        <v>N/A</v>
      </c>
      <c r="G150" s="4">
        <v>35.961397865000002</v>
      </c>
      <c r="H150" s="27" t="str">
        <f t="shared" si="26"/>
        <v>N/A</v>
      </c>
      <c r="I150" s="8">
        <v>-7.69</v>
      </c>
      <c r="J150" s="8">
        <v>-5.81</v>
      </c>
      <c r="K150" s="28" t="s">
        <v>734</v>
      </c>
      <c r="L150" s="105" t="str">
        <f t="shared" si="27"/>
        <v>Yes</v>
      </c>
    </row>
    <row r="151" spans="1:12" x14ac:dyDescent="0.2">
      <c r="A151" s="168" t="s">
        <v>476</v>
      </c>
      <c r="B151" s="22" t="s">
        <v>213</v>
      </c>
      <c r="C151" s="4">
        <v>39.238188682999997</v>
      </c>
      <c r="D151" s="27" t="str">
        <f t="shared" si="24"/>
        <v>N/A</v>
      </c>
      <c r="E151" s="4">
        <v>37.509811882999998</v>
      </c>
      <c r="F151" s="27" t="str">
        <f t="shared" si="25"/>
        <v>N/A</v>
      </c>
      <c r="G151" s="4">
        <v>35.207085853000002</v>
      </c>
      <c r="H151" s="27" t="str">
        <f t="shared" si="26"/>
        <v>N/A</v>
      </c>
      <c r="I151" s="8">
        <v>-4.4000000000000004</v>
      </c>
      <c r="J151" s="8">
        <v>-6.14</v>
      </c>
      <c r="K151" s="28" t="s">
        <v>734</v>
      </c>
      <c r="L151" s="105" t="str">
        <f t="shared" si="27"/>
        <v>Yes</v>
      </c>
    </row>
    <row r="152" spans="1:12" x14ac:dyDescent="0.2">
      <c r="A152" s="168" t="s">
        <v>477</v>
      </c>
      <c r="B152" s="22" t="s">
        <v>213</v>
      </c>
      <c r="C152" s="4">
        <v>43.046317778999999</v>
      </c>
      <c r="D152" s="27" t="str">
        <f t="shared" si="24"/>
        <v>N/A</v>
      </c>
      <c r="E152" s="4">
        <v>39.679233492999998</v>
      </c>
      <c r="F152" s="27" t="str">
        <f t="shared" si="25"/>
        <v>N/A</v>
      </c>
      <c r="G152" s="4">
        <v>38.086812680999998</v>
      </c>
      <c r="H152" s="27" t="str">
        <f t="shared" si="26"/>
        <v>N/A</v>
      </c>
      <c r="I152" s="8">
        <v>-7.82</v>
      </c>
      <c r="J152" s="8">
        <v>-4.01</v>
      </c>
      <c r="K152" s="28" t="s">
        <v>734</v>
      </c>
      <c r="L152" s="105" t="str">
        <f t="shared" si="27"/>
        <v>Yes</v>
      </c>
    </row>
    <row r="153" spans="1:12" x14ac:dyDescent="0.2">
      <c r="A153" s="168" t="s">
        <v>117</v>
      </c>
      <c r="B153" s="22" t="s">
        <v>213</v>
      </c>
      <c r="C153" s="4">
        <v>81.662776035999997</v>
      </c>
      <c r="D153" s="27" t="str">
        <f t="shared" si="24"/>
        <v>N/A</v>
      </c>
      <c r="E153" s="4">
        <v>80.782171538</v>
      </c>
      <c r="F153" s="27" t="str">
        <f t="shared" si="25"/>
        <v>N/A</v>
      </c>
      <c r="G153" s="4">
        <v>76.154895940000003</v>
      </c>
      <c r="H153" s="27" t="str">
        <f t="shared" si="26"/>
        <v>N/A</v>
      </c>
      <c r="I153" s="8">
        <v>-1.08</v>
      </c>
      <c r="J153" s="8">
        <v>-5.73</v>
      </c>
      <c r="K153" s="28" t="s">
        <v>734</v>
      </c>
      <c r="L153" s="105" t="str">
        <f t="shared" si="27"/>
        <v>Yes</v>
      </c>
    </row>
    <row r="154" spans="1:12" x14ac:dyDescent="0.2">
      <c r="A154" s="168" t="s">
        <v>478</v>
      </c>
      <c r="B154" s="22" t="s">
        <v>213</v>
      </c>
      <c r="C154" s="4">
        <v>79.819358907999998</v>
      </c>
      <c r="D154" s="27" t="str">
        <f t="shared" si="24"/>
        <v>N/A</v>
      </c>
      <c r="E154" s="4">
        <v>79.816844859</v>
      </c>
      <c r="F154" s="27" t="str">
        <f t="shared" si="25"/>
        <v>N/A</v>
      </c>
      <c r="G154" s="4">
        <v>75.689704989000006</v>
      </c>
      <c r="H154" s="27" t="str">
        <f t="shared" si="26"/>
        <v>N/A</v>
      </c>
      <c r="I154" s="8">
        <v>-3.0000000000000001E-3</v>
      </c>
      <c r="J154" s="8">
        <v>-5.17</v>
      </c>
      <c r="K154" s="28" t="s">
        <v>734</v>
      </c>
      <c r="L154" s="105" t="str">
        <f t="shared" si="27"/>
        <v>Yes</v>
      </c>
    </row>
    <row r="155" spans="1:12" x14ac:dyDescent="0.2">
      <c r="A155" s="168" t="s">
        <v>479</v>
      </c>
      <c r="B155" s="22" t="s">
        <v>213</v>
      </c>
      <c r="C155" s="4">
        <v>83.360831829999995</v>
      </c>
      <c r="D155" s="27" t="str">
        <f t="shared" si="24"/>
        <v>N/A</v>
      </c>
      <c r="E155" s="4">
        <v>83.286090759999993</v>
      </c>
      <c r="F155" s="27" t="str">
        <f t="shared" si="25"/>
        <v>N/A</v>
      </c>
      <c r="G155" s="4">
        <v>78.735499812</v>
      </c>
      <c r="H155" s="27" t="str">
        <f t="shared" si="26"/>
        <v>N/A</v>
      </c>
      <c r="I155" s="8">
        <v>-0.09</v>
      </c>
      <c r="J155" s="8">
        <v>-5.46</v>
      </c>
      <c r="K155" s="28" t="s">
        <v>734</v>
      </c>
      <c r="L155" s="105" t="str">
        <f t="shared" si="27"/>
        <v>Yes</v>
      </c>
    </row>
    <row r="156" spans="1:12" x14ac:dyDescent="0.2">
      <c r="A156" s="168" t="s">
        <v>1453</v>
      </c>
      <c r="B156" s="22" t="s">
        <v>213</v>
      </c>
      <c r="C156" s="23">
        <v>2.6152300582999999</v>
      </c>
      <c r="D156" s="27" t="str">
        <f t="shared" si="24"/>
        <v>N/A</v>
      </c>
      <c r="E156" s="23">
        <v>2.2158192090000002</v>
      </c>
      <c r="F156" s="27" t="str">
        <f t="shared" si="25"/>
        <v>N/A</v>
      </c>
      <c r="G156" s="23">
        <v>10.174178488000001</v>
      </c>
      <c r="H156" s="27" t="str">
        <f t="shared" si="26"/>
        <v>N/A</v>
      </c>
      <c r="I156" s="8">
        <v>-15.3</v>
      </c>
      <c r="J156" s="8">
        <v>359.2</v>
      </c>
      <c r="K156" s="28" t="s">
        <v>734</v>
      </c>
      <c r="L156" s="105" t="str">
        <f t="shared" si="27"/>
        <v>No</v>
      </c>
    </row>
    <row r="157" spans="1:12" x14ac:dyDescent="0.2">
      <c r="A157" s="168" t="s">
        <v>1454</v>
      </c>
      <c r="B157" s="22" t="s">
        <v>213</v>
      </c>
      <c r="C157" s="23">
        <v>1.6514414076999999</v>
      </c>
      <c r="D157" s="27" t="str">
        <f t="shared" si="24"/>
        <v>N/A</v>
      </c>
      <c r="E157" s="23">
        <v>1.2871410737</v>
      </c>
      <c r="F157" s="27" t="str">
        <f t="shared" si="25"/>
        <v>N/A</v>
      </c>
      <c r="G157" s="23">
        <v>14.418562329</v>
      </c>
      <c r="H157" s="27" t="str">
        <f t="shared" si="26"/>
        <v>N/A</v>
      </c>
      <c r="I157" s="8">
        <v>-22.1</v>
      </c>
      <c r="J157" s="8">
        <v>1020</v>
      </c>
      <c r="K157" s="28" t="s">
        <v>734</v>
      </c>
      <c r="L157" s="105" t="str">
        <f t="shared" si="27"/>
        <v>No</v>
      </c>
    </row>
    <row r="158" spans="1:12" x14ac:dyDescent="0.2">
      <c r="A158" s="168" t="s">
        <v>1455</v>
      </c>
      <c r="B158" s="22" t="s">
        <v>213</v>
      </c>
      <c r="C158" s="23">
        <v>3.7405745063000002</v>
      </c>
      <c r="D158" s="27" t="str">
        <f t="shared" si="24"/>
        <v>N/A</v>
      </c>
      <c r="E158" s="23">
        <v>3.1072589382000002</v>
      </c>
      <c r="F158" s="27" t="str">
        <f t="shared" si="25"/>
        <v>N/A</v>
      </c>
      <c r="G158" s="23">
        <v>4.0076665068999997</v>
      </c>
      <c r="H158" s="27" t="str">
        <f t="shared" si="26"/>
        <v>N/A</v>
      </c>
      <c r="I158" s="8">
        <v>-16.899999999999999</v>
      </c>
      <c r="J158" s="8">
        <v>28.98</v>
      </c>
      <c r="K158" s="28" t="s">
        <v>734</v>
      </c>
      <c r="L158" s="105" t="str">
        <f t="shared" si="27"/>
        <v>Yes</v>
      </c>
    </row>
    <row r="159" spans="1:12" x14ac:dyDescent="0.2">
      <c r="A159" s="168" t="s">
        <v>1456</v>
      </c>
      <c r="B159" s="22" t="s">
        <v>213</v>
      </c>
      <c r="C159" s="23">
        <v>219.94876934000001</v>
      </c>
      <c r="D159" s="27" t="str">
        <f t="shared" si="24"/>
        <v>N/A</v>
      </c>
      <c r="E159" s="23">
        <v>222.10097782</v>
      </c>
      <c r="F159" s="27" t="str">
        <f t="shared" si="25"/>
        <v>N/A</v>
      </c>
      <c r="G159" s="23">
        <v>139.19262696000001</v>
      </c>
      <c r="H159" s="27" t="str">
        <f t="shared" si="26"/>
        <v>N/A</v>
      </c>
      <c r="I159" s="8">
        <v>0.97850000000000004</v>
      </c>
      <c r="J159" s="8">
        <v>-37.299999999999997</v>
      </c>
      <c r="K159" s="28" t="s">
        <v>734</v>
      </c>
      <c r="L159" s="105" t="str">
        <f t="shared" si="27"/>
        <v>No</v>
      </c>
    </row>
    <row r="160" spans="1:12" x14ac:dyDescent="0.2">
      <c r="A160" s="168" t="s">
        <v>1457</v>
      </c>
      <c r="B160" s="22" t="s">
        <v>213</v>
      </c>
      <c r="C160" s="23">
        <v>227.22174891</v>
      </c>
      <c r="D160" s="27" t="str">
        <f t="shared" si="24"/>
        <v>N/A</v>
      </c>
      <c r="E160" s="23">
        <v>230.63032666000001</v>
      </c>
      <c r="F160" s="27" t="str">
        <f t="shared" si="25"/>
        <v>N/A</v>
      </c>
      <c r="G160" s="23">
        <v>143.54089142999999</v>
      </c>
      <c r="H160" s="27" t="str">
        <f t="shared" si="26"/>
        <v>N/A</v>
      </c>
      <c r="I160" s="8">
        <v>1.5</v>
      </c>
      <c r="J160" s="8">
        <v>-37.799999999999997</v>
      </c>
      <c r="K160" s="28" t="s">
        <v>734</v>
      </c>
      <c r="L160" s="105" t="str">
        <f t="shared" si="27"/>
        <v>No</v>
      </c>
    </row>
    <row r="161" spans="1:12" x14ac:dyDescent="0.2">
      <c r="A161" s="168" t="s">
        <v>1458</v>
      </c>
      <c r="B161" s="22" t="s">
        <v>213</v>
      </c>
      <c r="C161" s="23">
        <v>161.68074074</v>
      </c>
      <c r="D161" s="27" t="str">
        <f t="shared" si="24"/>
        <v>N/A</v>
      </c>
      <c r="E161" s="23">
        <v>160.93116455000001</v>
      </c>
      <c r="F161" s="27" t="str">
        <f t="shared" si="25"/>
        <v>N/A</v>
      </c>
      <c r="G161" s="23">
        <v>107.43700199</v>
      </c>
      <c r="H161" s="27" t="str">
        <f t="shared" si="26"/>
        <v>N/A</v>
      </c>
      <c r="I161" s="8">
        <v>-0.46400000000000002</v>
      </c>
      <c r="J161" s="8">
        <v>-33.200000000000003</v>
      </c>
      <c r="K161" s="28" t="s">
        <v>734</v>
      </c>
      <c r="L161" s="105" t="str">
        <f t="shared" si="27"/>
        <v>No</v>
      </c>
    </row>
    <row r="162" spans="1:12" x14ac:dyDescent="0.2">
      <c r="A162" s="168" t="s">
        <v>1591</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1750</v>
      </c>
      <c r="J162" s="8" t="s">
        <v>1750</v>
      </c>
      <c r="K162" s="10" t="s">
        <v>213</v>
      </c>
      <c r="L162" s="105" t="str">
        <f t="shared" ref="L162:L172" si="31">IF(J162="Div by 0", "N/A", IF(K162="N/A","N/A", IF(J162&gt;VALUE(MID(K162,1,2)), "No", IF(J162&lt;-1*VALUE(MID(K162,1,2)), "No", "Yes"))))</f>
        <v>N/A</v>
      </c>
    </row>
    <row r="163" spans="1:12" x14ac:dyDescent="0.2">
      <c r="A163" s="168" t="s">
        <v>126</v>
      </c>
      <c r="B163" s="22" t="s">
        <v>213</v>
      </c>
      <c r="C163" s="23">
        <v>11</v>
      </c>
      <c r="D163" s="27" t="str">
        <f t="shared" si="28"/>
        <v>N/A</v>
      </c>
      <c r="E163" s="23">
        <v>0</v>
      </c>
      <c r="F163" s="27" t="str">
        <f t="shared" si="29"/>
        <v>N/A</v>
      </c>
      <c r="G163" s="23">
        <v>11</v>
      </c>
      <c r="H163" s="27" t="str">
        <f t="shared" si="30"/>
        <v>N/A</v>
      </c>
      <c r="I163" s="8">
        <v>-100</v>
      </c>
      <c r="J163" s="8" t="s">
        <v>1750</v>
      </c>
      <c r="K163" s="10" t="s">
        <v>213</v>
      </c>
      <c r="L163" s="105" t="str">
        <f t="shared" si="31"/>
        <v>N/A</v>
      </c>
    </row>
    <row r="164" spans="1:12" ht="25.5" x14ac:dyDescent="0.2">
      <c r="A164" s="168" t="s">
        <v>1592</v>
      </c>
      <c r="B164" s="22" t="s">
        <v>213</v>
      </c>
      <c r="C164" s="23">
        <v>11</v>
      </c>
      <c r="D164" s="27" t="str">
        <f t="shared" si="28"/>
        <v>N/A</v>
      </c>
      <c r="E164" s="23">
        <v>0</v>
      </c>
      <c r="F164" s="27" t="str">
        <f t="shared" si="29"/>
        <v>N/A</v>
      </c>
      <c r="G164" s="23">
        <v>11</v>
      </c>
      <c r="H164" s="27" t="str">
        <f t="shared" si="30"/>
        <v>N/A</v>
      </c>
      <c r="I164" s="8">
        <v>-100</v>
      </c>
      <c r="J164" s="8" t="s">
        <v>1750</v>
      </c>
      <c r="K164" s="10" t="s">
        <v>213</v>
      </c>
      <c r="L164" s="105" t="str">
        <f t="shared" si="31"/>
        <v>N/A</v>
      </c>
    </row>
    <row r="165" spans="1:12" ht="25.5" x14ac:dyDescent="0.2">
      <c r="A165" s="168" t="s">
        <v>1459</v>
      </c>
      <c r="B165" s="22" t="s">
        <v>213</v>
      </c>
      <c r="C165" s="23">
        <v>11</v>
      </c>
      <c r="D165" s="27" t="str">
        <f t="shared" si="28"/>
        <v>N/A</v>
      </c>
      <c r="E165" s="23">
        <v>11</v>
      </c>
      <c r="F165" s="27" t="str">
        <f t="shared" si="29"/>
        <v>N/A</v>
      </c>
      <c r="G165" s="23">
        <v>11</v>
      </c>
      <c r="H165" s="27" t="str">
        <f t="shared" si="30"/>
        <v>N/A</v>
      </c>
      <c r="I165" s="8">
        <v>0</v>
      </c>
      <c r="J165" s="8">
        <v>0</v>
      </c>
      <c r="K165" s="10" t="s">
        <v>213</v>
      </c>
      <c r="L165" s="105" t="str">
        <f t="shared" si="31"/>
        <v>N/A</v>
      </c>
    </row>
    <row r="166" spans="1:12" x14ac:dyDescent="0.2">
      <c r="A166" s="168" t="s">
        <v>1593</v>
      </c>
      <c r="B166" s="22" t="s">
        <v>213</v>
      </c>
      <c r="C166" s="23">
        <v>11</v>
      </c>
      <c r="D166" s="27" t="str">
        <f t="shared" si="28"/>
        <v>N/A</v>
      </c>
      <c r="E166" s="23">
        <v>0</v>
      </c>
      <c r="F166" s="27" t="str">
        <f t="shared" si="29"/>
        <v>N/A</v>
      </c>
      <c r="G166" s="23">
        <v>0</v>
      </c>
      <c r="H166" s="27" t="str">
        <f t="shared" si="30"/>
        <v>N/A</v>
      </c>
      <c r="I166" s="8">
        <v>-100</v>
      </c>
      <c r="J166" s="8" t="s">
        <v>1750</v>
      </c>
      <c r="K166" s="10" t="s">
        <v>213</v>
      </c>
      <c r="L166" s="105" t="str">
        <f t="shared" si="31"/>
        <v>N/A</v>
      </c>
    </row>
    <row r="167" spans="1:12" x14ac:dyDescent="0.2">
      <c r="A167" s="168" t="s">
        <v>1594</v>
      </c>
      <c r="B167" s="22" t="s">
        <v>213</v>
      </c>
      <c r="C167" s="23">
        <v>11</v>
      </c>
      <c r="D167" s="27" t="str">
        <f t="shared" si="28"/>
        <v>N/A</v>
      </c>
      <c r="E167" s="23">
        <v>0</v>
      </c>
      <c r="F167" s="27" t="str">
        <f t="shared" si="29"/>
        <v>N/A</v>
      </c>
      <c r="G167" s="23">
        <v>11</v>
      </c>
      <c r="H167" s="27" t="str">
        <f t="shared" si="30"/>
        <v>N/A</v>
      </c>
      <c r="I167" s="8">
        <v>-100</v>
      </c>
      <c r="J167" s="8" t="s">
        <v>1750</v>
      </c>
      <c r="K167" s="10" t="s">
        <v>213</v>
      </c>
      <c r="L167" s="105" t="str">
        <f t="shared" si="31"/>
        <v>N/A</v>
      </c>
    </row>
    <row r="168" spans="1:12" x14ac:dyDescent="0.2">
      <c r="A168" s="168" t="s">
        <v>125</v>
      </c>
      <c r="B168" s="22" t="s">
        <v>213</v>
      </c>
      <c r="C168" s="29">
        <v>923499</v>
      </c>
      <c r="D168" s="27" t="str">
        <f t="shared" si="28"/>
        <v>N/A</v>
      </c>
      <c r="E168" s="29">
        <v>468568</v>
      </c>
      <c r="F168" s="27" t="str">
        <f t="shared" si="29"/>
        <v>N/A</v>
      </c>
      <c r="G168" s="29">
        <v>761519</v>
      </c>
      <c r="H168" s="27" t="str">
        <f t="shared" si="30"/>
        <v>N/A</v>
      </c>
      <c r="I168" s="8">
        <v>-49.3</v>
      </c>
      <c r="J168" s="8">
        <v>62.52</v>
      </c>
      <c r="K168" s="10" t="s">
        <v>213</v>
      </c>
      <c r="L168" s="105" t="str">
        <f t="shared" si="31"/>
        <v>N/A</v>
      </c>
    </row>
    <row r="169" spans="1:12" x14ac:dyDescent="0.2">
      <c r="A169" s="168" t="s">
        <v>1595</v>
      </c>
      <c r="B169" s="22" t="s">
        <v>213</v>
      </c>
      <c r="C169" s="29">
        <v>856072</v>
      </c>
      <c r="D169" s="27" t="str">
        <f t="shared" si="28"/>
        <v>N/A</v>
      </c>
      <c r="E169" s="29">
        <v>453494</v>
      </c>
      <c r="F169" s="27" t="str">
        <f t="shared" si="29"/>
        <v>N/A</v>
      </c>
      <c r="G169" s="29">
        <v>759685</v>
      </c>
      <c r="H169" s="27" t="str">
        <f t="shared" si="30"/>
        <v>N/A</v>
      </c>
      <c r="I169" s="8">
        <v>-47</v>
      </c>
      <c r="J169" s="8">
        <v>67.52</v>
      </c>
      <c r="K169" s="10" t="s">
        <v>213</v>
      </c>
      <c r="L169" s="105" t="str">
        <f t="shared" si="31"/>
        <v>N/A</v>
      </c>
    </row>
    <row r="170" spans="1:12" x14ac:dyDescent="0.2">
      <c r="A170" s="168" t="s">
        <v>1352</v>
      </c>
      <c r="B170" s="22" t="s">
        <v>213</v>
      </c>
      <c r="C170" s="29">
        <v>346750</v>
      </c>
      <c r="D170" s="27" t="str">
        <f t="shared" si="28"/>
        <v>N/A</v>
      </c>
      <c r="E170" s="29">
        <v>346750</v>
      </c>
      <c r="F170" s="27" t="str">
        <f t="shared" si="29"/>
        <v>N/A</v>
      </c>
      <c r="G170" s="29">
        <v>346750</v>
      </c>
      <c r="H170" s="27" t="str">
        <f t="shared" si="30"/>
        <v>N/A</v>
      </c>
      <c r="I170" s="8">
        <v>0</v>
      </c>
      <c r="J170" s="8">
        <v>0</v>
      </c>
      <c r="K170" s="10" t="s">
        <v>213</v>
      </c>
      <c r="L170" s="105" t="str">
        <f t="shared" si="31"/>
        <v>N/A</v>
      </c>
    </row>
    <row r="171" spans="1:12" x14ac:dyDescent="0.2">
      <c r="A171" s="168" t="s">
        <v>1589</v>
      </c>
      <c r="B171" s="22" t="s">
        <v>213</v>
      </c>
      <c r="C171" s="29">
        <v>238430</v>
      </c>
      <c r="D171" s="27" t="str">
        <f t="shared" si="28"/>
        <v>N/A</v>
      </c>
      <c r="E171" s="29">
        <v>126952</v>
      </c>
      <c r="F171" s="27" t="str">
        <f t="shared" si="29"/>
        <v>N/A</v>
      </c>
      <c r="G171" s="29">
        <v>99703</v>
      </c>
      <c r="H171" s="27" t="str">
        <f t="shared" si="30"/>
        <v>N/A</v>
      </c>
      <c r="I171" s="8">
        <v>-46.8</v>
      </c>
      <c r="J171" s="8">
        <v>-21.5</v>
      </c>
      <c r="K171" s="10" t="s">
        <v>213</v>
      </c>
      <c r="L171" s="105" t="str">
        <f t="shared" si="31"/>
        <v>N/A</v>
      </c>
    </row>
    <row r="172" spans="1:12" x14ac:dyDescent="0.2">
      <c r="A172" s="168" t="s">
        <v>1590</v>
      </c>
      <c r="B172" s="22" t="s">
        <v>213</v>
      </c>
      <c r="C172" s="29">
        <v>253598</v>
      </c>
      <c r="D172" s="27" t="str">
        <f t="shared" si="28"/>
        <v>N/A</v>
      </c>
      <c r="E172" s="29">
        <v>110546</v>
      </c>
      <c r="F172" s="27" t="str">
        <f t="shared" si="29"/>
        <v>N/A</v>
      </c>
      <c r="G172" s="29">
        <v>200277</v>
      </c>
      <c r="H172" s="27" t="str">
        <f t="shared" si="30"/>
        <v>N/A</v>
      </c>
      <c r="I172" s="8">
        <v>-56.4</v>
      </c>
      <c r="J172" s="8">
        <v>81.17</v>
      </c>
      <c r="K172" s="10" t="s">
        <v>213</v>
      </c>
      <c r="L172" s="105" t="str">
        <f t="shared" si="31"/>
        <v>N/A</v>
      </c>
    </row>
    <row r="173" spans="1:12" ht="25.5" x14ac:dyDescent="0.2">
      <c r="A173" s="168" t="s">
        <v>1353</v>
      </c>
      <c r="B173" s="22" t="s">
        <v>213</v>
      </c>
      <c r="C173" s="29">
        <v>7352</v>
      </c>
      <c r="D173" s="27" t="str">
        <f t="shared" ref="D173:D187" si="32">IF($B173="N/A","N/A",IF(C173&gt;10,"No",IF(C173&lt;-10,"No","Yes")))</f>
        <v>N/A</v>
      </c>
      <c r="E173" s="29">
        <v>5526</v>
      </c>
      <c r="F173" s="27" t="str">
        <f t="shared" ref="F173:F187" si="33">IF($B173="N/A","N/A",IF(E173&gt;10,"No",IF(E173&lt;-10,"No","Yes")))</f>
        <v>N/A</v>
      </c>
      <c r="G173" s="29">
        <v>2597</v>
      </c>
      <c r="H173" s="27" t="str">
        <f t="shared" ref="H173:H187" si="34">IF($B173="N/A","N/A",IF(G173&gt;10,"No",IF(G173&lt;-10,"No","Yes")))</f>
        <v>N/A</v>
      </c>
      <c r="I173" s="8">
        <v>-24.8</v>
      </c>
      <c r="J173" s="8">
        <v>-53</v>
      </c>
      <c r="K173" s="28" t="s">
        <v>734</v>
      </c>
      <c r="L173" s="105" t="str">
        <f t="shared" ref="L173:L187" si="35">IF(J173="Div by 0", "N/A", IF(K173="N/A","N/A", IF(J173&gt;VALUE(MID(K173,1,2)), "No", IF(J173&lt;-1*VALUE(MID(K173,1,2)), "No", "Yes"))))</f>
        <v>No</v>
      </c>
    </row>
    <row r="174" spans="1:12" x14ac:dyDescent="0.2">
      <c r="A174" s="168" t="s">
        <v>646</v>
      </c>
      <c r="B174" s="22" t="s">
        <v>213</v>
      </c>
      <c r="C174" s="23">
        <v>100</v>
      </c>
      <c r="D174" s="27" t="str">
        <f t="shared" si="32"/>
        <v>N/A</v>
      </c>
      <c r="E174" s="23">
        <v>69</v>
      </c>
      <c r="F174" s="27" t="str">
        <f t="shared" si="33"/>
        <v>N/A</v>
      </c>
      <c r="G174" s="23">
        <v>40</v>
      </c>
      <c r="H174" s="27" t="str">
        <f t="shared" si="34"/>
        <v>N/A</v>
      </c>
      <c r="I174" s="8">
        <v>-31</v>
      </c>
      <c r="J174" s="8">
        <v>-42</v>
      </c>
      <c r="K174" s="28" t="s">
        <v>734</v>
      </c>
      <c r="L174" s="105" t="str">
        <f t="shared" si="35"/>
        <v>No</v>
      </c>
    </row>
    <row r="175" spans="1:12" ht="25.5" x14ac:dyDescent="0.2">
      <c r="A175" s="168" t="s">
        <v>1354</v>
      </c>
      <c r="B175" s="22" t="s">
        <v>213</v>
      </c>
      <c r="C175" s="29">
        <v>73.52</v>
      </c>
      <c r="D175" s="27" t="str">
        <f t="shared" si="32"/>
        <v>N/A</v>
      </c>
      <c r="E175" s="29">
        <v>80.086956521999994</v>
      </c>
      <c r="F175" s="27" t="str">
        <f t="shared" si="33"/>
        <v>N/A</v>
      </c>
      <c r="G175" s="29">
        <v>64.924999999999997</v>
      </c>
      <c r="H175" s="27" t="str">
        <f t="shared" si="34"/>
        <v>N/A</v>
      </c>
      <c r="I175" s="8">
        <v>8.9320000000000004</v>
      </c>
      <c r="J175" s="8">
        <v>-18.899999999999999</v>
      </c>
      <c r="K175" s="28" t="s">
        <v>734</v>
      </c>
      <c r="L175" s="105" t="str">
        <f t="shared" si="35"/>
        <v>Yes</v>
      </c>
    </row>
    <row r="176" spans="1:12" ht="25.5" x14ac:dyDescent="0.2">
      <c r="A176" s="168" t="s">
        <v>1355</v>
      </c>
      <c r="B176" s="22" t="s">
        <v>213</v>
      </c>
      <c r="C176" s="29">
        <v>281858</v>
      </c>
      <c r="D176" s="27" t="str">
        <f t="shared" si="32"/>
        <v>N/A</v>
      </c>
      <c r="E176" s="29">
        <v>258800</v>
      </c>
      <c r="F176" s="27" t="str">
        <f t="shared" si="33"/>
        <v>N/A</v>
      </c>
      <c r="G176" s="29">
        <v>272640</v>
      </c>
      <c r="H176" s="27" t="str">
        <f t="shared" si="34"/>
        <v>N/A</v>
      </c>
      <c r="I176" s="8">
        <v>-8.18</v>
      </c>
      <c r="J176" s="8">
        <v>5.3479999999999999</v>
      </c>
      <c r="K176" s="28" t="s">
        <v>734</v>
      </c>
      <c r="L176" s="105" t="str">
        <f t="shared" si="35"/>
        <v>Yes</v>
      </c>
    </row>
    <row r="177" spans="1:12" x14ac:dyDescent="0.2">
      <c r="A177" s="168" t="s">
        <v>513</v>
      </c>
      <c r="B177" s="22" t="s">
        <v>213</v>
      </c>
      <c r="C177" s="23">
        <v>7172</v>
      </c>
      <c r="D177" s="27" t="str">
        <f t="shared" si="32"/>
        <v>N/A</v>
      </c>
      <c r="E177" s="23">
        <v>6432</v>
      </c>
      <c r="F177" s="27" t="str">
        <f t="shared" si="33"/>
        <v>N/A</v>
      </c>
      <c r="G177" s="23">
        <v>5921</v>
      </c>
      <c r="H177" s="27" t="str">
        <f t="shared" si="34"/>
        <v>N/A</v>
      </c>
      <c r="I177" s="8">
        <v>-10.3</v>
      </c>
      <c r="J177" s="8">
        <v>-7.94</v>
      </c>
      <c r="K177" s="28" t="s">
        <v>734</v>
      </c>
      <c r="L177" s="105" t="str">
        <f t="shared" si="35"/>
        <v>Yes</v>
      </c>
    </row>
    <row r="178" spans="1:12" ht="25.5" x14ac:dyDescent="0.2">
      <c r="A178" s="168" t="s">
        <v>1356</v>
      </c>
      <c r="B178" s="22" t="s">
        <v>213</v>
      </c>
      <c r="C178" s="29">
        <v>39.299776909999999</v>
      </c>
      <c r="D178" s="27" t="str">
        <f t="shared" si="32"/>
        <v>N/A</v>
      </c>
      <c r="E178" s="29">
        <v>40.236318408000002</v>
      </c>
      <c r="F178" s="27" t="str">
        <f t="shared" si="33"/>
        <v>N/A</v>
      </c>
      <c r="G178" s="29">
        <v>46.046275967</v>
      </c>
      <c r="H178" s="27" t="str">
        <f t="shared" si="34"/>
        <v>N/A</v>
      </c>
      <c r="I178" s="8">
        <v>2.383</v>
      </c>
      <c r="J178" s="8">
        <v>14.44</v>
      </c>
      <c r="K178" s="28" t="s">
        <v>734</v>
      </c>
      <c r="L178" s="105" t="str">
        <f t="shared" si="35"/>
        <v>Yes</v>
      </c>
    </row>
    <row r="179" spans="1:12" ht="25.5" x14ac:dyDescent="0.2">
      <c r="A179" s="168" t="s">
        <v>1357</v>
      </c>
      <c r="B179" s="22" t="s">
        <v>213</v>
      </c>
      <c r="C179" s="29">
        <v>1579478</v>
      </c>
      <c r="D179" s="27" t="str">
        <f t="shared" si="32"/>
        <v>N/A</v>
      </c>
      <c r="E179" s="29">
        <v>1518364</v>
      </c>
      <c r="F179" s="27" t="str">
        <f t="shared" si="33"/>
        <v>N/A</v>
      </c>
      <c r="G179" s="29">
        <v>2469550</v>
      </c>
      <c r="H179" s="27" t="str">
        <f t="shared" si="34"/>
        <v>N/A</v>
      </c>
      <c r="I179" s="8">
        <v>-3.87</v>
      </c>
      <c r="J179" s="8">
        <v>62.65</v>
      </c>
      <c r="K179" s="28" t="s">
        <v>734</v>
      </c>
      <c r="L179" s="105" t="str">
        <f t="shared" si="35"/>
        <v>No</v>
      </c>
    </row>
    <row r="180" spans="1:12" x14ac:dyDescent="0.2">
      <c r="A180" s="168" t="s">
        <v>514</v>
      </c>
      <c r="B180" s="22" t="s">
        <v>213</v>
      </c>
      <c r="C180" s="23">
        <v>11985</v>
      </c>
      <c r="D180" s="27" t="str">
        <f t="shared" si="32"/>
        <v>N/A</v>
      </c>
      <c r="E180" s="23">
        <v>11153</v>
      </c>
      <c r="F180" s="27" t="str">
        <f t="shared" si="33"/>
        <v>N/A</v>
      </c>
      <c r="G180" s="23">
        <v>16358</v>
      </c>
      <c r="H180" s="27" t="str">
        <f t="shared" si="34"/>
        <v>N/A</v>
      </c>
      <c r="I180" s="8">
        <v>-6.94</v>
      </c>
      <c r="J180" s="8">
        <v>46.67</v>
      </c>
      <c r="K180" s="28" t="s">
        <v>734</v>
      </c>
      <c r="L180" s="105" t="str">
        <f t="shared" si="35"/>
        <v>No</v>
      </c>
    </row>
    <row r="181" spans="1:12" ht="25.5" x14ac:dyDescent="0.2">
      <c r="A181" s="168" t="s">
        <v>1358</v>
      </c>
      <c r="B181" s="22" t="s">
        <v>213</v>
      </c>
      <c r="C181" s="29">
        <v>131.78790154000001</v>
      </c>
      <c r="D181" s="27" t="str">
        <f t="shared" si="32"/>
        <v>N/A</v>
      </c>
      <c r="E181" s="29">
        <v>136.13951402999999</v>
      </c>
      <c r="F181" s="27" t="str">
        <f t="shared" si="33"/>
        <v>N/A</v>
      </c>
      <c r="G181" s="29">
        <v>150.96894485999999</v>
      </c>
      <c r="H181" s="27" t="str">
        <f t="shared" si="34"/>
        <v>N/A</v>
      </c>
      <c r="I181" s="8">
        <v>3.302</v>
      </c>
      <c r="J181" s="8">
        <v>10.89</v>
      </c>
      <c r="K181" s="28" t="s">
        <v>734</v>
      </c>
      <c r="L181" s="105" t="str">
        <f t="shared" si="35"/>
        <v>Yes</v>
      </c>
    </row>
    <row r="182" spans="1:12" ht="25.5" x14ac:dyDescent="0.2">
      <c r="A182" s="168" t="s">
        <v>1359</v>
      </c>
      <c r="B182" s="22" t="s">
        <v>213</v>
      </c>
      <c r="C182" s="29">
        <v>31850</v>
      </c>
      <c r="D182" s="27" t="str">
        <f t="shared" si="32"/>
        <v>N/A</v>
      </c>
      <c r="E182" s="29">
        <v>33330</v>
      </c>
      <c r="F182" s="27" t="str">
        <f t="shared" si="33"/>
        <v>N/A</v>
      </c>
      <c r="G182" s="29">
        <v>54359</v>
      </c>
      <c r="H182" s="27" t="str">
        <f t="shared" si="34"/>
        <v>N/A</v>
      </c>
      <c r="I182" s="8">
        <v>4.6470000000000002</v>
      </c>
      <c r="J182" s="8">
        <v>63.09</v>
      </c>
      <c r="K182" s="28" t="s">
        <v>734</v>
      </c>
      <c r="L182" s="105" t="str">
        <f t="shared" si="35"/>
        <v>No</v>
      </c>
    </row>
    <row r="183" spans="1:12" x14ac:dyDescent="0.2">
      <c r="A183" s="168" t="s">
        <v>515</v>
      </c>
      <c r="B183" s="22" t="s">
        <v>213</v>
      </c>
      <c r="C183" s="23">
        <v>309</v>
      </c>
      <c r="D183" s="27" t="str">
        <f t="shared" si="32"/>
        <v>N/A</v>
      </c>
      <c r="E183" s="23">
        <v>340</v>
      </c>
      <c r="F183" s="27" t="str">
        <f t="shared" si="33"/>
        <v>N/A</v>
      </c>
      <c r="G183" s="23">
        <v>392</v>
      </c>
      <c r="H183" s="27" t="str">
        <f t="shared" si="34"/>
        <v>N/A</v>
      </c>
      <c r="I183" s="8">
        <v>10.029999999999999</v>
      </c>
      <c r="J183" s="8">
        <v>15.29</v>
      </c>
      <c r="K183" s="28" t="s">
        <v>734</v>
      </c>
      <c r="L183" s="105" t="str">
        <f t="shared" si="35"/>
        <v>Yes</v>
      </c>
    </row>
    <row r="184" spans="1:12" ht="25.5" x14ac:dyDescent="0.2">
      <c r="A184" s="168" t="s">
        <v>1360</v>
      </c>
      <c r="B184" s="22" t="s">
        <v>213</v>
      </c>
      <c r="C184" s="29">
        <v>103.07443366</v>
      </c>
      <c r="D184" s="27" t="str">
        <f t="shared" si="32"/>
        <v>N/A</v>
      </c>
      <c r="E184" s="29">
        <v>98.029411765000006</v>
      </c>
      <c r="F184" s="27" t="str">
        <f t="shared" si="33"/>
        <v>N/A</v>
      </c>
      <c r="G184" s="29">
        <v>138.67091837000001</v>
      </c>
      <c r="H184" s="27" t="str">
        <f t="shared" si="34"/>
        <v>N/A</v>
      </c>
      <c r="I184" s="8">
        <v>-4.8899999999999997</v>
      </c>
      <c r="J184" s="8">
        <v>41.46</v>
      </c>
      <c r="K184" s="28" t="s">
        <v>734</v>
      </c>
      <c r="L184" s="105" t="str">
        <f t="shared" si="35"/>
        <v>No</v>
      </c>
    </row>
    <row r="185" spans="1:12" ht="25.5" x14ac:dyDescent="0.2">
      <c r="A185" s="168" t="s">
        <v>1361</v>
      </c>
      <c r="B185" s="22" t="s">
        <v>213</v>
      </c>
      <c r="C185" s="29">
        <v>449574631</v>
      </c>
      <c r="D185" s="27" t="str">
        <f t="shared" si="32"/>
        <v>N/A</v>
      </c>
      <c r="E185" s="29">
        <v>326599172</v>
      </c>
      <c r="F185" s="27" t="str">
        <f t="shared" si="33"/>
        <v>N/A</v>
      </c>
      <c r="G185" s="29">
        <v>264445373</v>
      </c>
      <c r="H185" s="27" t="str">
        <f t="shared" si="34"/>
        <v>N/A</v>
      </c>
      <c r="I185" s="8">
        <v>-27.4</v>
      </c>
      <c r="J185" s="8">
        <v>-19</v>
      </c>
      <c r="K185" s="28" t="s">
        <v>734</v>
      </c>
      <c r="L185" s="105" t="str">
        <f t="shared" si="35"/>
        <v>Yes</v>
      </c>
    </row>
    <row r="186" spans="1:12" ht="25.5" x14ac:dyDescent="0.2">
      <c r="A186" s="168" t="s">
        <v>516</v>
      </c>
      <c r="B186" s="22" t="s">
        <v>213</v>
      </c>
      <c r="C186" s="23">
        <v>15440</v>
      </c>
      <c r="D186" s="27" t="str">
        <f t="shared" si="32"/>
        <v>N/A</v>
      </c>
      <c r="E186" s="23">
        <v>7702</v>
      </c>
      <c r="F186" s="27" t="str">
        <f t="shared" si="33"/>
        <v>N/A</v>
      </c>
      <c r="G186" s="23">
        <v>7024</v>
      </c>
      <c r="H186" s="27" t="str">
        <f t="shared" si="34"/>
        <v>N/A</v>
      </c>
      <c r="I186" s="8">
        <v>-50.1</v>
      </c>
      <c r="J186" s="8">
        <v>-8.8000000000000007</v>
      </c>
      <c r="K186" s="28" t="s">
        <v>734</v>
      </c>
      <c r="L186" s="105" t="str">
        <f t="shared" si="35"/>
        <v>Yes</v>
      </c>
    </row>
    <row r="187" spans="1:12" ht="25.5" x14ac:dyDescent="0.2">
      <c r="A187" s="168" t="s">
        <v>1362</v>
      </c>
      <c r="B187" s="22" t="s">
        <v>213</v>
      </c>
      <c r="C187" s="29">
        <v>29117.527914999999</v>
      </c>
      <c r="D187" s="27" t="str">
        <f t="shared" si="32"/>
        <v>N/A</v>
      </c>
      <c r="E187" s="29">
        <v>42404.462737000002</v>
      </c>
      <c r="F187" s="27" t="str">
        <f t="shared" si="33"/>
        <v>N/A</v>
      </c>
      <c r="G187" s="29">
        <v>37648.828730000001</v>
      </c>
      <c r="H187" s="27" t="str">
        <f t="shared" si="34"/>
        <v>N/A</v>
      </c>
      <c r="I187" s="8">
        <v>45.63</v>
      </c>
      <c r="J187" s="8">
        <v>-11.2</v>
      </c>
      <c r="K187" s="28" t="s">
        <v>734</v>
      </c>
      <c r="L187" s="105" t="str">
        <f t="shared" si="35"/>
        <v>Yes</v>
      </c>
    </row>
    <row r="188" spans="1:12" x14ac:dyDescent="0.2">
      <c r="A188" s="137" t="s">
        <v>1363</v>
      </c>
      <c r="B188" s="22" t="s">
        <v>213</v>
      </c>
      <c r="C188" s="29">
        <v>283712086</v>
      </c>
      <c r="D188" s="27" t="str">
        <f t="shared" ref="D188:D203" si="36">IF($B188="N/A","N/A",IF(C188&gt;10,"No",IF(C188&lt;-10,"No","Yes")))</f>
        <v>N/A</v>
      </c>
      <c r="E188" s="29">
        <v>162023948</v>
      </c>
      <c r="F188" s="27" t="str">
        <f t="shared" ref="F188:F203" si="37">IF($B188="N/A","N/A",IF(E188&gt;10,"No",IF(E188&lt;-10,"No","Yes")))</f>
        <v>N/A</v>
      </c>
      <c r="G188" s="29">
        <v>133036122</v>
      </c>
      <c r="H188" s="27" t="str">
        <f t="shared" ref="H188:H203" si="38">IF($B188="N/A","N/A",IF(G188&gt;10,"No",IF(G188&lt;-10,"No","Yes")))</f>
        <v>N/A</v>
      </c>
      <c r="I188" s="8">
        <v>-42.9</v>
      </c>
      <c r="J188" s="8">
        <v>-17.899999999999999</v>
      </c>
      <c r="K188" s="28" t="s">
        <v>734</v>
      </c>
      <c r="L188" s="105" t="str">
        <f t="shared" ref="L188:L203" si="39">IF(J188="Div by 0", "N/A", IF(K188="N/A","N/A", IF(J188&gt;VALUE(MID(K188,1,2)), "No", IF(J188&lt;-1*VALUE(MID(K188,1,2)), "No", "Yes"))))</f>
        <v>Yes</v>
      </c>
    </row>
    <row r="189" spans="1:12" x14ac:dyDescent="0.2">
      <c r="A189" s="137" t="s">
        <v>1460</v>
      </c>
      <c r="B189" s="22" t="s">
        <v>213</v>
      </c>
      <c r="C189" s="23">
        <v>46840</v>
      </c>
      <c r="D189" s="27" t="str">
        <f t="shared" si="36"/>
        <v>N/A</v>
      </c>
      <c r="E189" s="23">
        <v>37213</v>
      </c>
      <c r="F189" s="27" t="str">
        <f t="shared" si="37"/>
        <v>N/A</v>
      </c>
      <c r="G189" s="23">
        <v>30464</v>
      </c>
      <c r="H189" s="27" t="str">
        <f t="shared" si="38"/>
        <v>N/A</v>
      </c>
      <c r="I189" s="8">
        <v>-20.6</v>
      </c>
      <c r="J189" s="8">
        <v>-18.100000000000001</v>
      </c>
      <c r="K189" s="28" t="s">
        <v>734</v>
      </c>
      <c r="L189" s="105" t="str">
        <f t="shared" si="39"/>
        <v>Yes</v>
      </c>
    </row>
    <row r="190" spans="1:12" x14ac:dyDescent="0.2">
      <c r="A190" s="137" t="s">
        <v>1461</v>
      </c>
      <c r="B190" s="22" t="s">
        <v>213</v>
      </c>
      <c r="C190" s="29">
        <v>6057.0470965000004</v>
      </c>
      <c r="D190" s="27" t="str">
        <f t="shared" si="36"/>
        <v>N/A</v>
      </c>
      <c r="E190" s="29">
        <v>4353.9609276000001</v>
      </c>
      <c r="F190" s="27" t="str">
        <f t="shared" si="37"/>
        <v>N/A</v>
      </c>
      <c r="G190" s="29">
        <v>4366.9945508999999</v>
      </c>
      <c r="H190" s="27" t="str">
        <f t="shared" si="38"/>
        <v>N/A</v>
      </c>
      <c r="I190" s="8">
        <v>-28.1</v>
      </c>
      <c r="J190" s="8">
        <v>0.2994</v>
      </c>
      <c r="K190" s="28" t="s">
        <v>734</v>
      </c>
      <c r="L190" s="105" t="str">
        <f t="shared" si="39"/>
        <v>Yes</v>
      </c>
    </row>
    <row r="191" spans="1:12" x14ac:dyDescent="0.2">
      <c r="A191" s="137" t="s">
        <v>1462</v>
      </c>
      <c r="B191" s="22" t="s">
        <v>213</v>
      </c>
      <c r="C191" s="29">
        <v>6070.5444836999995</v>
      </c>
      <c r="D191" s="27" t="str">
        <f t="shared" si="36"/>
        <v>N/A</v>
      </c>
      <c r="E191" s="29">
        <v>3963.2760905999999</v>
      </c>
      <c r="F191" s="27" t="str">
        <f t="shared" si="37"/>
        <v>N/A</v>
      </c>
      <c r="G191" s="29">
        <v>3893.3646981000002</v>
      </c>
      <c r="H191" s="27" t="str">
        <f t="shared" si="38"/>
        <v>N/A</v>
      </c>
      <c r="I191" s="8">
        <v>-34.700000000000003</v>
      </c>
      <c r="J191" s="8">
        <v>-1.76</v>
      </c>
      <c r="K191" s="28" t="s">
        <v>734</v>
      </c>
      <c r="L191" s="105" t="str">
        <f t="shared" si="39"/>
        <v>Yes</v>
      </c>
    </row>
    <row r="192" spans="1:12" x14ac:dyDescent="0.2">
      <c r="A192" s="137" t="s">
        <v>1463</v>
      </c>
      <c r="B192" s="22" t="s">
        <v>213</v>
      </c>
      <c r="C192" s="29">
        <v>5961.9855595999998</v>
      </c>
      <c r="D192" s="27" t="str">
        <f t="shared" si="36"/>
        <v>N/A</v>
      </c>
      <c r="E192" s="29">
        <v>4577.3338924</v>
      </c>
      <c r="F192" s="27" t="str">
        <f t="shared" si="37"/>
        <v>N/A</v>
      </c>
      <c r="G192" s="29">
        <v>4656.0647595999999</v>
      </c>
      <c r="H192" s="27" t="str">
        <f t="shared" si="38"/>
        <v>N/A</v>
      </c>
      <c r="I192" s="8">
        <v>-23.2</v>
      </c>
      <c r="J192" s="8">
        <v>1.72</v>
      </c>
      <c r="K192" s="28" t="s">
        <v>734</v>
      </c>
      <c r="L192" s="105" t="str">
        <f t="shared" si="39"/>
        <v>Yes</v>
      </c>
    </row>
    <row r="193" spans="1:12" x14ac:dyDescent="0.2">
      <c r="A193" s="168" t="s">
        <v>1464</v>
      </c>
      <c r="B193" s="22" t="s">
        <v>213</v>
      </c>
      <c r="C193" s="5">
        <v>19.952971646999998</v>
      </c>
      <c r="D193" s="27" t="str">
        <f t="shared" si="36"/>
        <v>N/A</v>
      </c>
      <c r="E193" s="5">
        <v>16.197523341</v>
      </c>
      <c r="F193" s="27" t="str">
        <f t="shared" si="37"/>
        <v>N/A</v>
      </c>
      <c r="G193" s="5">
        <v>14.848174684</v>
      </c>
      <c r="H193" s="27" t="str">
        <f t="shared" si="38"/>
        <v>N/A</v>
      </c>
      <c r="I193" s="8">
        <v>-18.8</v>
      </c>
      <c r="J193" s="8">
        <v>-8.33</v>
      </c>
      <c r="K193" s="28" t="s">
        <v>734</v>
      </c>
      <c r="L193" s="105" t="str">
        <f t="shared" si="39"/>
        <v>Yes</v>
      </c>
    </row>
    <row r="194" spans="1:12" x14ac:dyDescent="0.2">
      <c r="A194" s="168" t="s">
        <v>1465</v>
      </c>
      <c r="B194" s="22" t="s">
        <v>213</v>
      </c>
      <c r="C194" s="5">
        <v>21.820602896</v>
      </c>
      <c r="D194" s="27" t="str">
        <f t="shared" si="36"/>
        <v>N/A</v>
      </c>
      <c r="E194" s="5">
        <v>16.607569811000001</v>
      </c>
      <c r="F194" s="27" t="str">
        <f t="shared" si="37"/>
        <v>N/A</v>
      </c>
      <c r="G194" s="5">
        <v>15.01459614</v>
      </c>
      <c r="H194" s="27" t="str">
        <f t="shared" si="38"/>
        <v>N/A</v>
      </c>
      <c r="I194" s="8">
        <v>-23.9</v>
      </c>
      <c r="J194" s="8">
        <v>-9.59</v>
      </c>
      <c r="K194" s="28" t="s">
        <v>734</v>
      </c>
      <c r="L194" s="105" t="str">
        <f t="shared" si="39"/>
        <v>Yes</v>
      </c>
    </row>
    <row r="195" spans="1:12" x14ac:dyDescent="0.2">
      <c r="A195" s="168" t="s">
        <v>1466</v>
      </c>
      <c r="B195" s="22" t="s">
        <v>213</v>
      </c>
      <c r="C195" s="5">
        <v>18.090573171999999</v>
      </c>
      <c r="D195" s="27" t="str">
        <f t="shared" si="36"/>
        <v>N/A</v>
      </c>
      <c r="E195" s="5">
        <v>16.197712433</v>
      </c>
      <c r="F195" s="27" t="str">
        <f t="shared" si="37"/>
        <v>N/A</v>
      </c>
      <c r="G195" s="5">
        <v>15.261317476</v>
      </c>
      <c r="H195" s="27" t="str">
        <f t="shared" si="38"/>
        <v>N/A</v>
      </c>
      <c r="I195" s="8">
        <v>-10.5</v>
      </c>
      <c r="J195" s="8">
        <v>-5.78</v>
      </c>
      <c r="K195" s="28" t="s">
        <v>734</v>
      </c>
      <c r="L195" s="105" t="str">
        <f t="shared" si="39"/>
        <v>Yes</v>
      </c>
    </row>
    <row r="196" spans="1:12" ht="25.5" x14ac:dyDescent="0.2">
      <c r="A196" s="137" t="s">
        <v>1375</v>
      </c>
      <c r="B196" s="22" t="s">
        <v>213</v>
      </c>
      <c r="C196" s="29">
        <v>115081726</v>
      </c>
      <c r="D196" s="27" t="str">
        <f t="shared" si="36"/>
        <v>N/A</v>
      </c>
      <c r="E196" s="29">
        <v>117724</v>
      </c>
      <c r="F196" s="27" t="str">
        <f t="shared" si="37"/>
        <v>N/A</v>
      </c>
      <c r="G196" s="29">
        <v>106684</v>
      </c>
      <c r="H196" s="27" t="str">
        <f t="shared" si="38"/>
        <v>N/A</v>
      </c>
      <c r="I196" s="8">
        <v>-99.9</v>
      </c>
      <c r="J196" s="8">
        <v>-9.3800000000000008</v>
      </c>
      <c r="K196" s="28" t="s">
        <v>734</v>
      </c>
      <c r="L196" s="105" t="str">
        <f t="shared" si="39"/>
        <v>Yes</v>
      </c>
    </row>
    <row r="197" spans="1:12" x14ac:dyDescent="0.2">
      <c r="A197" s="137" t="s">
        <v>1467</v>
      </c>
      <c r="B197" s="22" t="s">
        <v>213</v>
      </c>
      <c r="C197" s="23">
        <v>9786</v>
      </c>
      <c r="D197" s="27" t="str">
        <f t="shared" si="36"/>
        <v>N/A</v>
      </c>
      <c r="E197" s="23">
        <v>2202</v>
      </c>
      <c r="F197" s="27" t="str">
        <f t="shared" si="37"/>
        <v>N/A</v>
      </c>
      <c r="G197" s="23">
        <v>2320</v>
      </c>
      <c r="H197" s="27" t="str">
        <f t="shared" si="38"/>
        <v>N/A</v>
      </c>
      <c r="I197" s="8">
        <v>-77.5</v>
      </c>
      <c r="J197" s="8">
        <v>5.359</v>
      </c>
      <c r="K197" s="28" t="s">
        <v>734</v>
      </c>
      <c r="L197" s="105" t="str">
        <f t="shared" si="39"/>
        <v>Yes</v>
      </c>
    </row>
    <row r="198" spans="1:12" ht="25.5" x14ac:dyDescent="0.2">
      <c r="A198" s="137" t="s">
        <v>1468</v>
      </c>
      <c r="B198" s="22" t="s">
        <v>213</v>
      </c>
      <c r="C198" s="29">
        <v>11759.833027000001</v>
      </c>
      <c r="D198" s="27" t="str">
        <f t="shared" si="36"/>
        <v>N/A</v>
      </c>
      <c r="E198" s="29">
        <v>53.462306994000002</v>
      </c>
      <c r="F198" s="27" t="str">
        <f t="shared" si="37"/>
        <v>N/A</v>
      </c>
      <c r="G198" s="29">
        <v>45.984482759000002</v>
      </c>
      <c r="H198" s="27" t="str">
        <f t="shared" si="38"/>
        <v>N/A</v>
      </c>
      <c r="I198" s="8">
        <v>-99.5</v>
      </c>
      <c r="J198" s="8">
        <v>-14</v>
      </c>
      <c r="K198" s="28" t="s">
        <v>734</v>
      </c>
      <c r="L198" s="105" t="str">
        <f t="shared" si="39"/>
        <v>Yes</v>
      </c>
    </row>
    <row r="199" spans="1:12" ht="25.5" x14ac:dyDescent="0.2">
      <c r="A199" s="137" t="s">
        <v>1469</v>
      </c>
      <c r="B199" s="22" t="s">
        <v>213</v>
      </c>
      <c r="C199" s="29">
        <v>10725.061623</v>
      </c>
      <c r="D199" s="27" t="str">
        <f t="shared" si="36"/>
        <v>N/A</v>
      </c>
      <c r="E199" s="29">
        <v>39.817374762</v>
      </c>
      <c r="F199" s="27" t="str">
        <f t="shared" si="37"/>
        <v>N/A</v>
      </c>
      <c r="G199" s="29">
        <v>29.440383463</v>
      </c>
      <c r="H199" s="27" t="str">
        <f t="shared" si="38"/>
        <v>N/A</v>
      </c>
      <c r="I199" s="8">
        <v>-99.6</v>
      </c>
      <c r="J199" s="8">
        <v>-26.1</v>
      </c>
      <c r="K199" s="28" t="s">
        <v>734</v>
      </c>
      <c r="L199" s="105" t="str">
        <f t="shared" si="39"/>
        <v>Yes</v>
      </c>
    </row>
    <row r="200" spans="1:12" ht="25.5" x14ac:dyDescent="0.2">
      <c r="A200" s="137" t="s">
        <v>1470</v>
      </c>
      <c r="B200" s="22" t="s">
        <v>213</v>
      </c>
      <c r="C200" s="29">
        <v>14443.595010999999</v>
      </c>
      <c r="D200" s="27" t="str">
        <f t="shared" si="36"/>
        <v>N/A</v>
      </c>
      <c r="E200" s="29">
        <v>87.939102563999995</v>
      </c>
      <c r="F200" s="27" t="str">
        <f t="shared" si="37"/>
        <v>N/A</v>
      </c>
      <c r="G200" s="29">
        <v>88.399385561000003</v>
      </c>
      <c r="H200" s="27" t="str">
        <f t="shared" si="38"/>
        <v>N/A</v>
      </c>
      <c r="I200" s="8">
        <v>-99.4</v>
      </c>
      <c r="J200" s="8">
        <v>0.52339999999999998</v>
      </c>
      <c r="K200" s="28" t="s">
        <v>734</v>
      </c>
      <c r="L200" s="105" t="str">
        <f t="shared" si="39"/>
        <v>Yes</v>
      </c>
    </row>
    <row r="201" spans="1:12" ht="25.5" x14ac:dyDescent="0.2">
      <c r="A201" s="137" t="s">
        <v>1471</v>
      </c>
      <c r="B201" s="22" t="s">
        <v>213</v>
      </c>
      <c r="C201" s="5">
        <v>4.1686545802000001</v>
      </c>
      <c r="D201" s="27" t="str">
        <f t="shared" si="36"/>
        <v>N/A</v>
      </c>
      <c r="E201" s="5">
        <v>0.95845393810000001</v>
      </c>
      <c r="F201" s="27" t="str">
        <f t="shared" si="37"/>
        <v>N/A</v>
      </c>
      <c r="G201" s="5">
        <v>1.1307696057000001</v>
      </c>
      <c r="H201" s="27" t="str">
        <f t="shared" si="38"/>
        <v>N/A</v>
      </c>
      <c r="I201" s="8">
        <v>-77</v>
      </c>
      <c r="J201" s="8">
        <v>17.98</v>
      </c>
      <c r="K201" s="28" t="s">
        <v>734</v>
      </c>
      <c r="L201" s="105" t="str">
        <f t="shared" si="39"/>
        <v>Yes</v>
      </c>
    </row>
    <row r="202" spans="1:12" ht="25.5" x14ac:dyDescent="0.2">
      <c r="A202" s="137" t="s">
        <v>1472</v>
      </c>
      <c r="B202" s="22" t="s">
        <v>213</v>
      </c>
      <c r="C202" s="5">
        <v>6.1840226371</v>
      </c>
      <c r="D202" s="27" t="str">
        <f t="shared" si="36"/>
        <v>N/A</v>
      </c>
      <c r="E202" s="5">
        <v>1.4228357467999999</v>
      </c>
      <c r="F202" s="27" t="str">
        <f t="shared" si="37"/>
        <v>N/A</v>
      </c>
      <c r="G202" s="5">
        <v>1.6628640317000001</v>
      </c>
      <c r="H202" s="27" t="str">
        <f t="shared" si="38"/>
        <v>N/A</v>
      </c>
      <c r="I202" s="8">
        <v>-77</v>
      </c>
      <c r="J202" s="8">
        <v>16.87</v>
      </c>
      <c r="K202" s="28" t="s">
        <v>734</v>
      </c>
      <c r="L202" s="105" t="str">
        <f t="shared" si="39"/>
        <v>Yes</v>
      </c>
    </row>
    <row r="203" spans="1:12" ht="25.5" x14ac:dyDescent="0.2">
      <c r="A203" s="173" t="s">
        <v>1473</v>
      </c>
      <c r="B203" s="113" t="s">
        <v>213</v>
      </c>
      <c r="C203" s="114">
        <v>2.342528143</v>
      </c>
      <c r="D203" s="145" t="str">
        <f t="shared" si="36"/>
        <v>N/A</v>
      </c>
      <c r="E203" s="114">
        <v>0.56509966219999996</v>
      </c>
      <c r="F203" s="145" t="str">
        <f t="shared" si="37"/>
        <v>N/A</v>
      </c>
      <c r="G203" s="114">
        <v>0.68156120440000001</v>
      </c>
      <c r="H203" s="145" t="str">
        <f t="shared" si="38"/>
        <v>N/A</v>
      </c>
      <c r="I203" s="146">
        <v>-75.900000000000006</v>
      </c>
      <c r="J203" s="146">
        <v>20.61</v>
      </c>
      <c r="K203" s="161" t="s">
        <v>734</v>
      </c>
      <c r="L203" s="116" t="str">
        <f t="shared" si="39"/>
        <v>Yes</v>
      </c>
    </row>
    <row r="204" spans="1:12" x14ac:dyDescent="0.2">
      <c r="A204" s="200" t="s">
        <v>1620</v>
      </c>
      <c r="B204" s="201"/>
      <c r="C204" s="201"/>
      <c r="D204" s="201"/>
      <c r="E204" s="201"/>
      <c r="F204" s="201"/>
      <c r="G204" s="201"/>
      <c r="H204" s="201"/>
      <c r="I204" s="201"/>
      <c r="J204" s="201"/>
      <c r="K204" s="201"/>
      <c r="L204" s="202"/>
    </row>
    <row r="205" spans="1:12" x14ac:dyDescent="0.2">
      <c r="A205" s="195" t="s">
        <v>1618</v>
      </c>
      <c r="B205" s="196"/>
      <c r="C205" s="196"/>
      <c r="D205" s="196"/>
      <c r="E205" s="196"/>
      <c r="F205" s="196"/>
      <c r="G205" s="196"/>
      <c r="H205" s="196"/>
      <c r="I205" s="196"/>
      <c r="J205" s="196"/>
      <c r="K205" s="196"/>
      <c r="L205" s="197"/>
    </row>
    <row r="206" spans="1:12" s="13" customFormat="1" x14ac:dyDescent="0.2">
      <c r="A206" s="198" t="s">
        <v>1706</v>
      </c>
      <c r="B206" s="198"/>
      <c r="C206" s="198"/>
      <c r="D206" s="198"/>
      <c r="E206" s="198"/>
      <c r="F206" s="198"/>
      <c r="G206" s="198"/>
      <c r="H206" s="198"/>
      <c r="I206" s="198"/>
      <c r="J206" s="198"/>
      <c r="K206" s="198"/>
      <c r="L206" s="199"/>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 style="13" customWidth="1"/>
    <col min="12" max="12" width="15.5703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ht="50.25" customHeight="1" x14ac:dyDescent="0.2">
      <c r="A2" s="215" t="s">
        <v>1583</v>
      </c>
      <c r="B2" s="216"/>
      <c r="C2" s="216"/>
      <c r="D2" s="216"/>
      <c r="E2" s="216"/>
      <c r="F2" s="216"/>
      <c r="G2" s="216"/>
      <c r="H2" s="216"/>
      <c r="I2" s="216"/>
      <c r="J2" s="216"/>
      <c r="K2" s="216"/>
      <c r="L2" s="217"/>
    </row>
    <row r="3" spans="1:12" s="13" customFormat="1" x14ac:dyDescent="0.2">
      <c r="A3" s="192" t="s">
        <v>1749</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04" t="s">
        <v>9</v>
      </c>
      <c r="B6" s="22" t="s">
        <v>213</v>
      </c>
      <c r="C6" s="23">
        <v>481617</v>
      </c>
      <c r="D6" s="27" t="str">
        <f>IF($B6="N/A","N/A",IF(C6&gt;10,"No",IF(C6&lt;-10,"No","Yes")))</f>
        <v>N/A</v>
      </c>
      <c r="E6" s="23">
        <v>597453</v>
      </c>
      <c r="F6" s="27" t="str">
        <f>IF($B6="N/A","N/A",IF(E6&gt;10,"No",IF(E6&lt;-10,"No","Yes")))</f>
        <v>N/A</v>
      </c>
      <c r="G6" s="23">
        <v>597746</v>
      </c>
      <c r="H6" s="27" t="str">
        <f>IF($B6="N/A","N/A",IF(G6&gt;10,"No",IF(G6&lt;-10,"No","Yes")))</f>
        <v>N/A</v>
      </c>
      <c r="I6" s="8">
        <v>24.05</v>
      </c>
      <c r="J6" s="8">
        <v>4.9000000000000002E-2</v>
      </c>
      <c r="K6" s="28" t="s">
        <v>734</v>
      </c>
      <c r="L6" s="105" t="str">
        <f t="shared" ref="L6:L46" si="0">IF(J6="Div by 0", "N/A", IF(K6="N/A","N/A", IF(J6&gt;VALUE(MID(K6,1,2)), "No", IF(J6&lt;-1*VALUE(MID(K6,1,2)), "No", "Yes"))))</f>
        <v>Yes</v>
      </c>
    </row>
    <row r="7" spans="1:12" x14ac:dyDescent="0.2">
      <c r="A7" s="168" t="s">
        <v>10</v>
      </c>
      <c r="B7" s="22" t="s">
        <v>213</v>
      </c>
      <c r="C7" s="23">
        <v>355217</v>
      </c>
      <c r="D7" s="27" t="str">
        <f>IF($B7="N/A","N/A",IF(C7&gt;10,"No",IF(C7&lt;-10,"No","Yes")))</f>
        <v>N/A</v>
      </c>
      <c r="E7" s="23">
        <v>374245</v>
      </c>
      <c r="F7" s="27" t="str">
        <f>IF($B7="N/A","N/A",IF(E7&gt;10,"No",IF(E7&lt;-10,"No","Yes")))</f>
        <v>N/A</v>
      </c>
      <c r="G7" s="23">
        <v>340824</v>
      </c>
      <c r="H7" s="27" t="str">
        <f>IF($B7="N/A","N/A",IF(G7&gt;10,"No",IF(G7&lt;-10,"No","Yes")))</f>
        <v>N/A</v>
      </c>
      <c r="I7" s="8">
        <v>5.3570000000000002</v>
      </c>
      <c r="J7" s="8">
        <v>-8.93</v>
      </c>
      <c r="K7" s="28" t="s">
        <v>734</v>
      </c>
      <c r="L7" s="105" t="str">
        <f t="shared" si="0"/>
        <v>Yes</v>
      </c>
    </row>
    <row r="8" spans="1:12" x14ac:dyDescent="0.2">
      <c r="A8" s="168" t="s">
        <v>91</v>
      </c>
      <c r="B8" s="5" t="s">
        <v>297</v>
      </c>
      <c r="C8" s="4">
        <v>73.755079242999997</v>
      </c>
      <c r="D8" s="27" t="str">
        <f>IF($B8="N/A","N/A",IF(C8&gt;90,"No",IF(C8&lt;65,"No","Yes")))</f>
        <v>Yes</v>
      </c>
      <c r="E8" s="4">
        <v>62.640073780000002</v>
      </c>
      <c r="F8" s="27" t="str">
        <f>IF($B8="N/A","N/A",IF(E8&gt;90,"No",IF(E8&lt;65,"No","Yes")))</f>
        <v>No</v>
      </c>
      <c r="G8" s="4">
        <v>57.018198365000003</v>
      </c>
      <c r="H8" s="27" t="str">
        <f>IF($B8="N/A","N/A",IF(G8&gt;90,"No",IF(G8&lt;65,"No","Yes")))</f>
        <v>No</v>
      </c>
      <c r="I8" s="8">
        <v>-15.1</v>
      </c>
      <c r="J8" s="8">
        <v>-8.9700000000000006</v>
      </c>
      <c r="K8" s="28" t="s">
        <v>734</v>
      </c>
      <c r="L8" s="105" t="str">
        <f t="shared" si="0"/>
        <v>Yes</v>
      </c>
    </row>
    <row r="9" spans="1:12" x14ac:dyDescent="0.2">
      <c r="A9" s="168" t="s">
        <v>92</v>
      </c>
      <c r="B9" s="5" t="s">
        <v>298</v>
      </c>
      <c r="C9" s="4">
        <v>85.243391837999994</v>
      </c>
      <c r="D9" s="27" t="str">
        <f>IF($B9="N/A","N/A",IF(C9&gt;100,"No",IF(C9&lt;90,"No","Yes")))</f>
        <v>No</v>
      </c>
      <c r="E9" s="4">
        <v>84.739411830999998</v>
      </c>
      <c r="F9" s="27" t="str">
        <f>IF($B9="N/A","N/A",IF(E9&gt;100,"No",IF(E9&lt;90,"No","Yes")))</f>
        <v>No</v>
      </c>
      <c r="G9" s="4">
        <v>81.007051251999997</v>
      </c>
      <c r="H9" s="27" t="str">
        <f>IF($B9="N/A","N/A",IF(G9&gt;100,"No",IF(G9&lt;90,"No","Yes")))</f>
        <v>No</v>
      </c>
      <c r="I9" s="8">
        <v>-0.59099999999999997</v>
      </c>
      <c r="J9" s="8">
        <v>-4.4000000000000004</v>
      </c>
      <c r="K9" s="28" t="s">
        <v>734</v>
      </c>
      <c r="L9" s="105" t="str">
        <f t="shared" si="0"/>
        <v>Yes</v>
      </c>
    </row>
    <row r="10" spans="1:12" x14ac:dyDescent="0.2">
      <c r="A10" s="168" t="s">
        <v>93</v>
      </c>
      <c r="B10" s="5" t="s">
        <v>299</v>
      </c>
      <c r="C10" s="4">
        <v>83.599131373000006</v>
      </c>
      <c r="D10" s="27" t="str">
        <f>IF($B10="N/A","N/A",IF(C10&gt;100,"No",IF(C10&lt;85,"No","Yes")))</f>
        <v>No</v>
      </c>
      <c r="E10" s="4">
        <v>83.361481436999995</v>
      </c>
      <c r="F10" s="27" t="str">
        <f>IF($B10="N/A","N/A",IF(E10&gt;100,"No",IF(E10&lt;85,"No","Yes")))</f>
        <v>No</v>
      </c>
      <c r="G10" s="4">
        <v>79.120639839000006</v>
      </c>
      <c r="H10" s="27" t="str">
        <f>IF($B10="N/A","N/A",IF(G10&gt;100,"No",IF(G10&lt;85,"No","Yes")))</f>
        <v>No</v>
      </c>
      <c r="I10" s="8">
        <v>-0.28399999999999997</v>
      </c>
      <c r="J10" s="8">
        <v>-5.09</v>
      </c>
      <c r="K10" s="28" t="s">
        <v>734</v>
      </c>
      <c r="L10" s="105" t="str">
        <f t="shared" si="0"/>
        <v>Yes</v>
      </c>
    </row>
    <row r="11" spans="1:12" x14ac:dyDescent="0.2">
      <c r="A11" s="168" t="s">
        <v>94</v>
      </c>
      <c r="B11" s="5" t="s">
        <v>300</v>
      </c>
      <c r="C11" s="4">
        <v>60.054340095000001</v>
      </c>
      <c r="D11" s="27" t="str">
        <f>IF($B11="N/A","N/A",IF(C11&gt;100,"No",IF(C11&lt;80,"No","Yes")))</f>
        <v>No</v>
      </c>
      <c r="E11" s="4">
        <v>57.611540179999999</v>
      </c>
      <c r="F11" s="27" t="str">
        <f>IF($B11="N/A","N/A",IF(E11&gt;100,"No",IF(E11&lt;80,"No","Yes")))</f>
        <v>No</v>
      </c>
      <c r="G11" s="4">
        <v>52.490252963000003</v>
      </c>
      <c r="H11" s="27" t="str">
        <f>IF($B11="N/A","N/A",IF(G11&gt;100,"No",IF(G11&lt;80,"No","Yes")))</f>
        <v>No</v>
      </c>
      <c r="I11" s="8">
        <v>-4.07</v>
      </c>
      <c r="J11" s="8">
        <v>-8.89</v>
      </c>
      <c r="K11" s="28" t="s">
        <v>734</v>
      </c>
      <c r="L11" s="105" t="str">
        <f t="shared" si="0"/>
        <v>Yes</v>
      </c>
    </row>
    <row r="12" spans="1:12" x14ac:dyDescent="0.2">
      <c r="A12" s="168" t="s">
        <v>95</v>
      </c>
      <c r="B12" s="5" t="s">
        <v>300</v>
      </c>
      <c r="C12" s="4">
        <v>62.817135550000003</v>
      </c>
      <c r="D12" s="27" t="str">
        <f>IF($B12="N/A","N/A",IF(C12&gt;100,"No",IF(C12&lt;80,"No","Yes")))</f>
        <v>No</v>
      </c>
      <c r="E12" s="4">
        <v>40.568743603999998</v>
      </c>
      <c r="F12" s="27" t="str">
        <f>IF($B12="N/A","N/A",IF(E12&gt;100,"No",IF(E12&lt;80,"No","Yes")))</f>
        <v>No</v>
      </c>
      <c r="G12" s="4">
        <v>36.668013125999998</v>
      </c>
      <c r="H12" s="27" t="str">
        <f>IF($B12="N/A","N/A",IF(G12&gt;100,"No",IF(G12&lt;80,"No","Yes")))</f>
        <v>No</v>
      </c>
      <c r="I12" s="8">
        <v>-35.4</v>
      </c>
      <c r="J12" s="8">
        <v>-9.6199999999999992</v>
      </c>
      <c r="K12" s="28" t="s">
        <v>734</v>
      </c>
      <c r="L12" s="105" t="str">
        <f t="shared" si="0"/>
        <v>Yes</v>
      </c>
    </row>
    <row r="13" spans="1:12" x14ac:dyDescent="0.2">
      <c r="A13" s="104" t="s">
        <v>96</v>
      </c>
      <c r="B13" s="22" t="s">
        <v>213</v>
      </c>
      <c r="C13" s="23">
        <v>352134.31</v>
      </c>
      <c r="D13" s="27" t="str">
        <f t="shared" ref="D13:D44" si="1">IF($B13="N/A","N/A",IF(C13&gt;10,"No",IF(C13&lt;-10,"No","Yes")))</f>
        <v>N/A</v>
      </c>
      <c r="E13" s="23">
        <v>383766.23</v>
      </c>
      <c r="F13" s="27" t="str">
        <f t="shared" ref="F13:F44" si="2">IF($B13="N/A","N/A",IF(E13&gt;10,"No",IF(E13&lt;-10,"No","Yes")))</f>
        <v>N/A</v>
      </c>
      <c r="G13" s="23">
        <v>389561.91</v>
      </c>
      <c r="H13" s="27" t="str">
        <f t="shared" ref="H13:H44" si="3">IF($B13="N/A","N/A",IF(G13&gt;10,"No",IF(G13&lt;-10,"No","Yes")))</f>
        <v>N/A</v>
      </c>
      <c r="I13" s="8">
        <v>8.9830000000000005</v>
      </c>
      <c r="J13" s="8">
        <v>1.51</v>
      </c>
      <c r="K13" s="28" t="s">
        <v>734</v>
      </c>
      <c r="L13" s="105" t="str">
        <f t="shared" si="0"/>
        <v>Yes</v>
      </c>
    </row>
    <row r="14" spans="1:12" x14ac:dyDescent="0.2">
      <c r="A14" s="104" t="s">
        <v>100</v>
      </c>
      <c r="B14" s="22" t="s">
        <v>213</v>
      </c>
      <c r="C14" s="23">
        <v>118225</v>
      </c>
      <c r="D14" s="27" t="str">
        <f t="shared" si="1"/>
        <v>N/A</v>
      </c>
      <c r="E14" s="23">
        <v>114491</v>
      </c>
      <c r="F14" s="27" t="str">
        <f t="shared" si="2"/>
        <v>N/A</v>
      </c>
      <c r="G14" s="23">
        <v>105655</v>
      </c>
      <c r="H14" s="27" t="str">
        <f t="shared" si="3"/>
        <v>N/A</v>
      </c>
      <c r="I14" s="8">
        <v>-3.16</v>
      </c>
      <c r="J14" s="8">
        <v>-7.72</v>
      </c>
      <c r="K14" s="28" t="s">
        <v>734</v>
      </c>
      <c r="L14" s="105" t="str">
        <f t="shared" si="0"/>
        <v>Yes</v>
      </c>
    </row>
    <row r="15" spans="1:12" x14ac:dyDescent="0.2">
      <c r="A15" s="104" t="s">
        <v>975</v>
      </c>
      <c r="B15" s="22" t="s">
        <v>213</v>
      </c>
      <c r="C15" s="23">
        <v>34870</v>
      </c>
      <c r="D15" s="27" t="str">
        <f t="shared" si="1"/>
        <v>N/A</v>
      </c>
      <c r="E15" s="23">
        <v>34224</v>
      </c>
      <c r="F15" s="27" t="str">
        <f t="shared" si="2"/>
        <v>N/A</v>
      </c>
      <c r="G15" s="23">
        <v>26310</v>
      </c>
      <c r="H15" s="27" t="str">
        <f t="shared" si="3"/>
        <v>N/A</v>
      </c>
      <c r="I15" s="8">
        <v>-1.85</v>
      </c>
      <c r="J15" s="8">
        <v>-23.1</v>
      </c>
      <c r="K15" s="28" t="s">
        <v>734</v>
      </c>
      <c r="L15" s="105" t="str">
        <f t="shared" si="0"/>
        <v>Yes</v>
      </c>
    </row>
    <row r="16" spans="1:12" x14ac:dyDescent="0.2">
      <c r="A16" s="104" t="s">
        <v>976</v>
      </c>
      <c r="B16" s="22" t="s">
        <v>213</v>
      </c>
      <c r="C16" s="23">
        <v>9095</v>
      </c>
      <c r="D16" s="27" t="str">
        <f t="shared" si="1"/>
        <v>N/A</v>
      </c>
      <c r="E16" s="23">
        <v>9117</v>
      </c>
      <c r="F16" s="27" t="str">
        <f t="shared" si="2"/>
        <v>N/A</v>
      </c>
      <c r="G16" s="23">
        <v>9405</v>
      </c>
      <c r="H16" s="27" t="str">
        <f t="shared" si="3"/>
        <v>N/A</v>
      </c>
      <c r="I16" s="8">
        <v>0.2419</v>
      </c>
      <c r="J16" s="8">
        <v>3.1589999999999998</v>
      </c>
      <c r="K16" s="28" t="s">
        <v>734</v>
      </c>
      <c r="L16" s="105" t="str">
        <f t="shared" si="0"/>
        <v>Yes</v>
      </c>
    </row>
    <row r="17" spans="1:12" x14ac:dyDescent="0.2">
      <c r="A17" s="104" t="s">
        <v>977</v>
      </c>
      <c r="B17" s="22" t="s">
        <v>213</v>
      </c>
      <c r="C17" s="23">
        <v>45615</v>
      </c>
      <c r="D17" s="27" t="str">
        <f t="shared" si="1"/>
        <v>N/A</v>
      </c>
      <c r="E17" s="23">
        <v>43362</v>
      </c>
      <c r="F17" s="27" t="str">
        <f t="shared" si="2"/>
        <v>N/A</v>
      </c>
      <c r="G17" s="23">
        <v>40982</v>
      </c>
      <c r="H17" s="27" t="str">
        <f t="shared" si="3"/>
        <v>N/A</v>
      </c>
      <c r="I17" s="8">
        <v>-4.9400000000000004</v>
      </c>
      <c r="J17" s="8">
        <v>-5.49</v>
      </c>
      <c r="K17" s="28" t="s">
        <v>734</v>
      </c>
      <c r="L17" s="105" t="str">
        <f t="shared" si="0"/>
        <v>Yes</v>
      </c>
    </row>
    <row r="18" spans="1:12" x14ac:dyDescent="0.2">
      <c r="A18" s="104" t="s">
        <v>978</v>
      </c>
      <c r="B18" s="22" t="s">
        <v>213</v>
      </c>
      <c r="C18" s="23">
        <v>28645</v>
      </c>
      <c r="D18" s="27" t="str">
        <f t="shared" si="1"/>
        <v>N/A</v>
      </c>
      <c r="E18" s="23">
        <v>27788</v>
      </c>
      <c r="F18" s="27" t="str">
        <f t="shared" si="2"/>
        <v>N/A</v>
      </c>
      <c r="G18" s="23">
        <v>28958</v>
      </c>
      <c r="H18" s="27" t="str">
        <f t="shared" si="3"/>
        <v>N/A</v>
      </c>
      <c r="I18" s="8">
        <v>-2.99</v>
      </c>
      <c r="J18" s="8">
        <v>4.21</v>
      </c>
      <c r="K18" s="28" t="s">
        <v>734</v>
      </c>
      <c r="L18" s="105" t="str">
        <f t="shared" si="0"/>
        <v>Yes</v>
      </c>
    </row>
    <row r="19" spans="1:12" x14ac:dyDescent="0.2">
      <c r="A19" s="104" t="s">
        <v>979</v>
      </c>
      <c r="B19" s="22" t="s">
        <v>213</v>
      </c>
      <c r="C19" s="23">
        <v>0</v>
      </c>
      <c r="D19" s="27" t="str">
        <f t="shared" si="1"/>
        <v>N/A</v>
      </c>
      <c r="E19" s="23">
        <v>0</v>
      </c>
      <c r="F19" s="27" t="str">
        <f t="shared" si="2"/>
        <v>N/A</v>
      </c>
      <c r="G19" s="23">
        <v>0</v>
      </c>
      <c r="H19" s="27" t="str">
        <f t="shared" si="3"/>
        <v>N/A</v>
      </c>
      <c r="I19" s="8" t="s">
        <v>1750</v>
      </c>
      <c r="J19" s="8" t="s">
        <v>1750</v>
      </c>
      <c r="K19" s="28" t="s">
        <v>734</v>
      </c>
      <c r="L19" s="105" t="str">
        <f t="shared" si="0"/>
        <v>N/A</v>
      </c>
    </row>
    <row r="20" spans="1:12" x14ac:dyDescent="0.2">
      <c r="A20" s="104" t="s">
        <v>101</v>
      </c>
      <c r="B20" s="22" t="s">
        <v>213</v>
      </c>
      <c r="C20" s="23">
        <v>144596</v>
      </c>
      <c r="D20" s="27" t="str">
        <f t="shared" si="1"/>
        <v>N/A</v>
      </c>
      <c r="E20" s="23">
        <v>133816</v>
      </c>
      <c r="F20" s="27" t="str">
        <f t="shared" si="2"/>
        <v>N/A</v>
      </c>
      <c r="G20" s="23">
        <v>119405</v>
      </c>
      <c r="H20" s="27" t="str">
        <f t="shared" si="3"/>
        <v>N/A</v>
      </c>
      <c r="I20" s="8">
        <v>-7.46</v>
      </c>
      <c r="J20" s="8">
        <v>-10.8</v>
      </c>
      <c r="K20" s="28" t="s">
        <v>734</v>
      </c>
      <c r="L20" s="105" t="str">
        <f t="shared" si="0"/>
        <v>Yes</v>
      </c>
    </row>
    <row r="21" spans="1:12" x14ac:dyDescent="0.2">
      <c r="A21" s="104" t="s">
        <v>980</v>
      </c>
      <c r="B21" s="22" t="s">
        <v>213</v>
      </c>
      <c r="C21" s="23">
        <v>58002</v>
      </c>
      <c r="D21" s="27" t="str">
        <f t="shared" si="1"/>
        <v>N/A</v>
      </c>
      <c r="E21" s="23">
        <v>56130</v>
      </c>
      <c r="F21" s="27" t="str">
        <f t="shared" si="2"/>
        <v>N/A</v>
      </c>
      <c r="G21" s="23">
        <v>47698</v>
      </c>
      <c r="H21" s="27" t="str">
        <f t="shared" si="3"/>
        <v>N/A</v>
      </c>
      <c r="I21" s="8">
        <v>-3.23</v>
      </c>
      <c r="J21" s="8">
        <v>-15</v>
      </c>
      <c r="K21" s="28" t="s">
        <v>734</v>
      </c>
      <c r="L21" s="105" t="str">
        <f t="shared" si="0"/>
        <v>Yes</v>
      </c>
    </row>
    <row r="22" spans="1:12" x14ac:dyDescent="0.2">
      <c r="A22" s="104" t="s">
        <v>981</v>
      </c>
      <c r="B22" s="22" t="s">
        <v>213</v>
      </c>
      <c r="C22" s="23">
        <v>8892</v>
      </c>
      <c r="D22" s="27" t="str">
        <f t="shared" si="1"/>
        <v>N/A</v>
      </c>
      <c r="E22" s="23">
        <v>6816</v>
      </c>
      <c r="F22" s="27" t="str">
        <f t="shared" si="2"/>
        <v>N/A</v>
      </c>
      <c r="G22" s="23">
        <v>5915</v>
      </c>
      <c r="H22" s="27" t="str">
        <f t="shared" si="3"/>
        <v>N/A</v>
      </c>
      <c r="I22" s="8">
        <v>-23.3</v>
      </c>
      <c r="J22" s="8">
        <v>-13.2</v>
      </c>
      <c r="K22" s="28" t="s">
        <v>734</v>
      </c>
      <c r="L22" s="105" t="str">
        <f t="shared" si="0"/>
        <v>Yes</v>
      </c>
    </row>
    <row r="23" spans="1:12" x14ac:dyDescent="0.2">
      <c r="A23" s="104" t="s">
        <v>982</v>
      </c>
      <c r="B23" s="22" t="s">
        <v>213</v>
      </c>
      <c r="C23" s="23">
        <v>53863</v>
      </c>
      <c r="D23" s="27" t="str">
        <f>IF($B23="N/A","N/A",IF(C23&gt;10,"No",IF(C23&lt;-10,"No","Yes")))</f>
        <v>N/A</v>
      </c>
      <c r="E23" s="23">
        <v>50013</v>
      </c>
      <c r="F23" s="27" t="str">
        <f t="shared" si="2"/>
        <v>N/A</v>
      </c>
      <c r="G23" s="23">
        <v>45576</v>
      </c>
      <c r="H23" s="27" t="str">
        <f t="shared" si="3"/>
        <v>N/A</v>
      </c>
      <c r="I23" s="8">
        <v>-7.15</v>
      </c>
      <c r="J23" s="8">
        <v>-8.8699999999999992</v>
      </c>
      <c r="K23" s="28" t="s">
        <v>734</v>
      </c>
      <c r="L23" s="105" t="str">
        <f t="shared" si="0"/>
        <v>Yes</v>
      </c>
    </row>
    <row r="24" spans="1:12" x14ac:dyDescent="0.2">
      <c r="A24" s="104" t="s">
        <v>983</v>
      </c>
      <c r="B24" s="22" t="s">
        <v>213</v>
      </c>
      <c r="C24" s="23">
        <v>23839</v>
      </c>
      <c r="D24" s="27" t="str">
        <f t="shared" si="1"/>
        <v>N/A</v>
      </c>
      <c r="E24" s="23">
        <v>20857</v>
      </c>
      <c r="F24" s="27" t="str">
        <f t="shared" si="2"/>
        <v>N/A</v>
      </c>
      <c r="G24" s="23">
        <v>20203</v>
      </c>
      <c r="H24" s="27" t="str">
        <f t="shared" si="3"/>
        <v>N/A</v>
      </c>
      <c r="I24" s="8">
        <v>-12.5</v>
      </c>
      <c r="J24" s="8">
        <v>-3.14</v>
      </c>
      <c r="K24" s="28" t="s">
        <v>734</v>
      </c>
      <c r="L24" s="105" t="str">
        <f t="shared" si="0"/>
        <v>Yes</v>
      </c>
    </row>
    <row r="25" spans="1:12" x14ac:dyDescent="0.2">
      <c r="A25" s="104" t="s">
        <v>984</v>
      </c>
      <c r="B25" s="22" t="s">
        <v>213</v>
      </c>
      <c r="C25" s="23">
        <v>0</v>
      </c>
      <c r="D25" s="27" t="str">
        <f t="shared" si="1"/>
        <v>N/A</v>
      </c>
      <c r="E25" s="23">
        <v>0</v>
      </c>
      <c r="F25" s="27" t="str">
        <f t="shared" si="2"/>
        <v>N/A</v>
      </c>
      <c r="G25" s="23">
        <v>13</v>
      </c>
      <c r="H25" s="27" t="str">
        <f t="shared" si="3"/>
        <v>N/A</v>
      </c>
      <c r="I25" s="8" t="s">
        <v>1750</v>
      </c>
      <c r="J25" s="8" t="s">
        <v>1750</v>
      </c>
      <c r="K25" s="28" t="s">
        <v>734</v>
      </c>
      <c r="L25" s="105" t="str">
        <f t="shared" si="0"/>
        <v>N/A</v>
      </c>
    </row>
    <row r="26" spans="1:12" x14ac:dyDescent="0.2">
      <c r="A26" s="104" t="s">
        <v>104</v>
      </c>
      <c r="B26" s="22" t="s">
        <v>213</v>
      </c>
      <c r="C26" s="23">
        <v>140596</v>
      </c>
      <c r="D26" s="27" t="str">
        <f t="shared" si="1"/>
        <v>N/A</v>
      </c>
      <c r="E26" s="23">
        <v>141003</v>
      </c>
      <c r="F26" s="27" t="str">
        <f t="shared" si="2"/>
        <v>N/A</v>
      </c>
      <c r="G26" s="23">
        <v>152354</v>
      </c>
      <c r="H26" s="27" t="str">
        <f t="shared" si="3"/>
        <v>N/A</v>
      </c>
      <c r="I26" s="8">
        <v>0.28949999999999998</v>
      </c>
      <c r="J26" s="8">
        <v>8.0500000000000007</v>
      </c>
      <c r="K26" s="28" t="s">
        <v>734</v>
      </c>
      <c r="L26" s="105" t="str">
        <f t="shared" si="0"/>
        <v>Yes</v>
      </c>
    </row>
    <row r="27" spans="1:12" x14ac:dyDescent="0.2">
      <c r="A27" s="104" t="s">
        <v>985</v>
      </c>
      <c r="B27" s="22" t="s">
        <v>213</v>
      </c>
      <c r="C27" s="23">
        <v>21454</v>
      </c>
      <c r="D27" s="27" t="str">
        <f t="shared" si="1"/>
        <v>N/A</v>
      </c>
      <c r="E27" s="23">
        <v>46635</v>
      </c>
      <c r="F27" s="27" t="str">
        <f t="shared" si="2"/>
        <v>N/A</v>
      </c>
      <c r="G27" s="23">
        <v>46926</v>
      </c>
      <c r="H27" s="27" t="str">
        <f t="shared" si="3"/>
        <v>N/A</v>
      </c>
      <c r="I27" s="8">
        <v>117.4</v>
      </c>
      <c r="J27" s="8">
        <v>0.624</v>
      </c>
      <c r="K27" s="28" t="s">
        <v>734</v>
      </c>
      <c r="L27" s="105" t="str">
        <f t="shared" si="0"/>
        <v>Yes</v>
      </c>
    </row>
    <row r="28" spans="1:12" x14ac:dyDescent="0.2">
      <c r="A28" s="104" t="s">
        <v>986</v>
      </c>
      <c r="B28" s="22" t="s">
        <v>213</v>
      </c>
      <c r="C28" s="23">
        <v>0</v>
      </c>
      <c r="D28" s="27" t="str">
        <f t="shared" si="1"/>
        <v>N/A</v>
      </c>
      <c r="E28" s="23">
        <v>0</v>
      </c>
      <c r="F28" s="27" t="str">
        <f t="shared" si="2"/>
        <v>N/A</v>
      </c>
      <c r="G28" s="23">
        <v>0</v>
      </c>
      <c r="H28" s="27" t="str">
        <f t="shared" si="3"/>
        <v>N/A</v>
      </c>
      <c r="I28" s="8" t="s">
        <v>1750</v>
      </c>
      <c r="J28" s="8" t="s">
        <v>1750</v>
      </c>
      <c r="K28" s="28" t="s">
        <v>734</v>
      </c>
      <c r="L28" s="105" t="str">
        <f t="shared" si="0"/>
        <v>N/A</v>
      </c>
    </row>
    <row r="29" spans="1:12" x14ac:dyDescent="0.2">
      <c r="A29" s="104" t="s">
        <v>987</v>
      </c>
      <c r="B29" s="22" t="s">
        <v>213</v>
      </c>
      <c r="C29" s="23">
        <v>6605</v>
      </c>
      <c r="D29" s="27" t="str">
        <f t="shared" si="1"/>
        <v>N/A</v>
      </c>
      <c r="E29" s="23">
        <v>4565</v>
      </c>
      <c r="F29" s="27" t="str">
        <f t="shared" si="2"/>
        <v>N/A</v>
      </c>
      <c r="G29" s="23">
        <v>4153</v>
      </c>
      <c r="H29" s="27" t="str">
        <f t="shared" si="3"/>
        <v>N/A</v>
      </c>
      <c r="I29" s="8">
        <v>-30.9</v>
      </c>
      <c r="J29" s="8">
        <v>-9.0299999999999994</v>
      </c>
      <c r="K29" s="28" t="s">
        <v>734</v>
      </c>
      <c r="L29" s="105" t="str">
        <f t="shared" si="0"/>
        <v>Yes</v>
      </c>
    </row>
    <row r="30" spans="1:12" x14ac:dyDescent="0.2">
      <c r="A30" s="104" t="s">
        <v>988</v>
      </c>
      <c r="B30" s="22" t="s">
        <v>213</v>
      </c>
      <c r="C30" s="23">
        <v>94062</v>
      </c>
      <c r="D30" s="27" t="str">
        <f t="shared" si="1"/>
        <v>N/A</v>
      </c>
      <c r="E30" s="23">
        <v>75516</v>
      </c>
      <c r="F30" s="27" t="str">
        <f t="shared" si="2"/>
        <v>N/A</v>
      </c>
      <c r="G30" s="23">
        <v>65531</v>
      </c>
      <c r="H30" s="27" t="str">
        <f t="shared" si="3"/>
        <v>N/A</v>
      </c>
      <c r="I30" s="8">
        <v>-19.7</v>
      </c>
      <c r="J30" s="8">
        <v>-13.2</v>
      </c>
      <c r="K30" s="28" t="s">
        <v>734</v>
      </c>
      <c r="L30" s="105" t="str">
        <f t="shared" si="0"/>
        <v>Yes</v>
      </c>
    </row>
    <row r="31" spans="1:12" x14ac:dyDescent="0.2">
      <c r="A31" s="104" t="s">
        <v>989</v>
      </c>
      <c r="B31" s="22" t="s">
        <v>213</v>
      </c>
      <c r="C31" s="23">
        <v>16734</v>
      </c>
      <c r="D31" s="27" t="str">
        <f t="shared" si="1"/>
        <v>N/A</v>
      </c>
      <c r="E31" s="23">
        <v>12493</v>
      </c>
      <c r="F31" s="27" t="str">
        <f t="shared" si="2"/>
        <v>N/A</v>
      </c>
      <c r="G31" s="23">
        <v>34145</v>
      </c>
      <c r="H31" s="27" t="str">
        <f t="shared" si="3"/>
        <v>N/A</v>
      </c>
      <c r="I31" s="8">
        <v>-25.3</v>
      </c>
      <c r="J31" s="8">
        <v>173.3</v>
      </c>
      <c r="K31" s="28" t="s">
        <v>734</v>
      </c>
      <c r="L31" s="105" t="str">
        <f t="shared" si="0"/>
        <v>No</v>
      </c>
    </row>
    <row r="32" spans="1:12" x14ac:dyDescent="0.2">
      <c r="A32" s="104" t="s">
        <v>990</v>
      </c>
      <c r="B32" s="22" t="s">
        <v>213</v>
      </c>
      <c r="C32" s="23">
        <v>1741</v>
      </c>
      <c r="D32" s="27" t="str">
        <f t="shared" si="1"/>
        <v>N/A</v>
      </c>
      <c r="E32" s="23">
        <v>1794</v>
      </c>
      <c r="F32" s="27" t="str">
        <f t="shared" si="2"/>
        <v>N/A</v>
      </c>
      <c r="G32" s="23">
        <v>1598</v>
      </c>
      <c r="H32" s="27" t="str">
        <f t="shared" si="3"/>
        <v>N/A</v>
      </c>
      <c r="I32" s="8">
        <v>3.044</v>
      </c>
      <c r="J32" s="8">
        <v>-10.9</v>
      </c>
      <c r="K32" s="28" t="s">
        <v>734</v>
      </c>
      <c r="L32" s="105" t="str">
        <f t="shared" si="0"/>
        <v>Yes</v>
      </c>
    </row>
    <row r="33" spans="1:12" x14ac:dyDescent="0.2">
      <c r="A33" s="104" t="s">
        <v>991</v>
      </c>
      <c r="B33" s="22" t="s">
        <v>213</v>
      </c>
      <c r="C33" s="23">
        <v>0</v>
      </c>
      <c r="D33" s="27" t="str">
        <f t="shared" si="1"/>
        <v>N/A</v>
      </c>
      <c r="E33" s="23">
        <v>0</v>
      </c>
      <c r="F33" s="27" t="str">
        <f t="shared" si="2"/>
        <v>N/A</v>
      </c>
      <c r="G33" s="23">
        <v>11</v>
      </c>
      <c r="H33" s="27" t="str">
        <f t="shared" si="3"/>
        <v>N/A</v>
      </c>
      <c r="I33" s="8" t="s">
        <v>1750</v>
      </c>
      <c r="J33" s="8" t="s">
        <v>1750</v>
      </c>
      <c r="K33" s="28" t="s">
        <v>734</v>
      </c>
      <c r="L33" s="105" t="str">
        <f t="shared" si="0"/>
        <v>N/A</v>
      </c>
    </row>
    <row r="34" spans="1:12" x14ac:dyDescent="0.2">
      <c r="A34" s="104" t="s">
        <v>105</v>
      </c>
      <c r="B34" s="22" t="s">
        <v>213</v>
      </c>
      <c r="C34" s="23">
        <v>78200</v>
      </c>
      <c r="D34" s="27" t="str">
        <f t="shared" si="1"/>
        <v>N/A</v>
      </c>
      <c r="E34" s="23">
        <v>208143</v>
      </c>
      <c r="F34" s="27" t="str">
        <f t="shared" si="2"/>
        <v>N/A</v>
      </c>
      <c r="G34" s="23">
        <v>220331</v>
      </c>
      <c r="H34" s="27" t="str">
        <f t="shared" si="3"/>
        <v>N/A</v>
      </c>
      <c r="I34" s="8">
        <v>166.2</v>
      </c>
      <c r="J34" s="8">
        <v>5.8559999999999999</v>
      </c>
      <c r="K34" s="28" t="s">
        <v>734</v>
      </c>
      <c r="L34" s="105" t="str">
        <f t="shared" si="0"/>
        <v>Yes</v>
      </c>
    </row>
    <row r="35" spans="1:12" x14ac:dyDescent="0.2">
      <c r="A35" s="104" t="s">
        <v>992</v>
      </c>
      <c r="B35" s="22" t="s">
        <v>213</v>
      </c>
      <c r="C35" s="23">
        <v>17420</v>
      </c>
      <c r="D35" s="27" t="str">
        <f t="shared" si="1"/>
        <v>N/A</v>
      </c>
      <c r="E35" s="23">
        <v>35541</v>
      </c>
      <c r="F35" s="27" t="str">
        <f t="shared" si="2"/>
        <v>N/A</v>
      </c>
      <c r="G35" s="23">
        <v>30969</v>
      </c>
      <c r="H35" s="27" t="str">
        <f t="shared" si="3"/>
        <v>N/A</v>
      </c>
      <c r="I35" s="8">
        <v>104</v>
      </c>
      <c r="J35" s="8">
        <v>-12.9</v>
      </c>
      <c r="K35" s="28" t="s">
        <v>734</v>
      </c>
      <c r="L35" s="105" t="str">
        <f t="shared" si="0"/>
        <v>Yes</v>
      </c>
    </row>
    <row r="36" spans="1:12" x14ac:dyDescent="0.2">
      <c r="A36" s="104" t="s">
        <v>993</v>
      </c>
      <c r="B36" s="22" t="s">
        <v>213</v>
      </c>
      <c r="C36" s="23">
        <v>0</v>
      </c>
      <c r="D36" s="27" t="str">
        <f t="shared" si="1"/>
        <v>N/A</v>
      </c>
      <c r="E36" s="23">
        <v>0</v>
      </c>
      <c r="F36" s="27" t="str">
        <f t="shared" si="2"/>
        <v>N/A</v>
      </c>
      <c r="G36" s="23">
        <v>0</v>
      </c>
      <c r="H36" s="27" t="str">
        <f t="shared" si="3"/>
        <v>N/A</v>
      </c>
      <c r="I36" s="8" t="s">
        <v>1750</v>
      </c>
      <c r="J36" s="8" t="s">
        <v>1750</v>
      </c>
      <c r="K36" s="28" t="s">
        <v>734</v>
      </c>
      <c r="L36" s="105" t="str">
        <f t="shared" si="0"/>
        <v>N/A</v>
      </c>
    </row>
    <row r="37" spans="1:12" x14ac:dyDescent="0.2">
      <c r="A37" s="104" t="s">
        <v>994</v>
      </c>
      <c r="B37" s="22" t="s">
        <v>213</v>
      </c>
      <c r="C37" s="23">
        <v>23612</v>
      </c>
      <c r="D37" s="27" t="str">
        <f t="shared" si="1"/>
        <v>N/A</v>
      </c>
      <c r="E37" s="23">
        <v>5008</v>
      </c>
      <c r="F37" s="27" t="str">
        <f t="shared" si="2"/>
        <v>N/A</v>
      </c>
      <c r="G37" s="23">
        <v>4406</v>
      </c>
      <c r="H37" s="27" t="str">
        <f t="shared" si="3"/>
        <v>N/A</v>
      </c>
      <c r="I37" s="8">
        <v>-78.8</v>
      </c>
      <c r="J37" s="8">
        <v>-12</v>
      </c>
      <c r="K37" s="28" t="s">
        <v>734</v>
      </c>
      <c r="L37" s="105" t="str">
        <f t="shared" si="0"/>
        <v>Yes</v>
      </c>
    </row>
    <row r="38" spans="1:12" x14ac:dyDescent="0.2">
      <c r="A38" s="104" t="s">
        <v>995</v>
      </c>
      <c r="B38" s="22" t="s">
        <v>213</v>
      </c>
      <c r="C38" s="23">
        <v>15239</v>
      </c>
      <c r="D38" s="27" t="str">
        <f t="shared" si="1"/>
        <v>N/A</v>
      </c>
      <c r="E38" s="23">
        <v>7514</v>
      </c>
      <c r="F38" s="27" t="str">
        <f t="shared" si="2"/>
        <v>N/A</v>
      </c>
      <c r="G38" s="23">
        <v>6140</v>
      </c>
      <c r="H38" s="27" t="str">
        <f t="shared" si="3"/>
        <v>N/A</v>
      </c>
      <c r="I38" s="8">
        <v>-50.7</v>
      </c>
      <c r="J38" s="8">
        <v>-18.3</v>
      </c>
      <c r="K38" s="28" t="s">
        <v>734</v>
      </c>
      <c r="L38" s="105" t="str">
        <f t="shared" si="0"/>
        <v>Yes</v>
      </c>
    </row>
    <row r="39" spans="1:12" x14ac:dyDescent="0.2">
      <c r="A39" s="104" t="s">
        <v>996</v>
      </c>
      <c r="B39" s="22" t="s">
        <v>213</v>
      </c>
      <c r="C39" s="23">
        <v>12893</v>
      </c>
      <c r="D39" s="27" t="str">
        <f t="shared" si="1"/>
        <v>N/A</v>
      </c>
      <c r="E39" s="23">
        <v>9264</v>
      </c>
      <c r="F39" s="27" t="str">
        <f t="shared" si="2"/>
        <v>N/A</v>
      </c>
      <c r="G39" s="23">
        <v>23286</v>
      </c>
      <c r="H39" s="27" t="str">
        <f t="shared" si="3"/>
        <v>N/A</v>
      </c>
      <c r="I39" s="8">
        <v>-28.1</v>
      </c>
      <c r="J39" s="8">
        <v>151.4</v>
      </c>
      <c r="K39" s="28" t="s">
        <v>734</v>
      </c>
      <c r="L39" s="105" t="str">
        <f t="shared" si="0"/>
        <v>No</v>
      </c>
    </row>
    <row r="40" spans="1:12" x14ac:dyDescent="0.2">
      <c r="A40" s="104" t="s">
        <v>997</v>
      </c>
      <c r="B40" s="22" t="s">
        <v>213</v>
      </c>
      <c r="C40" s="23">
        <v>9036</v>
      </c>
      <c r="D40" s="27" t="str">
        <f t="shared" si="1"/>
        <v>N/A</v>
      </c>
      <c r="E40" s="23">
        <v>150816</v>
      </c>
      <c r="F40" s="27" t="str">
        <f t="shared" si="2"/>
        <v>N/A</v>
      </c>
      <c r="G40" s="23">
        <v>155530</v>
      </c>
      <c r="H40" s="27" t="str">
        <f t="shared" si="3"/>
        <v>N/A</v>
      </c>
      <c r="I40" s="8">
        <v>1569</v>
      </c>
      <c r="J40" s="8">
        <v>3.1259999999999999</v>
      </c>
      <c r="K40" s="28" t="s">
        <v>734</v>
      </c>
      <c r="L40" s="105" t="str">
        <f t="shared" si="0"/>
        <v>Yes</v>
      </c>
    </row>
    <row r="41" spans="1:12" x14ac:dyDescent="0.2">
      <c r="A41" s="168" t="s">
        <v>84</v>
      </c>
      <c r="B41" s="22" t="s">
        <v>213</v>
      </c>
      <c r="C41" s="29">
        <v>2381683360</v>
      </c>
      <c r="D41" s="27" t="str">
        <f t="shared" si="1"/>
        <v>N/A</v>
      </c>
      <c r="E41" s="29">
        <v>2247976950</v>
      </c>
      <c r="F41" s="27" t="str">
        <f t="shared" si="2"/>
        <v>N/A</v>
      </c>
      <c r="G41" s="29">
        <v>2174225487</v>
      </c>
      <c r="H41" s="27" t="str">
        <f t="shared" si="3"/>
        <v>N/A</v>
      </c>
      <c r="I41" s="8">
        <v>-5.61</v>
      </c>
      <c r="J41" s="8">
        <v>-3.28</v>
      </c>
      <c r="K41" s="28" t="s">
        <v>734</v>
      </c>
      <c r="L41" s="105" t="str">
        <f t="shared" si="0"/>
        <v>Yes</v>
      </c>
    </row>
    <row r="42" spans="1:12" x14ac:dyDescent="0.2">
      <c r="A42" s="168" t="s">
        <v>1474</v>
      </c>
      <c r="B42" s="22" t="s">
        <v>213</v>
      </c>
      <c r="C42" s="29">
        <v>4945.1812540000001</v>
      </c>
      <c r="D42" s="27" t="str">
        <f t="shared" si="1"/>
        <v>N/A</v>
      </c>
      <c r="E42" s="29">
        <v>3762.6004890999998</v>
      </c>
      <c r="F42" s="27" t="str">
        <f t="shared" si="2"/>
        <v>N/A</v>
      </c>
      <c r="G42" s="29">
        <v>3637.3735449999999</v>
      </c>
      <c r="H42" s="27" t="str">
        <f t="shared" si="3"/>
        <v>N/A</v>
      </c>
      <c r="I42" s="8">
        <v>-23.9</v>
      </c>
      <c r="J42" s="8">
        <v>-3.33</v>
      </c>
      <c r="K42" s="28" t="s">
        <v>734</v>
      </c>
      <c r="L42" s="105" t="str">
        <f t="shared" si="0"/>
        <v>Yes</v>
      </c>
    </row>
    <row r="43" spans="1:12" x14ac:dyDescent="0.2">
      <c r="A43" s="168" t="s">
        <v>1475</v>
      </c>
      <c r="B43" s="22" t="s">
        <v>213</v>
      </c>
      <c r="C43" s="29">
        <v>6704.8687422000003</v>
      </c>
      <c r="D43" s="27" t="str">
        <f t="shared" si="1"/>
        <v>N/A</v>
      </c>
      <c r="E43" s="29">
        <v>6006.6986866999996</v>
      </c>
      <c r="F43" s="27" t="str">
        <f t="shared" si="2"/>
        <v>N/A</v>
      </c>
      <c r="G43" s="29">
        <v>6379.3203735999996</v>
      </c>
      <c r="H43" s="27" t="str">
        <f t="shared" si="3"/>
        <v>N/A</v>
      </c>
      <c r="I43" s="8">
        <v>-10.4</v>
      </c>
      <c r="J43" s="8">
        <v>6.2030000000000003</v>
      </c>
      <c r="K43" s="28" t="s">
        <v>734</v>
      </c>
      <c r="L43" s="105" t="str">
        <f t="shared" si="0"/>
        <v>Yes</v>
      </c>
    </row>
    <row r="44" spans="1:12" x14ac:dyDescent="0.2">
      <c r="A44" s="137" t="s">
        <v>107</v>
      </c>
      <c r="B44" s="22" t="s">
        <v>213</v>
      </c>
      <c r="C44" s="29">
        <v>1071469335</v>
      </c>
      <c r="D44" s="27" t="str">
        <f t="shared" si="1"/>
        <v>N/A</v>
      </c>
      <c r="E44" s="29">
        <v>1052209789</v>
      </c>
      <c r="F44" s="27" t="str">
        <f t="shared" si="2"/>
        <v>N/A</v>
      </c>
      <c r="G44" s="29">
        <v>1263817297</v>
      </c>
      <c r="H44" s="27" t="str">
        <f t="shared" si="3"/>
        <v>N/A</v>
      </c>
      <c r="I44" s="8">
        <v>-1.8</v>
      </c>
      <c r="J44" s="8">
        <v>20.11</v>
      </c>
      <c r="K44" s="28" t="s">
        <v>734</v>
      </c>
      <c r="L44" s="105" t="str">
        <f t="shared" si="0"/>
        <v>Yes</v>
      </c>
    </row>
    <row r="45" spans="1:12" x14ac:dyDescent="0.2">
      <c r="A45" s="168" t="s">
        <v>158</v>
      </c>
      <c r="B45" s="30" t="s">
        <v>217</v>
      </c>
      <c r="C45" s="1">
        <v>10715</v>
      </c>
      <c r="D45" s="27" t="str">
        <f>IF($B45="N/A","N/A",IF(C45&gt;0,"No",IF(C45&lt;0,"No","Yes")))</f>
        <v>No</v>
      </c>
      <c r="E45" s="1">
        <v>23574</v>
      </c>
      <c r="F45" s="27" t="str">
        <f>IF($B45="N/A","N/A",IF(E45&gt;0,"No",IF(E45&lt;0,"No","Yes")))</f>
        <v>No</v>
      </c>
      <c r="G45" s="1">
        <v>32304</v>
      </c>
      <c r="H45" s="27" t="str">
        <f>IF($B45="N/A","N/A",IF(G45&gt;0,"No",IF(G45&lt;0,"No","Yes")))</f>
        <v>No</v>
      </c>
      <c r="I45" s="8">
        <v>120</v>
      </c>
      <c r="J45" s="8">
        <v>37.03</v>
      </c>
      <c r="K45" s="28" t="s">
        <v>734</v>
      </c>
      <c r="L45" s="105" t="str">
        <f t="shared" si="0"/>
        <v>No</v>
      </c>
    </row>
    <row r="46" spans="1:12" x14ac:dyDescent="0.2">
      <c r="A46" s="168" t="s">
        <v>156</v>
      </c>
      <c r="B46" s="22" t="s">
        <v>213</v>
      </c>
      <c r="C46" s="29">
        <v>7695650</v>
      </c>
      <c r="D46" s="27" t="str">
        <f t="shared" ref="D46:D47" si="4">IF($B46="N/A","N/A",IF(C46&gt;10,"No",IF(C46&lt;-10,"No","Yes")))</f>
        <v>N/A</v>
      </c>
      <c r="E46" s="29">
        <v>88282752</v>
      </c>
      <c r="F46" s="27" t="str">
        <f t="shared" ref="F46:F47" si="5">IF($B46="N/A","N/A",IF(E46&gt;10,"No",IF(E46&lt;-10,"No","Yes")))</f>
        <v>N/A</v>
      </c>
      <c r="G46" s="29">
        <v>465836021</v>
      </c>
      <c r="H46" s="27" t="str">
        <f t="shared" ref="H46:H47" si="6">IF($B46="N/A","N/A",IF(G46&gt;10,"No",IF(G46&lt;-10,"No","Yes")))</f>
        <v>N/A</v>
      </c>
      <c r="I46" s="8">
        <v>1047</v>
      </c>
      <c r="J46" s="8">
        <v>427.7</v>
      </c>
      <c r="K46" s="28" t="s">
        <v>734</v>
      </c>
      <c r="L46" s="105" t="str">
        <f t="shared" si="0"/>
        <v>No</v>
      </c>
    </row>
    <row r="47" spans="1:12" x14ac:dyDescent="0.2">
      <c r="A47" s="168" t="s">
        <v>1277</v>
      </c>
      <c r="B47" s="22" t="s">
        <v>213</v>
      </c>
      <c r="C47" s="29">
        <v>718.21278581000001</v>
      </c>
      <c r="D47" s="27" t="str">
        <f t="shared" si="4"/>
        <v>N/A</v>
      </c>
      <c r="E47" s="29">
        <v>3744.9203360000001</v>
      </c>
      <c r="F47" s="27" t="str">
        <f t="shared" si="5"/>
        <v>N/A</v>
      </c>
      <c r="G47" s="29">
        <v>14420.382027</v>
      </c>
      <c r="H47" s="27" t="str">
        <f t="shared" si="6"/>
        <v>N/A</v>
      </c>
      <c r="I47" s="8">
        <v>421.4</v>
      </c>
      <c r="J47" s="8">
        <v>285.10000000000002</v>
      </c>
      <c r="K47" s="28" t="s">
        <v>734</v>
      </c>
      <c r="L47" s="105" t="str">
        <f>IF(J47="Div by 0", "N/A", IF(OR(J47="N/A",K47="N/A"),"N/A", IF(J47&gt;VALUE(MID(K47,1,2)), "No", IF(J47&lt;-1*VALUE(MID(K47,1,2)), "No", "Yes"))))</f>
        <v>No</v>
      </c>
    </row>
    <row r="48" spans="1:12" x14ac:dyDescent="0.2">
      <c r="A48" s="168" t="s">
        <v>1476</v>
      </c>
      <c r="B48" s="22" t="s">
        <v>213</v>
      </c>
      <c r="C48" s="29">
        <v>12909.230873</v>
      </c>
      <c r="D48" s="27" t="str">
        <f t="shared" ref="D48:D74" si="7">IF($B48="N/A","N/A",IF(C48&gt;10,"No",IF(C48&lt;-10,"No","Yes")))</f>
        <v>N/A</v>
      </c>
      <c r="E48" s="29">
        <v>12669.447031</v>
      </c>
      <c r="F48" s="27" t="str">
        <f t="shared" ref="F48:F74" si="8">IF($B48="N/A","N/A",IF(E48&gt;10,"No",IF(E48&lt;-10,"No","Yes")))</f>
        <v>N/A</v>
      </c>
      <c r="G48" s="29">
        <v>13359.011850000001</v>
      </c>
      <c r="H48" s="27" t="str">
        <f t="shared" ref="H48:H74" si="9">IF($B48="N/A","N/A",IF(G48&gt;10,"No",IF(G48&lt;-10,"No","Yes")))</f>
        <v>N/A</v>
      </c>
      <c r="I48" s="8">
        <v>-1.86</v>
      </c>
      <c r="J48" s="8">
        <v>5.4429999999999996</v>
      </c>
      <c r="K48" s="28" t="s">
        <v>734</v>
      </c>
      <c r="L48" s="105" t="str">
        <f t="shared" ref="L48:L74" si="10">IF(J48="Div by 0", "N/A", IF(K48="N/A","N/A", IF(J48&gt;VALUE(MID(K48,1,2)), "No", IF(J48&lt;-1*VALUE(MID(K48,1,2)), "No", "Yes"))))</f>
        <v>Yes</v>
      </c>
    </row>
    <row r="49" spans="1:12" x14ac:dyDescent="0.2">
      <c r="A49" s="168" t="s">
        <v>1477</v>
      </c>
      <c r="B49" s="22" t="s">
        <v>213</v>
      </c>
      <c r="C49" s="29">
        <v>4563.9202180000002</v>
      </c>
      <c r="D49" s="27" t="str">
        <f t="shared" si="7"/>
        <v>N/A</v>
      </c>
      <c r="E49" s="29">
        <v>4690.6869741</v>
      </c>
      <c r="F49" s="27" t="str">
        <f t="shared" si="8"/>
        <v>N/A</v>
      </c>
      <c r="G49" s="29">
        <v>5271.4646522000003</v>
      </c>
      <c r="H49" s="27" t="str">
        <f t="shared" si="9"/>
        <v>N/A</v>
      </c>
      <c r="I49" s="8">
        <v>2.778</v>
      </c>
      <c r="J49" s="8">
        <v>12.38</v>
      </c>
      <c r="K49" s="28" t="s">
        <v>734</v>
      </c>
      <c r="L49" s="105" t="str">
        <f t="shared" si="10"/>
        <v>Yes</v>
      </c>
    </row>
    <row r="50" spans="1:12" x14ac:dyDescent="0.2">
      <c r="A50" s="168" t="s">
        <v>1478</v>
      </c>
      <c r="B50" s="22" t="s">
        <v>213</v>
      </c>
      <c r="C50" s="29">
        <v>15464.949423</v>
      </c>
      <c r="D50" s="27" t="str">
        <f t="shared" si="7"/>
        <v>N/A</v>
      </c>
      <c r="E50" s="29">
        <v>15844.199846</v>
      </c>
      <c r="F50" s="27" t="str">
        <f t="shared" si="8"/>
        <v>N/A</v>
      </c>
      <c r="G50" s="29">
        <v>15682.331313000001</v>
      </c>
      <c r="H50" s="27" t="str">
        <f t="shared" si="9"/>
        <v>N/A</v>
      </c>
      <c r="I50" s="8">
        <v>2.452</v>
      </c>
      <c r="J50" s="8">
        <v>-1.02</v>
      </c>
      <c r="K50" s="28" t="s">
        <v>734</v>
      </c>
      <c r="L50" s="105" t="str">
        <f t="shared" si="10"/>
        <v>Yes</v>
      </c>
    </row>
    <row r="51" spans="1:12" x14ac:dyDescent="0.2">
      <c r="A51" s="168" t="s">
        <v>1479</v>
      </c>
      <c r="B51" s="22" t="s">
        <v>213</v>
      </c>
      <c r="C51" s="29">
        <v>9691.5256384999993</v>
      </c>
      <c r="D51" s="27" t="str">
        <f t="shared" si="7"/>
        <v>N/A</v>
      </c>
      <c r="E51" s="29">
        <v>9527.4575203999993</v>
      </c>
      <c r="F51" s="27" t="str">
        <f t="shared" si="8"/>
        <v>N/A</v>
      </c>
      <c r="G51" s="29">
        <v>9506.4008833000007</v>
      </c>
      <c r="H51" s="27" t="str">
        <f t="shared" si="9"/>
        <v>N/A</v>
      </c>
      <c r="I51" s="8">
        <v>-1.69</v>
      </c>
      <c r="J51" s="8">
        <v>-0.221</v>
      </c>
      <c r="K51" s="28" t="s">
        <v>734</v>
      </c>
      <c r="L51" s="105" t="str">
        <f t="shared" si="10"/>
        <v>Yes</v>
      </c>
    </row>
    <row r="52" spans="1:12" x14ac:dyDescent="0.2">
      <c r="A52" s="168" t="s">
        <v>1480</v>
      </c>
      <c r="B52" s="22" t="s">
        <v>213</v>
      </c>
      <c r="C52" s="29">
        <v>27380.599232</v>
      </c>
      <c r="D52" s="27" t="str">
        <f t="shared" si="7"/>
        <v>N/A</v>
      </c>
      <c r="E52" s="29">
        <v>26357.507053000001</v>
      </c>
      <c r="F52" s="27" t="str">
        <f t="shared" si="8"/>
        <v>N/A</v>
      </c>
      <c r="G52" s="29">
        <v>25404.741868000001</v>
      </c>
      <c r="H52" s="27" t="str">
        <f t="shared" si="9"/>
        <v>N/A</v>
      </c>
      <c r="I52" s="8">
        <v>-3.74</v>
      </c>
      <c r="J52" s="8">
        <v>-3.61</v>
      </c>
      <c r="K52" s="28" t="s">
        <v>734</v>
      </c>
      <c r="L52" s="105" t="str">
        <f t="shared" si="10"/>
        <v>Yes</v>
      </c>
    </row>
    <row r="53" spans="1:12" x14ac:dyDescent="0.2">
      <c r="A53" s="168" t="s">
        <v>1481</v>
      </c>
      <c r="B53" s="22" t="s">
        <v>213</v>
      </c>
      <c r="C53" s="29" t="s">
        <v>1750</v>
      </c>
      <c r="D53" s="27" t="str">
        <f t="shared" si="7"/>
        <v>N/A</v>
      </c>
      <c r="E53" s="29" t="s">
        <v>1750</v>
      </c>
      <c r="F53" s="27" t="str">
        <f t="shared" si="8"/>
        <v>N/A</v>
      </c>
      <c r="G53" s="29" t="s">
        <v>1750</v>
      </c>
      <c r="H53" s="27" t="str">
        <f t="shared" si="9"/>
        <v>N/A</v>
      </c>
      <c r="I53" s="8" t="s">
        <v>1750</v>
      </c>
      <c r="J53" s="8" t="s">
        <v>1750</v>
      </c>
      <c r="K53" s="28" t="s">
        <v>734</v>
      </c>
      <c r="L53" s="105" t="str">
        <f t="shared" si="10"/>
        <v>N/A</v>
      </c>
    </row>
    <row r="54" spans="1:12" x14ac:dyDescent="0.2">
      <c r="A54" s="168" t="s">
        <v>1482</v>
      </c>
      <c r="B54" s="22" t="s">
        <v>213</v>
      </c>
      <c r="C54" s="29">
        <v>4790.1068978000003</v>
      </c>
      <c r="D54" s="27" t="str">
        <f t="shared" si="7"/>
        <v>N/A</v>
      </c>
      <c r="E54" s="29">
        <v>4290.0350556000003</v>
      </c>
      <c r="F54" s="27" t="str">
        <f t="shared" si="8"/>
        <v>N/A</v>
      </c>
      <c r="G54" s="29">
        <v>4405.6964784000002</v>
      </c>
      <c r="H54" s="27" t="str">
        <f t="shared" si="9"/>
        <v>N/A</v>
      </c>
      <c r="I54" s="8">
        <v>-10.4</v>
      </c>
      <c r="J54" s="8">
        <v>2.6960000000000002</v>
      </c>
      <c r="K54" s="28" t="s">
        <v>734</v>
      </c>
      <c r="L54" s="105" t="str">
        <f t="shared" si="10"/>
        <v>Yes</v>
      </c>
    </row>
    <row r="55" spans="1:12" x14ac:dyDescent="0.2">
      <c r="A55" s="168" t="s">
        <v>1483</v>
      </c>
      <c r="B55" s="22" t="s">
        <v>213</v>
      </c>
      <c r="C55" s="29">
        <v>4802.9405365000002</v>
      </c>
      <c r="D55" s="27" t="str">
        <f t="shared" si="7"/>
        <v>N/A</v>
      </c>
      <c r="E55" s="29">
        <v>4677.5142882999999</v>
      </c>
      <c r="F55" s="27" t="str">
        <f t="shared" si="8"/>
        <v>N/A</v>
      </c>
      <c r="G55" s="29">
        <v>5320.6491677000004</v>
      </c>
      <c r="H55" s="27" t="str">
        <f t="shared" si="9"/>
        <v>N/A</v>
      </c>
      <c r="I55" s="8">
        <v>-2.61</v>
      </c>
      <c r="J55" s="8">
        <v>13.75</v>
      </c>
      <c r="K55" s="28" t="s">
        <v>734</v>
      </c>
      <c r="L55" s="105" t="str">
        <f t="shared" si="10"/>
        <v>Yes</v>
      </c>
    </row>
    <row r="56" spans="1:12" ht="25.5" x14ac:dyDescent="0.2">
      <c r="A56" s="168" t="s">
        <v>1484</v>
      </c>
      <c r="B56" s="22" t="s">
        <v>213</v>
      </c>
      <c r="C56" s="29">
        <v>5437.9017094000001</v>
      </c>
      <c r="D56" s="27" t="str">
        <f t="shared" si="7"/>
        <v>N/A</v>
      </c>
      <c r="E56" s="29">
        <v>3972.1139965000002</v>
      </c>
      <c r="F56" s="27" t="str">
        <f t="shared" si="8"/>
        <v>N/A</v>
      </c>
      <c r="G56" s="29">
        <v>3167.9663566999998</v>
      </c>
      <c r="H56" s="27" t="str">
        <f t="shared" si="9"/>
        <v>N/A</v>
      </c>
      <c r="I56" s="8">
        <v>-27</v>
      </c>
      <c r="J56" s="8">
        <v>-20.2</v>
      </c>
      <c r="K56" s="28" t="s">
        <v>734</v>
      </c>
      <c r="L56" s="105" t="str">
        <f t="shared" si="10"/>
        <v>Yes</v>
      </c>
    </row>
    <row r="57" spans="1:12" x14ac:dyDescent="0.2">
      <c r="A57" s="168" t="s">
        <v>1485</v>
      </c>
      <c r="B57" s="22" t="s">
        <v>213</v>
      </c>
      <c r="C57" s="29">
        <v>3475.1121920000001</v>
      </c>
      <c r="D57" s="27" t="str">
        <f t="shared" si="7"/>
        <v>N/A</v>
      </c>
      <c r="E57" s="29">
        <v>3046.2022873999999</v>
      </c>
      <c r="F57" s="27" t="str">
        <f t="shared" si="8"/>
        <v>N/A</v>
      </c>
      <c r="G57" s="29">
        <v>2866.3671669</v>
      </c>
      <c r="H57" s="27" t="str">
        <f t="shared" si="9"/>
        <v>N/A</v>
      </c>
      <c r="I57" s="8">
        <v>-12.3</v>
      </c>
      <c r="J57" s="8">
        <v>-5.9</v>
      </c>
      <c r="K57" s="28" t="s">
        <v>734</v>
      </c>
      <c r="L57" s="105" t="str">
        <f t="shared" si="10"/>
        <v>Yes</v>
      </c>
    </row>
    <row r="58" spans="1:12" x14ac:dyDescent="0.2">
      <c r="A58" s="168" t="s">
        <v>1486</v>
      </c>
      <c r="B58" s="22" t="s">
        <v>213</v>
      </c>
      <c r="C58" s="29">
        <v>7488.4160408999996</v>
      </c>
      <c r="D58" s="27" t="str">
        <f t="shared" si="7"/>
        <v>N/A</v>
      </c>
      <c r="E58" s="29">
        <v>6333.7397516000001</v>
      </c>
      <c r="F58" s="27" t="str">
        <f t="shared" si="8"/>
        <v>N/A</v>
      </c>
      <c r="G58" s="29">
        <v>6083.2816908000004</v>
      </c>
      <c r="H58" s="27" t="str">
        <f t="shared" si="9"/>
        <v>N/A</v>
      </c>
      <c r="I58" s="8">
        <v>-15.4</v>
      </c>
      <c r="J58" s="8">
        <v>-3.95</v>
      </c>
      <c r="K58" s="28" t="s">
        <v>734</v>
      </c>
      <c r="L58" s="105" t="str">
        <f t="shared" si="10"/>
        <v>Yes</v>
      </c>
    </row>
    <row r="59" spans="1:12" x14ac:dyDescent="0.2">
      <c r="A59" s="168" t="s">
        <v>1487</v>
      </c>
      <c r="B59" s="22" t="s">
        <v>213</v>
      </c>
      <c r="C59" s="29" t="s">
        <v>1750</v>
      </c>
      <c r="D59" s="27" t="str">
        <f t="shared" si="7"/>
        <v>N/A</v>
      </c>
      <c r="E59" s="29" t="s">
        <v>1750</v>
      </c>
      <c r="F59" s="27" t="str">
        <f t="shared" si="8"/>
        <v>N/A</v>
      </c>
      <c r="G59" s="29">
        <v>96.384615385000004</v>
      </c>
      <c r="H59" s="27" t="str">
        <f t="shared" si="9"/>
        <v>N/A</v>
      </c>
      <c r="I59" s="8" t="s">
        <v>1750</v>
      </c>
      <c r="J59" s="8" t="s">
        <v>1750</v>
      </c>
      <c r="K59" s="28" t="s">
        <v>734</v>
      </c>
      <c r="L59" s="105" t="str">
        <f t="shared" si="10"/>
        <v>N/A</v>
      </c>
    </row>
    <row r="60" spans="1:12" x14ac:dyDescent="0.2">
      <c r="A60" s="168" t="s">
        <v>1488</v>
      </c>
      <c r="B60" s="22" t="s">
        <v>213</v>
      </c>
      <c r="C60" s="29">
        <v>574.82841616999997</v>
      </c>
      <c r="D60" s="27" t="str">
        <f t="shared" si="7"/>
        <v>N/A</v>
      </c>
      <c r="E60" s="29">
        <v>613.60868918000006</v>
      </c>
      <c r="F60" s="27" t="str">
        <f t="shared" si="8"/>
        <v>N/A</v>
      </c>
      <c r="G60" s="29">
        <v>595.64997964999998</v>
      </c>
      <c r="H60" s="27" t="str">
        <f t="shared" si="9"/>
        <v>N/A</v>
      </c>
      <c r="I60" s="8">
        <v>6.7460000000000004</v>
      </c>
      <c r="J60" s="8">
        <v>-2.93</v>
      </c>
      <c r="K60" s="28" t="s">
        <v>734</v>
      </c>
      <c r="L60" s="105" t="str">
        <f t="shared" si="10"/>
        <v>Yes</v>
      </c>
    </row>
    <row r="61" spans="1:12" x14ac:dyDescent="0.2">
      <c r="A61" s="168" t="s">
        <v>1489</v>
      </c>
      <c r="B61" s="22" t="s">
        <v>213</v>
      </c>
      <c r="C61" s="29">
        <v>592.17777570999999</v>
      </c>
      <c r="D61" s="27" t="str">
        <f t="shared" si="7"/>
        <v>N/A</v>
      </c>
      <c r="E61" s="29">
        <v>545.45403667000005</v>
      </c>
      <c r="F61" s="27" t="str">
        <f t="shared" si="8"/>
        <v>N/A</v>
      </c>
      <c r="G61" s="29">
        <v>466.05336061000003</v>
      </c>
      <c r="H61" s="27" t="str">
        <f t="shared" si="9"/>
        <v>N/A</v>
      </c>
      <c r="I61" s="8">
        <v>-7.89</v>
      </c>
      <c r="J61" s="8">
        <v>-14.6</v>
      </c>
      <c r="K61" s="28" t="s">
        <v>734</v>
      </c>
      <c r="L61" s="105" t="str">
        <f t="shared" si="10"/>
        <v>Yes</v>
      </c>
    </row>
    <row r="62" spans="1:12" x14ac:dyDescent="0.2">
      <c r="A62" s="168" t="s">
        <v>1490</v>
      </c>
      <c r="B62" s="22" t="s">
        <v>213</v>
      </c>
      <c r="C62" s="29" t="s">
        <v>1750</v>
      </c>
      <c r="D62" s="27" t="str">
        <f t="shared" si="7"/>
        <v>N/A</v>
      </c>
      <c r="E62" s="29" t="s">
        <v>1750</v>
      </c>
      <c r="F62" s="27" t="str">
        <f t="shared" si="8"/>
        <v>N/A</v>
      </c>
      <c r="G62" s="29" t="s">
        <v>1750</v>
      </c>
      <c r="H62" s="27" t="str">
        <f t="shared" si="9"/>
        <v>N/A</v>
      </c>
      <c r="I62" s="8" t="s">
        <v>1750</v>
      </c>
      <c r="J62" s="8" t="s">
        <v>1750</v>
      </c>
      <c r="K62" s="28" t="s">
        <v>734</v>
      </c>
      <c r="L62" s="105" t="str">
        <f t="shared" si="10"/>
        <v>N/A</v>
      </c>
    </row>
    <row r="63" spans="1:12" ht="25.5" x14ac:dyDescent="0.2">
      <c r="A63" s="168" t="s">
        <v>1491</v>
      </c>
      <c r="B63" s="22" t="s">
        <v>213</v>
      </c>
      <c r="C63" s="29">
        <v>475.42255867</v>
      </c>
      <c r="D63" s="27" t="str">
        <f t="shared" si="7"/>
        <v>N/A</v>
      </c>
      <c r="E63" s="29">
        <v>770.36035048999997</v>
      </c>
      <c r="F63" s="27" t="str">
        <f t="shared" si="8"/>
        <v>N/A</v>
      </c>
      <c r="G63" s="29">
        <v>376.42956899000001</v>
      </c>
      <c r="H63" s="27" t="str">
        <f t="shared" si="9"/>
        <v>N/A</v>
      </c>
      <c r="I63" s="8">
        <v>62.04</v>
      </c>
      <c r="J63" s="8">
        <v>-51.1</v>
      </c>
      <c r="K63" s="28" t="s">
        <v>734</v>
      </c>
      <c r="L63" s="105" t="str">
        <f t="shared" si="10"/>
        <v>No</v>
      </c>
    </row>
    <row r="64" spans="1:12" x14ac:dyDescent="0.2">
      <c r="A64" s="168" t="s">
        <v>1492</v>
      </c>
      <c r="B64" s="22" t="s">
        <v>213</v>
      </c>
      <c r="C64" s="29">
        <v>417.19345750999997</v>
      </c>
      <c r="D64" s="27" t="str">
        <f t="shared" si="7"/>
        <v>N/A</v>
      </c>
      <c r="E64" s="29">
        <v>433.89874993000001</v>
      </c>
      <c r="F64" s="27" t="str">
        <f t="shared" si="8"/>
        <v>N/A</v>
      </c>
      <c r="G64" s="29">
        <v>537.41989288000002</v>
      </c>
      <c r="H64" s="27" t="str">
        <f t="shared" si="9"/>
        <v>N/A</v>
      </c>
      <c r="I64" s="8">
        <v>4.0039999999999996</v>
      </c>
      <c r="J64" s="8">
        <v>23.86</v>
      </c>
      <c r="K64" s="28" t="s">
        <v>734</v>
      </c>
      <c r="L64" s="105" t="str">
        <f t="shared" si="10"/>
        <v>Yes</v>
      </c>
    </row>
    <row r="65" spans="1:12" x14ac:dyDescent="0.2">
      <c r="A65" s="168" t="s">
        <v>1493</v>
      </c>
      <c r="B65" s="22" t="s">
        <v>213</v>
      </c>
      <c r="C65" s="29">
        <v>933.90695589999996</v>
      </c>
      <c r="D65" s="27" t="str">
        <f t="shared" si="7"/>
        <v>N/A</v>
      </c>
      <c r="E65" s="29">
        <v>1185.9043463999999</v>
      </c>
      <c r="F65" s="27" t="str">
        <f t="shared" si="8"/>
        <v>N/A</v>
      </c>
      <c r="G65" s="29">
        <v>666.23441206999996</v>
      </c>
      <c r="H65" s="27" t="str">
        <f t="shared" si="9"/>
        <v>N/A</v>
      </c>
      <c r="I65" s="8">
        <v>26.98</v>
      </c>
      <c r="J65" s="8">
        <v>-43.8</v>
      </c>
      <c r="K65" s="28" t="s">
        <v>734</v>
      </c>
      <c r="L65" s="105" t="str">
        <f t="shared" si="10"/>
        <v>No</v>
      </c>
    </row>
    <row r="66" spans="1:12" x14ac:dyDescent="0.2">
      <c r="A66" s="168" t="s">
        <v>1494</v>
      </c>
      <c r="B66" s="22" t="s">
        <v>213</v>
      </c>
      <c r="C66" s="29">
        <v>5803.4336587999996</v>
      </c>
      <c r="D66" s="27" t="str">
        <f t="shared" si="7"/>
        <v>N/A</v>
      </c>
      <c r="E66" s="29">
        <v>5565.7307692000004</v>
      </c>
      <c r="F66" s="27" t="str">
        <f t="shared" si="8"/>
        <v>N/A</v>
      </c>
      <c r="G66" s="29">
        <v>5851.1188985999997</v>
      </c>
      <c r="H66" s="27" t="str">
        <f t="shared" si="9"/>
        <v>N/A</v>
      </c>
      <c r="I66" s="8">
        <v>-4.0999999999999996</v>
      </c>
      <c r="J66" s="8">
        <v>5.1280000000000001</v>
      </c>
      <c r="K66" s="28" t="s">
        <v>734</v>
      </c>
      <c r="L66" s="105" t="str">
        <f t="shared" si="10"/>
        <v>Yes</v>
      </c>
    </row>
    <row r="67" spans="1:12" x14ac:dyDescent="0.2">
      <c r="A67" s="168" t="s">
        <v>1495</v>
      </c>
      <c r="B67" s="22" t="s">
        <v>213</v>
      </c>
      <c r="C67" s="29" t="s">
        <v>1750</v>
      </c>
      <c r="D67" s="27" t="str">
        <f t="shared" si="7"/>
        <v>N/A</v>
      </c>
      <c r="E67" s="29" t="s">
        <v>1750</v>
      </c>
      <c r="F67" s="27" t="str">
        <f t="shared" si="8"/>
        <v>N/A</v>
      </c>
      <c r="G67" s="29">
        <v>0</v>
      </c>
      <c r="H67" s="27" t="str">
        <f t="shared" si="9"/>
        <v>N/A</v>
      </c>
      <c r="I67" s="8" t="s">
        <v>1750</v>
      </c>
      <c r="J67" s="8" t="s">
        <v>1750</v>
      </c>
      <c r="K67" s="28" t="s">
        <v>734</v>
      </c>
      <c r="L67" s="105" t="str">
        <f t="shared" si="10"/>
        <v>N/A</v>
      </c>
    </row>
    <row r="68" spans="1:12" x14ac:dyDescent="0.2">
      <c r="A68" s="168" t="s">
        <v>1496</v>
      </c>
      <c r="B68" s="22" t="s">
        <v>213</v>
      </c>
      <c r="C68" s="29">
        <v>1049.1133887000001</v>
      </c>
      <c r="D68" s="27" t="str">
        <f t="shared" si="7"/>
        <v>N/A</v>
      </c>
      <c r="E68" s="29">
        <v>657.44845131</v>
      </c>
      <c r="F68" s="27" t="str">
        <f t="shared" si="8"/>
        <v>N/A</v>
      </c>
      <c r="G68" s="29">
        <v>662.49072985999999</v>
      </c>
      <c r="H68" s="27" t="str">
        <f t="shared" si="9"/>
        <v>N/A</v>
      </c>
      <c r="I68" s="8">
        <v>-37.299999999999997</v>
      </c>
      <c r="J68" s="8">
        <v>0.76690000000000003</v>
      </c>
      <c r="K68" s="28" t="s">
        <v>734</v>
      </c>
      <c r="L68" s="105" t="str">
        <f t="shared" si="10"/>
        <v>Yes</v>
      </c>
    </row>
    <row r="69" spans="1:12" x14ac:dyDescent="0.2">
      <c r="A69" s="168" t="s">
        <v>1497</v>
      </c>
      <c r="B69" s="22" t="s">
        <v>213</v>
      </c>
      <c r="C69" s="29">
        <v>730.05568312000003</v>
      </c>
      <c r="D69" s="27" t="str">
        <f t="shared" si="7"/>
        <v>N/A</v>
      </c>
      <c r="E69" s="29">
        <v>566.05959314999996</v>
      </c>
      <c r="F69" s="27" t="str">
        <f t="shared" si="8"/>
        <v>N/A</v>
      </c>
      <c r="G69" s="29">
        <v>567.20878943000002</v>
      </c>
      <c r="H69" s="27" t="str">
        <f t="shared" si="9"/>
        <v>N/A</v>
      </c>
      <c r="I69" s="8">
        <v>-22.5</v>
      </c>
      <c r="J69" s="8">
        <v>0.20300000000000001</v>
      </c>
      <c r="K69" s="28" t="s">
        <v>734</v>
      </c>
      <c r="L69" s="105" t="str">
        <f t="shared" si="10"/>
        <v>Yes</v>
      </c>
    </row>
    <row r="70" spans="1:12" x14ac:dyDescent="0.2">
      <c r="A70" s="168" t="s">
        <v>1498</v>
      </c>
      <c r="B70" s="22" t="s">
        <v>213</v>
      </c>
      <c r="C70" s="29" t="s">
        <v>1750</v>
      </c>
      <c r="D70" s="27" t="str">
        <f t="shared" si="7"/>
        <v>N/A</v>
      </c>
      <c r="E70" s="29" t="s">
        <v>1750</v>
      </c>
      <c r="F70" s="27" t="str">
        <f t="shared" si="8"/>
        <v>N/A</v>
      </c>
      <c r="G70" s="29" t="s">
        <v>1750</v>
      </c>
      <c r="H70" s="27" t="str">
        <f t="shared" si="9"/>
        <v>N/A</v>
      </c>
      <c r="I70" s="8" t="s">
        <v>1750</v>
      </c>
      <c r="J70" s="8" t="s">
        <v>1750</v>
      </c>
      <c r="K70" s="28" t="s">
        <v>734</v>
      </c>
      <c r="L70" s="105" t="str">
        <f t="shared" si="10"/>
        <v>N/A</v>
      </c>
    </row>
    <row r="71" spans="1:12" ht="25.5" x14ac:dyDescent="0.2">
      <c r="A71" s="168" t="s">
        <v>1499</v>
      </c>
      <c r="B71" s="22" t="s">
        <v>213</v>
      </c>
      <c r="C71" s="29">
        <v>1465.8180586000001</v>
      </c>
      <c r="D71" s="27" t="str">
        <f t="shared" si="7"/>
        <v>N/A</v>
      </c>
      <c r="E71" s="29">
        <v>1074.4081470000001</v>
      </c>
      <c r="F71" s="27" t="str">
        <f t="shared" si="8"/>
        <v>N/A</v>
      </c>
      <c r="G71" s="29">
        <v>844.24330457999997</v>
      </c>
      <c r="H71" s="27" t="str">
        <f t="shared" si="9"/>
        <v>N/A</v>
      </c>
      <c r="I71" s="8">
        <v>-26.7</v>
      </c>
      <c r="J71" s="8">
        <v>-21.4</v>
      </c>
      <c r="K71" s="28" t="s">
        <v>734</v>
      </c>
      <c r="L71" s="105" t="str">
        <f t="shared" si="10"/>
        <v>Yes</v>
      </c>
    </row>
    <row r="72" spans="1:12" x14ac:dyDescent="0.2">
      <c r="A72" s="168" t="s">
        <v>1500</v>
      </c>
      <c r="B72" s="22" t="s">
        <v>213</v>
      </c>
      <c r="C72" s="29">
        <v>736.78870004999999</v>
      </c>
      <c r="D72" s="27" t="str">
        <f t="shared" si="7"/>
        <v>N/A</v>
      </c>
      <c r="E72" s="29">
        <v>738.18844822999995</v>
      </c>
      <c r="F72" s="27" t="str">
        <f t="shared" si="8"/>
        <v>N/A</v>
      </c>
      <c r="G72" s="29">
        <v>716.42149836999999</v>
      </c>
      <c r="H72" s="27" t="str">
        <f t="shared" si="9"/>
        <v>N/A</v>
      </c>
      <c r="I72" s="8">
        <v>0.19</v>
      </c>
      <c r="J72" s="8">
        <v>-2.95</v>
      </c>
      <c r="K72" s="28" t="s">
        <v>734</v>
      </c>
      <c r="L72" s="105" t="str">
        <f t="shared" si="10"/>
        <v>Yes</v>
      </c>
    </row>
    <row r="73" spans="1:12" x14ac:dyDescent="0.2">
      <c r="A73" s="168" t="s">
        <v>1501</v>
      </c>
      <c r="B73" s="22" t="s">
        <v>213</v>
      </c>
      <c r="C73" s="29">
        <v>1113.2103466999999</v>
      </c>
      <c r="D73" s="27" t="str">
        <f t="shared" si="7"/>
        <v>N/A</v>
      </c>
      <c r="E73" s="29">
        <v>1413.3194085</v>
      </c>
      <c r="F73" s="27" t="str">
        <f t="shared" si="8"/>
        <v>N/A</v>
      </c>
      <c r="G73" s="29">
        <v>738.49540495999997</v>
      </c>
      <c r="H73" s="27" t="str">
        <f t="shared" si="9"/>
        <v>N/A</v>
      </c>
      <c r="I73" s="8">
        <v>26.96</v>
      </c>
      <c r="J73" s="8">
        <v>-47.7</v>
      </c>
      <c r="K73" s="28" t="s">
        <v>734</v>
      </c>
      <c r="L73" s="105" t="str">
        <f t="shared" si="10"/>
        <v>No</v>
      </c>
    </row>
    <row r="74" spans="1:12" x14ac:dyDescent="0.2">
      <c r="A74" s="168" t="s">
        <v>1502</v>
      </c>
      <c r="B74" s="22" t="s">
        <v>213</v>
      </c>
      <c r="C74" s="29">
        <v>1010.5862107</v>
      </c>
      <c r="D74" s="27" t="str">
        <f t="shared" si="7"/>
        <v>N/A</v>
      </c>
      <c r="E74" s="29">
        <v>614.68673085</v>
      </c>
      <c r="F74" s="27" t="str">
        <f t="shared" si="8"/>
        <v>N/A</v>
      </c>
      <c r="G74" s="29">
        <v>662.80581238000002</v>
      </c>
      <c r="H74" s="27" t="str">
        <f t="shared" si="9"/>
        <v>N/A</v>
      </c>
      <c r="I74" s="8">
        <v>-39.200000000000003</v>
      </c>
      <c r="J74" s="8">
        <v>7.8280000000000003</v>
      </c>
      <c r="K74" s="28" t="s">
        <v>734</v>
      </c>
      <c r="L74" s="105" t="str">
        <f t="shared" si="10"/>
        <v>Yes</v>
      </c>
    </row>
    <row r="75" spans="1:12" x14ac:dyDescent="0.2">
      <c r="A75" s="168" t="s">
        <v>1584</v>
      </c>
      <c r="B75" s="22" t="s">
        <v>213</v>
      </c>
      <c r="C75" s="29">
        <v>164730062</v>
      </c>
      <c r="D75" s="27" t="str">
        <f t="shared" ref="D75:D144" si="11">IF($B75="N/A","N/A",IF(C75&gt;10,"No",IF(C75&lt;-10,"No","Yes")))</f>
        <v>N/A</v>
      </c>
      <c r="E75" s="29">
        <v>162193877</v>
      </c>
      <c r="F75" s="27" t="str">
        <f t="shared" ref="F75:F144" si="12">IF($B75="N/A","N/A",IF(E75&gt;10,"No",IF(E75&lt;-10,"No","Yes")))</f>
        <v>N/A</v>
      </c>
      <c r="G75" s="29">
        <v>181148092</v>
      </c>
      <c r="H75" s="27" t="str">
        <f t="shared" ref="H75:H144" si="13">IF($B75="N/A","N/A",IF(G75&gt;10,"No",IF(G75&lt;-10,"No","Yes")))</f>
        <v>N/A</v>
      </c>
      <c r="I75" s="8">
        <v>-1.54</v>
      </c>
      <c r="J75" s="8">
        <v>11.69</v>
      </c>
      <c r="K75" s="28" t="s">
        <v>734</v>
      </c>
      <c r="L75" s="105" t="str">
        <f t="shared" ref="L75:L135" si="14">IF(J75="Div by 0", "N/A", IF(K75="N/A","N/A", IF(J75&gt;VALUE(MID(K75,1,2)), "No", IF(J75&lt;-1*VALUE(MID(K75,1,2)), "No", "Yes"))))</f>
        <v>Yes</v>
      </c>
    </row>
    <row r="76" spans="1:12" x14ac:dyDescent="0.2">
      <c r="A76" s="168" t="s">
        <v>595</v>
      </c>
      <c r="B76" s="22" t="s">
        <v>213</v>
      </c>
      <c r="C76" s="23">
        <v>20412</v>
      </c>
      <c r="D76" s="27" t="str">
        <f t="shared" si="11"/>
        <v>N/A</v>
      </c>
      <c r="E76" s="23">
        <v>21666</v>
      </c>
      <c r="F76" s="27" t="str">
        <f t="shared" si="12"/>
        <v>N/A</v>
      </c>
      <c r="G76" s="23">
        <v>20464</v>
      </c>
      <c r="H76" s="27" t="str">
        <f t="shared" si="13"/>
        <v>N/A</v>
      </c>
      <c r="I76" s="8">
        <v>6.1429999999999998</v>
      </c>
      <c r="J76" s="8">
        <v>-5.55</v>
      </c>
      <c r="K76" s="28" t="s">
        <v>734</v>
      </c>
      <c r="L76" s="105" t="str">
        <f t="shared" si="14"/>
        <v>Yes</v>
      </c>
    </row>
    <row r="77" spans="1:12" x14ac:dyDescent="0.2">
      <c r="A77" s="168" t="s">
        <v>1411</v>
      </c>
      <c r="B77" s="22" t="s">
        <v>213</v>
      </c>
      <c r="C77" s="29">
        <v>8070.2558299000002</v>
      </c>
      <c r="D77" s="27" t="str">
        <f t="shared" si="11"/>
        <v>N/A</v>
      </c>
      <c r="E77" s="29">
        <v>7486.1015877</v>
      </c>
      <c r="F77" s="27" t="str">
        <f t="shared" si="12"/>
        <v>N/A</v>
      </c>
      <c r="G77" s="29">
        <v>8852.0373338999998</v>
      </c>
      <c r="H77" s="27" t="str">
        <f t="shared" si="13"/>
        <v>N/A</v>
      </c>
      <c r="I77" s="8">
        <v>-7.24</v>
      </c>
      <c r="J77" s="8">
        <v>18.25</v>
      </c>
      <c r="K77" s="28" t="s">
        <v>734</v>
      </c>
      <c r="L77" s="105" t="str">
        <f t="shared" si="14"/>
        <v>Yes</v>
      </c>
    </row>
    <row r="78" spans="1:12" ht="25.5" x14ac:dyDescent="0.2">
      <c r="A78" s="168" t="s">
        <v>1412</v>
      </c>
      <c r="B78" s="22" t="s">
        <v>213</v>
      </c>
      <c r="C78" s="23">
        <v>5.9928473447000004</v>
      </c>
      <c r="D78" s="27" t="str">
        <f t="shared" si="11"/>
        <v>N/A</v>
      </c>
      <c r="E78" s="23">
        <v>5.4785378011999999</v>
      </c>
      <c r="F78" s="27" t="str">
        <f t="shared" si="12"/>
        <v>N/A</v>
      </c>
      <c r="G78" s="23">
        <v>7.4322713056999996</v>
      </c>
      <c r="H78" s="27" t="str">
        <f t="shared" si="13"/>
        <v>N/A</v>
      </c>
      <c r="I78" s="8">
        <v>-8.58</v>
      </c>
      <c r="J78" s="8">
        <v>35.659999999999997</v>
      </c>
      <c r="K78" s="28" t="s">
        <v>734</v>
      </c>
      <c r="L78" s="105" t="str">
        <f t="shared" si="14"/>
        <v>No</v>
      </c>
    </row>
    <row r="79" spans="1:12" ht="25.5" x14ac:dyDescent="0.2">
      <c r="A79" s="168" t="s">
        <v>596</v>
      </c>
      <c r="B79" s="22" t="s">
        <v>213</v>
      </c>
      <c r="C79" s="29">
        <v>0</v>
      </c>
      <c r="D79" s="27" t="str">
        <f t="shared" si="11"/>
        <v>N/A</v>
      </c>
      <c r="E79" s="29">
        <v>0</v>
      </c>
      <c r="F79" s="27" t="str">
        <f t="shared" si="12"/>
        <v>N/A</v>
      </c>
      <c r="G79" s="29">
        <v>0</v>
      </c>
      <c r="H79" s="27" t="str">
        <f t="shared" si="13"/>
        <v>N/A</v>
      </c>
      <c r="I79" s="8" t="s">
        <v>1750</v>
      </c>
      <c r="J79" s="8" t="s">
        <v>1750</v>
      </c>
      <c r="K79" s="28" t="s">
        <v>734</v>
      </c>
      <c r="L79" s="105" t="str">
        <f t="shared" si="14"/>
        <v>N/A</v>
      </c>
    </row>
    <row r="80" spans="1:12" x14ac:dyDescent="0.2">
      <c r="A80" s="168" t="s">
        <v>597</v>
      </c>
      <c r="B80" s="22" t="s">
        <v>213</v>
      </c>
      <c r="C80" s="23">
        <v>0</v>
      </c>
      <c r="D80" s="27" t="str">
        <f t="shared" si="11"/>
        <v>N/A</v>
      </c>
      <c r="E80" s="23">
        <v>0</v>
      </c>
      <c r="F80" s="27" t="str">
        <f t="shared" si="12"/>
        <v>N/A</v>
      </c>
      <c r="G80" s="23">
        <v>0</v>
      </c>
      <c r="H80" s="27" t="str">
        <f t="shared" si="13"/>
        <v>N/A</v>
      </c>
      <c r="I80" s="8" t="s">
        <v>1750</v>
      </c>
      <c r="J80" s="8" t="s">
        <v>1750</v>
      </c>
      <c r="K80" s="28" t="s">
        <v>734</v>
      </c>
      <c r="L80" s="105" t="str">
        <f t="shared" si="14"/>
        <v>N/A</v>
      </c>
    </row>
    <row r="81" spans="1:12" x14ac:dyDescent="0.2">
      <c r="A81" s="168" t="s">
        <v>1413</v>
      </c>
      <c r="B81" s="22" t="s">
        <v>213</v>
      </c>
      <c r="C81" s="29" t="s">
        <v>1750</v>
      </c>
      <c r="D81" s="27" t="str">
        <f t="shared" si="11"/>
        <v>N/A</v>
      </c>
      <c r="E81" s="29" t="s">
        <v>1750</v>
      </c>
      <c r="F81" s="27" t="str">
        <f t="shared" si="12"/>
        <v>N/A</v>
      </c>
      <c r="G81" s="29" t="s">
        <v>1750</v>
      </c>
      <c r="H81" s="27" t="str">
        <f t="shared" si="13"/>
        <v>N/A</v>
      </c>
      <c r="I81" s="8" t="s">
        <v>1750</v>
      </c>
      <c r="J81" s="8" t="s">
        <v>1750</v>
      </c>
      <c r="K81" s="28" t="s">
        <v>734</v>
      </c>
      <c r="L81" s="105" t="str">
        <f t="shared" si="14"/>
        <v>N/A</v>
      </c>
    </row>
    <row r="82" spans="1:12" ht="25.5" x14ac:dyDescent="0.2">
      <c r="A82" s="168" t="s">
        <v>598</v>
      </c>
      <c r="B82" s="22" t="s">
        <v>213</v>
      </c>
      <c r="C82" s="29">
        <v>0</v>
      </c>
      <c r="D82" s="27" t="str">
        <f t="shared" si="11"/>
        <v>N/A</v>
      </c>
      <c r="E82" s="29">
        <v>0</v>
      </c>
      <c r="F82" s="27" t="str">
        <f t="shared" si="12"/>
        <v>N/A</v>
      </c>
      <c r="G82" s="29">
        <v>0</v>
      </c>
      <c r="H82" s="27" t="str">
        <f t="shared" si="13"/>
        <v>N/A</v>
      </c>
      <c r="I82" s="8" t="s">
        <v>1750</v>
      </c>
      <c r="J82" s="8" t="s">
        <v>1750</v>
      </c>
      <c r="K82" s="28" t="s">
        <v>734</v>
      </c>
      <c r="L82" s="105" t="str">
        <f t="shared" si="14"/>
        <v>N/A</v>
      </c>
    </row>
    <row r="83" spans="1:12" x14ac:dyDescent="0.2">
      <c r="A83" s="168" t="s">
        <v>599</v>
      </c>
      <c r="B83" s="22" t="s">
        <v>213</v>
      </c>
      <c r="C83" s="23">
        <v>0</v>
      </c>
      <c r="D83" s="27" t="str">
        <f t="shared" si="11"/>
        <v>N/A</v>
      </c>
      <c r="E83" s="23">
        <v>0</v>
      </c>
      <c r="F83" s="27" t="str">
        <f t="shared" si="12"/>
        <v>N/A</v>
      </c>
      <c r="G83" s="23">
        <v>0</v>
      </c>
      <c r="H83" s="27" t="str">
        <f t="shared" si="13"/>
        <v>N/A</v>
      </c>
      <c r="I83" s="8" t="s">
        <v>1750</v>
      </c>
      <c r="J83" s="8" t="s">
        <v>1750</v>
      </c>
      <c r="K83" s="28" t="s">
        <v>734</v>
      </c>
      <c r="L83" s="105" t="str">
        <f t="shared" si="14"/>
        <v>N/A</v>
      </c>
    </row>
    <row r="84" spans="1:12" ht="25.5" x14ac:dyDescent="0.2">
      <c r="A84" s="137" t="s">
        <v>1414</v>
      </c>
      <c r="B84" s="22" t="s">
        <v>213</v>
      </c>
      <c r="C84" s="29" t="s">
        <v>1750</v>
      </c>
      <c r="D84" s="27" t="str">
        <f t="shared" si="11"/>
        <v>N/A</v>
      </c>
      <c r="E84" s="29" t="s">
        <v>1750</v>
      </c>
      <c r="F84" s="27" t="str">
        <f t="shared" si="12"/>
        <v>N/A</v>
      </c>
      <c r="G84" s="29" t="s">
        <v>1750</v>
      </c>
      <c r="H84" s="27" t="str">
        <f t="shared" si="13"/>
        <v>N/A</v>
      </c>
      <c r="I84" s="8" t="s">
        <v>1750</v>
      </c>
      <c r="J84" s="8" t="s">
        <v>1750</v>
      </c>
      <c r="K84" s="28" t="s">
        <v>734</v>
      </c>
      <c r="L84" s="105" t="str">
        <f t="shared" si="14"/>
        <v>N/A</v>
      </c>
    </row>
    <row r="85" spans="1:12" ht="25.5" x14ac:dyDescent="0.2">
      <c r="A85" s="137" t="s">
        <v>600</v>
      </c>
      <c r="B85" s="22" t="s">
        <v>213</v>
      </c>
      <c r="C85" s="29">
        <v>0</v>
      </c>
      <c r="D85" s="27" t="str">
        <f t="shared" si="11"/>
        <v>N/A</v>
      </c>
      <c r="E85" s="29">
        <v>0</v>
      </c>
      <c r="F85" s="27" t="str">
        <f t="shared" si="12"/>
        <v>N/A</v>
      </c>
      <c r="G85" s="29">
        <v>0</v>
      </c>
      <c r="H85" s="27" t="str">
        <f t="shared" si="13"/>
        <v>N/A</v>
      </c>
      <c r="I85" s="8" t="s">
        <v>1750</v>
      </c>
      <c r="J85" s="8" t="s">
        <v>1750</v>
      </c>
      <c r="K85" s="28" t="s">
        <v>734</v>
      </c>
      <c r="L85" s="105" t="str">
        <f t="shared" si="14"/>
        <v>N/A</v>
      </c>
    </row>
    <row r="86" spans="1:12" x14ac:dyDescent="0.2">
      <c r="A86" s="137" t="s">
        <v>601</v>
      </c>
      <c r="B86" s="22" t="s">
        <v>213</v>
      </c>
      <c r="C86" s="23">
        <v>0</v>
      </c>
      <c r="D86" s="27" t="str">
        <f t="shared" si="11"/>
        <v>N/A</v>
      </c>
      <c r="E86" s="23">
        <v>0</v>
      </c>
      <c r="F86" s="27" t="str">
        <f t="shared" si="12"/>
        <v>N/A</v>
      </c>
      <c r="G86" s="23">
        <v>0</v>
      </c>
      <c r="H86" s="27" t="str">
        <f t="shared" si="13"/>
        <v>N/A</v>
      </c>
      <c r="I86" s="8" t="s">
        <v>1750</v>
      </c>
      <c r="J86" s="8" t="s">
        <v>1750</v>
      </c>
      <c r="K86" s="28" t="s">
        <v>734</v>
      </c>
      <c r="L86" s="105" t="str">
        <f t="shared" si="14"/>
        <v>N/A</v>
      </c>
    </row>
    <row r="87" spans="1:12" x14ac:dyDescent="0.2">
      <c r="A87" s="137" t="s">
        <v>1415</v>
      </c>
      <c r="B87" s="22" t="s">
        <v>213</v>
      </c>
      <c r="C87" s="29" t="s">
        <v>1750</v>
      </c>
      <c r="D87" s="27" t="str">
        <f t="shared" si="11"/>
        <v>N/A</v>
      </c>
      <c r="E87" s="29" t="s">
        <v>1750</v>
      </c>
      <c r="F87" s="27" t="str">
        <f t="shared" si="12"/>
        <v>N/A</v>
      </c>
      <c r="G87" s="29" t="s">
        <v>1750</v>
      </c>
      <c r="H87" s="27" t="str">
        <f t="shared" si="13"/>
        <v>N/A</v>
      </c>
      <c r="I87" s="8" t="s">
        <v>1750</v>
      </c>
      <c r="J87" s="8" t="s">
        <v>1750</v>
      </c>
      <c r="K87" s="28" t="s">
        <v>734</v>
      </c>
      <c r="L87" s="105" t="str">
        <f t="shared" si="14"/>
        <v>N/A</v>
      </c>
    </row>
    <row r="88" spans="1:12" x14ac:dyDescent="0.2">
      <c r="A88" s="168" t="s">
        <v>602</v>
      </c>
      <c r="B88" s="22" t="s">
        <v>213</v>
      </c>
      <c r="C88" s="29">
        <v>1409648495</v>
      </c>
      <c r="D88" s="27" t="str">
        <f t="shared" si="11"/>
        <v>N/A</v>
      </c>
      <c r="E88" s="29">
        <v>1435529773</v>
      </c>
      <c r="F88" s="27" t="str">
        <f t="shared" si="12"/>
        <v>N/A</v>
      </c>
      <c r="G88" s="29">
        <v>1416745150</v>
      </c>
      <c r="H88" s="27" t="str">
        <f t="shared" si="13"/>
        <v>N/A</v>
      </c>
      <c r="I88" s="8">
        <v>1.8360000000000001</v>
      </c>
      <c r="J88" s="8">
        <v>-1.31</v>
      </c>
      <c r="K88" s="28" t="s">
        <v>734</v>
      </c>
      <c r="L88" s="105" t="str">
        <f t="shared" si="14"/>
        <v>Yes</v>
      </c>
    </row>
    <row r="89" spans="1:12" x14ac:dyDescent="0.2">
      <c r="A89" s="172" t="s">
        <v>603</v>
      </c>
      <c r="B89" s="23" t="s">
        <v>213</v>
      </c>
      <c r="C89" s="23">
        <v>39638</v>
      </c>
      <c r="D89" s="27" t="str">
        <f t="shared" si="11"/>
        <v>N/A</v>
      </c>
      <c r="E89" s="23">
        <v>39248</v>
      </c>
      <c r="F89" s="27" t="str">
        <f t="shared" si="12"/>
        <v>N/A</v>
      </c>
      <c r="G89" s="23">
        <v>37944</v>
      </c>
      <c r="H89" s="27" t="str">
        <f t="shared" si="13"/>
        <v>N/A</v>
      </c>
      <c r="I89" s="8">
        <v>-0.98399999999999999</v>
      </c>
      <c r="J89" s="8">
        <v>-3.32</v>
      </c>
      <c r="K89" s="31" t="s">
        <v>734</v>
      </c>
      <c r="L89" s="105" t="str">
        <f t="shared" si="14"/>
        <v>Yes</v>
      </c>
    </row>
    <row r="90" spans="1:12" x14ac:dyDescent="0.2">
      <c r="A90" s="168" t="s">
        <v>1416</v>
      </c>
      <c r="B90" s="22" t="s">
        <v>213</v>
      </c>
      <c r="C90" s="29">
        <v>35563.05805</v>
      </c>
      <c r="D90" s="27" t="str">
        <f t="shared" si="11"/>
        <v>N/A</v>
      </c>
      <c r="E90" s="29">
        <v>36575.870693999997</v>
      </c>
      <c r="F90" s="27" t="str">
        <f t="shared" si="12"/>
        <v>N/A</v>
      </c>
      <c r="G90" s="29">
        <v>37337.791218999999</v>
      </c>
      <c r="H90" s="27" t="str">
        <f t="shared" si="13"/>
        <v>N/A</v>
      </c>
      <c r="I90" s="8">
        <v>2.8479999999999999</v>
      </c>
      <c r="J90" s="8">
        <v>2.0830000000000002</v>
      </c>
      <c r="K90" s="28" t="s">
        <v>734</v>
      </c>
      <c r="L90" s="105" t="str">
        <f t="shared" si="14"/>
        <v>Yes</v>
      </c>
    </row>
    <row r="91" spans="1:12" ht="25.5" x14ac:dyDescent="0.2">
      <c r="A91" s="168" t="s">
        <v>604</v>
      </c>
      <c r="B91" s="22" t="s">
        <v>213</v>
      </c>
      <c r="C91" s="29">
        <v>71634052</v>
      </c>
      <c r="D91" s="27" t="str">
        <f t="shared" si="11"/>
        <v>N/A</v>
      </c>
      <c r="E91" s="29">
        <v>75975450</v>
      </c>
      <c r="F91" s="27" t="str">
        <f t="shared" si="12"/>
        <v>N/A</v>
      </c>
      <c r="G91" s="29">
        <v>27605440</v>
      </c>
      <c r="H91" s="27" t="str">
        <f t="shared" si="13"/>
        <v>N/A</v>
      </c>
      <c r="I91" s="8">
        <v>6.0609999999999999</v>
      </c>
      <c r="J91" s="8">
        <v>-63.7</v>
      </c>
      <c r="K91" s="28" t="s">
        <v>734</v>
      </c>
      <c r="L91" s="105" t="str">
        <f t="shared" si="14"/>
        <v>No</v>
      </c>
    </row>
    <row r="92" spans="1:12" x14ac:dyDescent="0.2">
      <c r="A92" s="168" t="s">
        <v>605</v>
      </c>
      <c r="B92" s="22" t="s">
        <v>213</v>
      </c>
      <c r="C92" s="23">
        <v>258446</v>
      </c>
      <c r="D92" s="27" t="str">
        <f t="shared" si="11"/>
        <v>N/A</v>
      </c>
      <c r="E92" s="23">
        <v>274483</v>
      </c>
      <c r="F92" s="27" t="str">
        <f t="shared" si="12"/>
        <v>N/A</v>
      </c>
      <c r="G92" s="23">
        <v>170168</v>
      </c>
      <c r="H92" s="27" t="str">
        <f t="shared" si="13"/>
        <v>N/A</v>
      </c>
      <c r="I92" s="8">
        <v>6.2050000000000001</v>
      </c>
      <c r="J92" s="8">
        <v>-38</v>
      </c>
      <c r="K92" s="28" t="s">
        <v>734</v>
      </c>
      <c r="L92" s="105" t="str">
        <f t="shared" si="14"/>
        <v>No</v>
      </c>
    </row>
    <row r="93" spans="1:12" x14ac:dyDescent="0.2">
      <c r="A93" s="168" t="s">
        <v>1417</v>
      </c>
      <c r="B93" s="22" t="s">
        <v>213</v>
      </c>
      <c r="C93" s="29">
        <v>277.17222165999999</v>
      </c>
      <c r="D93" s="27" t="str">
        <f t="shared" si="11"/>
        <v>N/A</v>
      </c>
      <c r="E93" s="29">
        <v>276.79473774000002</v>
      </c>
      <c r="F93" s="27" t="str">
        <f t="shared" si="12"/>
        <v>N/A</v>
      </c>
      <c r="G93" s="29">
        <v>162.22462508000001</v>
      </c>
      <c r="H93" s="27" t="str">
        <f t="shared" si="13"/>
        <v>N/A</v>
      </c>
      <c r="I93" s="8">
        <v>-0.13600000000000001</v>
      </c>
      <c r="J93" s="8">
        <v>-41.4</v>
      </c>
      <c r="K93" s="28" t="s">
        <v>734</v>
      </c>
      <c r="L93" s="105" t="str">
        <f t="shared" si="14"/>
        <v>No</v>
      </c>
    </row>
    <row r="94" spans="1:12" ht="25.5" x14ac:dyDescent="0.2">
      <c r="A94" s="168" t="s">
        <v>606</v>
      </c>
      <c r="B94" s="22" t="s">
        <v>213</v>
      </c>
      <c r="C94" s="29">
        <v>12057322</v>
      </c>
      <c r="D94" s="27" t="str">
        <f t="shared" si="11"/>
        <v>N/A</v>
      </c>
      <c r="E94" s="29">
        <v>10710654</v>
      </c>
      <c r="F94" s="27" t="str">
        <f t="shared" si="12"/>
        <v>N/A</v>
      </c>
      <c r="G94" s="29">
        <v>8026581</v>
      </c>
      <c r="H94" s="27" t="str">
        <f t="shared" si="13"/>
        <v>N/A</v>
      </c>
      <c r="I94" s="8">
        <v>-11.2</v>
      </c>
      <c r="J94" s="8">
        <v>-25.1</v>
      </c>
      <c r="K94" s="28" t="s">
        <v>734</v>
      </c>
      <c r="L94" s="105" t="str">
        <f t="shared" si="14"/>
        <v>Yes</v>
      </c>
    </row>
    <row r="95" spans="1:12" x14ac:dyDescent="0.2">
      <c r="A95" s="168" t="s">
        <v>607</v>
      </c>
      <c r="B95" s="22" t="s">
        <v>213</v>
      </c>
      <c r="C95" s="23">
        <v>58327</v>
      </c>
      <c r="D95" s="27" t="str">
        <f t="shared" si="11"/>
        <v>N/A</v>
      </c>
      <c r="E95" s="23">
        <v>57325</v>
      </c>
      <c r="F95" s="27" t="str">
        <f t="shared" si="12"/>
        <v>N/A</v>
      </c>
      <c r="G95" s="23">
        <v>51016</v>
      </c>
      <c r="H95" s="27" t="str">
        <f t="shared" si="13"/>
        <v>N/A</v>
      </c>
      <c r="I95" s="8">
        <v>-1.72</v>
      </c>
      <c r="J95" s="8">
        <v>-11</v>
      </c>
      <c r="K95" s="28" t="s">
        <v>734</v>
      </c>
      <c r="L95" s="105" t="str">
        <f t="shared" si="14"/>
        <v>Yes</v>
      </c>
    </row>
    <row r="96" spans="1:12" x14ac:dyDescent="0.2">
      <c r="A96" s="168" t="s">
        <v>1418</v>
      </c>
      <c r="B96" s="22" t="s">
        <v>213</v>
      </c>
      <c r="C96" s="29">
        <v>206.71939239</v>
      </c>
      <c r="D96" s="27" t="str">
        <f t="shared" si="11"/>
        <v>N/A</v>
      </c>
      <c r="E96" s="29">
        <v>186.84088965999999</v>
      </c>
      <c r="F96" s="27" t="str">
        <f t="shared" si="12"/>
        <v>N/A</v>
      </c>
      <c r="G96" s="29">
        <v>157.33458131</v>
      </c>
      <c r="H96" s="27" t="str">
        <f t="shared" si="13"/>
        <v>N/A</v>
      </c>
      <c r="I96" s="8">
        <v>-9.6199999999999992</v>
      </c>
      <c r="J96" s="8">
        <v>-15.8</v>
      </c>
      <c r="K96" s="28" t="s">
        <v>734</v>
      </c>
      <c r="L96" s="105" t="str">
        <f t="shared" si="14"/>
        <v>Yes</v>
      </c>
    </row>
    <row r="97" spans="1:12" ht="25.5" x14ac:dyDescent="0.2">
      <c r="A97" s="168" t="s">
        <v>608</v>
      </c>
      <c r="B97" s="22" t="s">
        <v>213</v>
      </c>
      <c r="C97" s="29">
        <v>368430</v>
      </c>
      <c r="D97" s="27" t="str">
        <f t="shared" si="11"/>
        <v>N/A</v>
      </c>
      <c r="E97" s="29">
        <v>277630</v>
      </c>
      <c r="F97" s="27" t="str">
        <f t="shared" si="12"/>
        <v>N/A</v>
      </c>
      <c r="G97" s="29">
        <v>234135</v>
      </c>
      <c r="H97" s="27" t="str">
        <f t="shared" si="13"/>
        <v>N/A</v>
      </c>
      <c r="I97" s="8">
        <v>-24.6</v>
      </c>
      <c r="J97" s="8">
        <v>-15.7</v>
      </c>
      <c r="K97" s="28" t="s">
        <v>734</v>
      </c>
      <c r="L97" s="105" t="str">
        <f t="shared" si="14"/>
        <v>Yes</v>
      </c>
    </row>
    <row r="98" spans="1:12" x14ac:dyDescent="0.2">
      <c r="A98" s="168" t="s">
        <v>609</v>
      </c>
      <c r="B98" s="22" t="s">
        <v>213</v>
      </c>
      <c r="C98" s="23">
        <v>9017</v>
      </c>
      <c r="D98" s="27" t="str">
        <f t="shared" si="11"/>
        <v>N/A</v>
      </c>
      <c r="E98" s="23">
        <v>6593</v>
      </c>
      <c r="F98" s="27" t="str">
        <f t="shared" si="12"/>
        <v>N/A</v>
      </c>
      <c r="G98" s="23">
        <v>5506</v>
      </c>
      <c r="H98" s="27" t="str">
        <f t="shared" si="13"/>
        <v>N/A</v>
      </c>
      <c r="I98" s="8">
        <v>-26.9</v>
      </c>
      <c r="J98" s="8">
        <v>-16.5</v>
      </c>
      <c r="K98" s="28" t="s">
        <v>734</v>
      </c>
      <c r="L98" s="105" t="str">
        <f t="shared" si="14"/>
        <v>Yes</v>
      </c>
    </row>
    <row r="99" spans="1:12" ht="25.5" x14ac:dyDescent="0.2">
      <c r="A99" s="168" t="s">
        <v>1419</v>
      </c>
      <c r="B99" s="22" t="s">
        <v>213</v>
      </c>
      <c r="C99" s="29">
        <v>40.859487633999997</v>
      </c>
      <c r="D99" s="27" t="str">
        <f t="shared" si="11"/>
        <v>N/A</v>
      </c>
      <c r="E99" s="29">
        <v>42.109813438000003</v>
      </c>
      <c r="F99" s="27" t="str">
        <f t="shared" si="12"/>
        <v>N/A</v>
      </c>
      <c r="G99" s="29">
        <v>42.523610607000002</v>
      </c>
      <c r="H99" s="27" t="str">
        <f t="shared" si="13"/>
        <v>N/A</v>
      </c>
      <c r="I99" s="8">
        <v>3.06</v>
      </c>
      <c r="J99" s="8">
        <v>0.98270000000000002</v>
      </c>
      <c r="K99" s="28" t="s">
        <v>734</v>
      </c>
      <c r="L99" s="105" t="str">
        <f t="shared" si="14"/>
        <v>Yes</v>
      </c>
    </row>
    <row r="100" spans="1:12" ht="25.5" x14ac:dyDescent="0.2">
      <c r="A100" s="168" t="s">
        <v>610</v>
      </c>
      <c r="B100" s="22" t="s">
        <v>213</v>
      </c>
      <c r="C100" s="29">
        <v>37690932</v>
      </c>
      <c r="D100" s="27" t="str">
        <f t="shared" si="11"/>
        <v>N/A</v>
      </c>
      <c r="E100" s="29">
        <v>38018352</v>
      </c>
      <c r="F100" s="27" t="str">
        <f t="shared" si="12"/>
        <v>N/A</v>
      </c>
      <c r="G100" s="29">
        <v>19494941</v>
      </c>
      <c r="H100" s="27" t="str">
        <f t="shared" si="13"/>
        <v>N/A</v>
      </c>
      <c r="I100" s="8">
        <v>0.86870000000000003</v>
      </c>
      <c r="J100" s="8">
        <v>-48.7</v>
      </c>
      <c r="K100" s="28" t="s">
        <v>734</v>
      </c>
      <c r="L100" s="105" t="str">
        <f t="shared" si="14"/>
        <v>No</v>
      </c>
    </row>
    <row r="101" spans="1:12" x14ac:dyDescent="0.2">
      <c r="A101" s="168" t="s">
        <v>611</v>
      </c>
      <c r="B101" s="22" t="s">
        <v>213</v>
      </c>
      <c r="C101" s="23">
        <v>68242</v>
      </c>
      <c r="D101" s="27" t="str">
        <f t="shared" si="11"/>
        <v>N/A</v>
      </c>
      <c r="E101" s="23">
        <v>81008</v>
      </c>
      <c r="F101" s="27" t="str">
        <f t="shared" si="12"/>
        <v>N/A</v>
      </c>
      <c r="G101" s="23">
        <v>50329</v>
      </c>
      <c r="H101" s="27" t="str">
        <f t="shared" si="13"/>
        <v>N/A</v>
      </c>
      <c r="I101" s="8">
        <v>18.71</v>
      </c>
      <c r="J101" s="8">
        <v>-37.9</v>
      </c>
      <c r="K101" s="28" t="s">
        <v>734</v>
      </c>
      <c r="L101" s="105" t="str">
        <f t="shared" si="14"/>
        <v>No</v>
      </c>
    </row>
    <row r="102" spans="1:12" x14ac:dyDescent="0.2">
      <c r="A102" s="168" t="s">
        <v>1420</v>
      </c>
      <c r="B102" s="22" t="s">
        <v>213</v>
      </c>
      <c r="C102" s="29">
        <v>552.31282787999999</v>
      </c>
      <c r="D102" s="27" t="str">
        <f t="shared" si="11"/>
        <v>N/A</v>
      </c>
      <c r="E102" s="29">
        <v>469.31601817000001</v>
      </c>
      <c r="F102" s="27" t="str">
        <f t="shared" si="12"/>
        <v>N/A</v>
      </c>
      <c r="G102" s="29">
        <v>387.35005662999998</v>
      </c>
      <c r="H102" s="27" t="str">
        <f t="shared" si="13"/>
        <v>N/A</v>
      </c>
      <c r="I102" s="8">
        <v>-15</v>
      </c>
      <c r="J102" s="8">
        <v>-17.5</v>
      </c>
      <c r="K102" s="28" t="s">
        <v>734</v>
      </c>
      <c r="L102" s="105" t="str">
        <f t="shared" si="14"/>
        <v>Yes</v>
      </c>
    </row>
    <row r="103" spans="1:12" x14ac:dyDescent="0.2">
      <c r="A103" s="168" t="s">
        <v>612</v>
      </c>
      <c r="B103" s="22" t="s">
        <v>213</v>
      </c>
      <c r="C103" s="29">
        <v>4954854</v>
      </c>
      <c r="D103" s="27" t="str">
        <f t="shared" si="11"/>
        <v>N/A</v>
      </c>
      <c r="E103" s="29">
        <v>5093306</v>
      </c>
      <c r="F103" s="27" t="str">
        <f t="shared" si="12"/>
        <v>N/A</v>
      </c>
      <c r="G103" s="29">
        <v>4695561</v>
      </c>
      <c r="H103" s="27" t="str">
        <f t="shared" si="13"/>
        <v>N/A</v>
      </c>
      <c r="I103" s="8">
        <v>2.794</v>
      </c>
      <c r="J103" s="8">
        <v>-7.81</v>
      </c>
      <c r="K103" s="28" t="s">
        <v>734</v>
      </c>
      <c r="L103" s="105" t="str">
        <f t="shared" si="14"/>
        <v>Yes</v>
      </c>
    </row>
    <row r="104" spans="1:12" x14ac:dyDescent="0.2">
      <c r="A104" s="168" t="s">
        <v>613</v>
      </c>
      <c r="B104" s="22" t="s">
        <v>213</v>
      </c>
      <c r="C104" s="23">
        <v>49980</v>
      </c>
      <c r="D104" s="27" t="str">
        <f t="shared" si="11"/>
        <v>N/A</v>
      </c>
      <c r="E104" s="23">
        <v>53359</v>
      </c>
      <c r="F104" s="27" t="str">
        <f t="shared" si="12"/>
        <v>N/A</v>
      </c>
      <c r="G104" s="23">
        <v>41426</v>
      </c>
      <c r="H104" s="27" t="str">
        <f t="shared" si="13"/>
        <v>N/A</v>
      </c>
      <c r="I104" s="8">
        <v>6.7610000000000001</v>
      </c>
      <c r="J104" s="8">
        <v>-22.4</v>
      </c>
      <c r="K104" s="28" t="s">
        <v>734</v>
      </c>
      <c r="L104" s="105" t="str">
        <f t="shared" si="14"/>
        <v>Yes</v>
      </c>
    </row>
    <row r="105" spans="1:12" x14ac:dyDescent="0.2">
      <c r="A105" s="168" t="s">
        <v>1421</v>
      </c>
      <c r="B105" s="22" t="s">
        <v>213</v>
      </c>
      <c r="C105" s="29">
        <v>99.136734693999998</v>
      </c>
      <c r="D105" s="27" t="str">
        <f t="shared" si="11"/>
        <v>N/A</v>
      </c>
      <c r="E105" s="29">
        <v>95.453550479</v>
      </c>
      <c r="F105" s="27" t="str">
        <f t="shared" si="12"/>
        <v>N/A</v>
      </c>
      <c r="G105" s="29">
        <v>113.34816299000001</v>
      </c>
      <c r="H105" s="27" t="str">
        <f t="shared" si="13"/>
        <v>N/A</v>
      </c>
      <c r="I105" s="8">
        <v>-3.72</v>
      </c>
      <c r="J105" s="8">
        <v>18.75</v>
      </c>
      <c r="K105" s="28" t="s">
        <v>734</v>
      </c>
      <c r="L105" s="105" t="str">
        <f t="shared" si="14"/>
        <v>Yes</v>
      </c>
    </row>
    <row r="106" spans="1:12" ht="25.5" x14ac:dyDescent="0.2">
      <c r="A106" s="168" t="s">
        <v>614</v>
      </c>
      <c r="B106" s="22" t="s">
        <v>213</v>
      </c>
      <c r="C106" s="29">
        <v>1339916</v>
      </c>
      <c r="D106" s="27" t="str">
        <f t="shared" si="11"/>
        <v>N/A</v>
      </c>
      <c r="E106" s="29">
        <v>1221598</v>
      </c>
      <c r="F106" s="27" t="str">
        <f t="shared" si="12"/>
        <v>N/A</v>
      </c>
      <c r="G106" s="29">
        <v>1152856</v>
      </c>
      <c r="H106" s="27" t="str">
        <f t="shared" si="13"/>
        <v>N/A</v>
      </c>
      <c r="I106" s="8">
        <v>-8.83</v>
      </c>
      <c r="J106" s="8">
        <v>-5.63</v>
      </c>
      <c r="K106" s="28" t="s">
        <v>734</v>
      </c>
      <c r="L106" s="105" t="str">
        <f t="shared" si="14"/>
        <v>Yes</v>
      </c>
    </row>
    <row r="107" spans="1:12" x14ac:dyDescent="0.2">
      <c r="A107" s="168" t="s">
        <v>615</v>
      </c>
      <c r="B107" s="22" t="s">
        <v>213</v>
      </c>
      <c r="C107" s="23">
        <v>1604</v>
      </c>
      <c r="D107" s="27" t="str">
        <f t="shared" si="11"/>
        <v>N/A</v>
      </c>
      <c r="E107" s="23">
        <v>1410</v>
      </c>
      <c r="F107" s="27" t="str">
        <f t="shared" si="12"/>
        <v>N/A</v>
      </c>
      <c r="G107" s="23">
        <v>1659</v>
      </c>
      <c r="H107" s="27" t="str">
        <f t="shared" si="13"/>
        <v>N/A</v>
      </c>
      <c r="I107" s="8">
        <v>-12.1</v>
      </c>
      <c r="J107" s="8">
        <v>17.66</v>
      </c>
      <c r="K107" s="28" t="s">
        <v>734</v>
      </c>
      <c r="L107" s="105" t="str">
        <f t="shared" si="14"/>
        <v>Yes</v>
      </c>
    </row>
    <row r="108" spans="1:12" ht="25.5" x14ac:dyDescent="0.2">
      <c r="A108" s="168" t="s">
        <v>1422</v>
      </c>
      <c r="B108" s="22" t="s">
        <v>213</v>
      </c>
      <c r="C108" s="29">
        <v>835.35910223999997</v>
      </c>
      <c r="D108" s="27" t="str">
        <f t="shared" si="11"/>
        <v>N/A</v>
      </c>
      <c r="E108" s="29">
        <v>866.38156028000003</v>
      </c>
      <c r="F108" s="27" t="str">
        <f t="shared" si="12"/>
        <v>N/A</v>
      </c>
      <c r="G108" s="29">
        <v>694.91018685999995</v>
      </c>
      <c r="H108" s="27" t="str">
        <f t="shared" si="13"/>
        <v>N/A</v>
      </c>
      <c r="I108" s="8">
        <v>3.714</v>
      </c>
      <c r="J108" s="8">
        <v>-19.8</v>
      </c>
      <c r="K108" s="28" t="s">
        <v>734</v>
      </c>
      <c r="L108" s="105" t="str">
        <f t="shared" si="14"/>
        <v>Yes</v>
      </c>
    </row>
    <row r="109" spans="1:12" ht="25.5" x14ac:dyDescent="0.2">
      <c r="A109" s="168" t="s">
        <v>616</v>
      </c>
      <c r="B109" s="22" t="s">
        <v>213</v>
      </c>
      <c r="C109" s="29">
        <v>25559566</v>
      </c>
      <c r="D109" s="27" t="str">
        <f t="shared" si="11"/>
        <v>N/A</v>
      </c>
      <c r="E109" s="29">
        <v>21095932</v>
      </c>
      <c r="F109" s="27" t="str">
        <f t="shared" si="12"/>
        <v>N/A</v>
      </c>
      <c r="G109" s="29">
        <v>16452864</v>
      </c>
      <c r="H109" s="27" t="str">
        <f t="shared" si="13"/>
        <v>N/A</v>
      </c>
      <c r="I109" s="8">
        <v>-17.5</v>
      </c>
      <c r="J109" s="8">
        <v>-22</v>
      </c>
      <c r="K109" s="28" t="s">
        <v>734</v>
      </c>
      <c r="L109" s="105" t="str">
        <f t="shared" si="14"/>
        <v>Yes</v>
      </c>
    </row>
    <row r="110" spans="1:12" x14ac:dyDescent="0.2">
      <c r="A110" s="168" t="s">
        <v>617</v>
      </c>
      <c r="B110" s="22" t="s">
        <v>213</v>
      </c>
      <c r="C110" s="23">
        <v>127264</v>
      </c>
      <c r="D110" s="27" t="str">
        <f t="shared" si="11"/>
        <v>N/A</v>
      </c>
      <c r="E110" s="23">
        <v>135588</v>
      </c>
      <c r="F110" s="27" t="str">
        <f t="shared" si="12"/>
        <v>N/A</v>
      </c>
      <c r="G110" s="23">
        <v>113203</v>
      </c>
      <c r="H110" s="27" t="str">
        <f t="shared" si="13"/>
        <v>N/A</v>
      </c>
      <c r="I110" s="8">
        <v>6.5410000000000004</v>
      </c>
      <c r="J110" s="8">
        <v>-16.5</v>
      </c>
      <c r="K110" s="28" t="s">
        <v>734</v>
      </c>
      <c r="L110" s="105" t="str">
        <f t="shared" si="14"/>
        <v>Yes</v>
      </c>
    </row>
    <row r="111" spans="1:12" x14ac:dyDescent="0.2">
      <c r="A111" s="168" t="s">
        <v>1423</v>
      </c>
      <c r="B111" s="22" t="s">
        <v>213</v>
      </c>
      <c r="C111" s="29">
        <v>200.83893323999999</v>
      </c>
      <c r="D111" s="27" t="str">
        <f t="shared" si="11"/>
        <v>N/A</v>
      </c>
      <c r="E111" s="29">
        <v>155.58848866</v>
      </c>
      <c r="F111" s="27" t="str">
        <f t="shared" si="12"/>
        <v>N/A</v>
      </c>
      <c r="G111" s="29">
        <v>145.33946979999999</v>
      </c>
      <c r="H111" s="27" t="str">
        <f t="shared" si="13"/>
        <v>N/A</v>
      </c>
      <c r="I111" s="8">
        <v>-22.5</v>
      </c>
      <c r="J111" s="8">
        <v>-6.59</v>
      </c>
      <c r="K111" s="28" t="s">
        <v>734</v>
      </c>
      <c r="L111" s="105" t="str">
        <f t="shared" si="14"/>
        <v>Yes</v>
      </c>
    </row>
    <row r="112" spans="1:12" x14ac:dyDescent="0.2">
      <c r="A112" s="168" t="s">
        <v>618</v>
      </c>
      <c r="B112" s="22" t="s">
        <v>213</v>
      </c>
      <c r="C112" s="29">
        <v>116987085</v>
      </c>
      <c r="D112" s="27" t="str">
        <f t="shared" si="11"/>
        <v>N/A</v>
      </c>
      <c r="E112" s="29">
        <v>102425538</v>
      </c>
      <c r="F112" s="27" t="str">
        <f t="shared" si="12"/>
        <v>N/A</v>
      </c>
      <c r="G112" s="29">
        <v>102089077</v>
      </c>
      <c r="H112" s="27" t="str">
        <f t="shared" si="13"/>
        <v>N/A</v>
      </c>
      <c r="I112" s="8">
        <v>-12.4</v>
      </c>
      <c r="J112" s="8">
        <v>-0.32800000000000001</v>
      </c>
      <c r="K112" s="28" t="s">
        <v>734</v>
      </c>
      <c r="L112" s="105" t="str">
        <f t="shared" si="14"/>
        <v>Yes</v>
      </c>
    </row>
    <row r="113" spans="1:12" x14ac:dyDescent="0.2">
      <c r="A113" s="168" t="s">
        <v>619</v>
      </c>
      <c r="B113" s="22" t="s">
        <v>213</v>
      </c>
      <c r="C113" s="23">
        <v>197585</v>
      </c>
      <c r="D113" s="27" t="str">
        <f t="shared" si="11"/>
        <v>N/A</v>
      </c>
      <c r="E113" s="23">
        <v>182347</v>
      </c>
      <c r="F113" s="27" t="str">
        <f t="shared" si="12"/>
        <v>N/A</v>
      </c>
      <c r="G113" s="23">
        <v>163674</v>
      </c>
      <c r="H113" s="27" t="str">
        <f t="shared" si="13"/>
        <v>N/A</v>
      </c>
      <c r="I113" s="8">
        <v>-7.71</v>
      </c>
      <c r="J113" s="8">
        <v>-10.199999999999999</v>
      </c>
      <c r="K113" s="28" t="s">
        <v>734</v>
      </c>
      <c r="L113" s="105" t="str">
        <f t="shared" si="14"/>
        <v>Yes</v>
      </c>
    </row>
    <row r="114" spans="1:12" x14ac:dyDescent="0.2">
      <c r="A114" s="168" t="s">
        <v>1424</v>
      </c>
      <c r="B114" s="22" t="s">
        <v>213</v>
      </c>
      <c r="C114" s="29">
        <v>592.08484955999995</v>
      </c>
      <c r="D114" s="27" t="str">
        <f t="shared" si="11"/>
        <v>N/A</v>
      </c>
      <c r="E114" s="29">
        <v>561.70673495999995</v>
      </c>
      <c r="F114" s="27" t="str">
        <f t="shared" si="12"/>
        <v>N/A</v>
      </c>
      <c r="G114" s="29">
        <v>623.73423390000005</v>
      </c>
      <c r="H114" s="27" t="str">
        <f t="shared" si="13"/>
        <v>N/A</v>
      </c>
      <c r="I114" s="8">
        <v>-5.13</v>
      </c>
      <c r="J114" s="8">
        <v>11.04</v>
      </c>
      <c r="K114" s="28" t="s">
        <v>734</v>
      </c>
      <c r="L114" s="105" t="str">
        <f t="shared" si="14"/>
        <v>Yes</v>
      </c>
    </row>
    <row r="115" spans="1:12" ht="25.5" x14ac:dyDescent="0.2">
      <c r="A115" s="168" t="s">
        <v>620</v>
      </c>
      <c r="B115" s="22" t="s">
        <v>213</v>
      </c>
      <c r="C115" s="29">
        <v>27787720</v>
      </c>
      <c r="D115" s="27" t="str">
        <f t="shared" si="11"/>
        <v>N/A</v>
      </c>
      <c r="E115" s="29">
        <v>6875404</v>
      </c>
      <c r="F115" s="27" t="str">
        <f t="shared" si="12"/>
        <v>N/A</v>
      </c>
      <c r="G115" s="29">
        <v>46571645</v>
      </c>
      <c r="H115" s="27" t="str">
        <f t="shared" si="13"/>
        <v>N/A</v>
      </c>
      <c r="I115" s="8">
        <v>-75.3</v>
      </c>
      <c r="J115" s="8">
        <v>577.4</v>
      </c>
      <c r="K115" s="28" t="s">
        <v>734</v>
      </c>
      <c r="L115" s="105" t="str">
        <f t="shared" si="14"/>
        <v>No</v>
      </c>
    </row>
    <row r="116" spans="1:12" x14ac:dyDescent="0.2">
      <c r="A116" s="172" t="s">
        <v>621</v>
      </c>
      <c r="B116" s="23" t="s">
        <v>213</v>
      </c>
      <c r="C116" s="23">
        <v>23664</v>
      </c>
      <c r="D116" s="27" t="str">
        <f t="shared" si="11"/>
        <v>N/A</v>
      </c>
      <c r="E116" s="23">
        <v>15198</v>
      </c>
      <c r="F116" s="27" t="str">
        <f t="shared" si="12"/>
        <v>N/A</v>
      </c>
      <c r="G116" s="23">
        <v>139095</v>
      </c>
      <c r="H116" s="27" t="str">
        <f t="shared" si="13"/>
        <v>N/A</v>
      </c>
      <c r="I116" s="8">
        <v>-35.799999999999997</v>
      </c>
      <c r="J116" s="8">
        <v>815.2</v>
      </c>
      <c r="K116" s="31" t="s">
        <v>734</v>
      </c>
      <c r="L116" s="105" t="str">
        <f t="shared" si="14"/>
        <v>No</v>
      </c>
    </row>
    <row r="117" spans="1:12" ht="25.5" x14ac:dyDescent="0.2">
      <c r="A117" s="168" t="s">
        <v>1425</v>
      </c>
      <c r="B117" s="22" t="s">
        <v>213</v>
      </c>
      <c r="C117" s="29">
        <v>1174.2613252000001</v>
      </c>
      <c r="D117" s="27" t="str">
        <f t="shared" si="11"/>
        <v>N/A</v>
      </c>
      <c r="E117" s="29">
        <v>452.38873536</v>
      </c>
      <c r="F117" s="27" t="str">
        <f t="shared" si="12"/>
        <v>N/A</v>
      </c>
      <c r="G117" s="29">
        <v>334.81897264000003</v>
      </c>
      <c r="H117" s="27" t="str">
        <f t="shared" si="13"/>
        <v>N/A</v>
      </c>
      <c r="I117" s="8">
        <v>-61.5</v>
      </c>
      <c r="J117" s="8">
        <v>-26</v>
      </c>
      <c r="K117" s="28" t="s">
        <v>734</v>
      </c>
      <c r="L117" s="105" t="str">
        <f t="shared" si="14"/>
        <v>Yes</v>
      </c>
    </row>
    <row r="118" spans="1:12" ht="25.5" x14ac:dyDescent="0.2">
      <c r="A118" s="168" t="s">
        <v>622</v>
      </c>
      <c r="B118" s="22" t="s">
        <v>213</v>
      </c>
      <c r="C118" s="29">
        <v>7379404</v>
      </c>
      <c r="D118" s="27" t="str">
        <f t="shared" si="11"/>
        <v>N/A</v>
      </c>
      <c r="E118" s="29">
        <v>5933040</v>
      </c>
      <c r="F118" s="27" t="str">
        <f t="shared" si="12"/>
        <v>N/A</v>
      </c>
      <c r="G118" s="29">
        <v>5497076</v>
      </c>
      <c r="H118" s="27" t="str">
        <f t="shared" si="13"/>
        <v>N/A</v>
      </c>
      <c r="I118" s="8">
        <v>-19.600000000000001</v>
      </c>
      <c r="J118" s="8">
        <v>-7.35</v>
      </c>
      <c r="K118" s="28" t="s">
        <v>734</v>
      </c>
      <c r="L118" s="105" t="str">
        <f t="shared" si="14"/>
        <v>Yes</v>
      </c>
    </row>
    <row r="119" spans="1:12" x14ac:dyDescent="0.2">
      <c r="A119" s="168" t="s">
        <v>623</v>
      </c>
      <c r="B119" s="22" t="s">
        <v>213</v>
      </c>
      <c r="C119" s="23">
        <v>13029</v>
      </c>
      <c r="D119" s="27" t="str">
        <f t="shared" si="11"/>
        <v>N/A</v>
      </c>
      <c r="E119" s="23">
        <v>13012</v>
      </c>
      <c r="F119" s="27" t="str">
        <f t="shared" si="12"/>
        <v>N/A</v>
      </c>
      <c r="G119" s="23">
        <v>12237</v>
      </c>
      <c r="H119" s="27" t="str">
        <f t="shared" si="13"/>
        <v>N/A</v>
      </c>
      <c r="I119" s="8">
        <v>-0.13</v>
      </c>
      <c r="J119" s="8">
        <v>-5.96</v>
      </c>
      <c r="K119" s="28" t="s">
        <v>734</v>
      </c>
      <c r="L119" s="105" t="str">
        <f t="shared" si="14"/>
        <v>Yes</v>
      </c>
    </row>
    <row r="120" spans="1:12" ht="25.5" x14ac:dyDescent="0.2">
      <c r="A120" s="168" t="s">
        <v>1426</v>
      </c>
      <c r="B120" s="22" t="s">
        <v>213</v>
      </c>
      <c r="C120" s="29">
        <v>566.38299179000001</v>
      </c>
      <c r="D120" s="27" t="str">
        <f t="shared" si="11"/>
        <v>N/A</v>
      </c>
      <c r="E120" s="29">
        <v>455.96679988</v>
      </c>
      <c r="F120" s="27" t="str">
        <f t="shared" si="12"/>
        <v>N/A</v>
      </c>
      <c r="G120" s="29">
        <v>449.2176187</v>
      </c>
      <c r="H120" s="27" t="str">
        <f t="shared" si="13"/>
        <v>N/A</v>
      </c>
      <c r="I120" s="8">
        <v>-19.5</v>
      </c>
      <c r="J120" s="8">
        <v>-1.48</v>
      </c>
      <c r="K120" s="28" t="s">
        <v>734</v>
      </c>
      <c r="L120" s="105" t="str">
        <f t="shared" si="14"/>
        <v>Yes</v>
      </c>
    </row>
    <row r="121" spans="1:12" ht="25.5" x14ac:dyDescent="0.2">
      <c r="A121" s="168" t="s">
        <v>624</v>
      </c>
      <c r="B121" s="22" t="s">
        <v>213</v>
      </c>
      <c r="C121" s="29">
        <v>216575105</v>
      </c>
      <c r="D121" s="27" t="str">
        <f t="shared" si="11"/>
        <v>N/A</v>
      </c>
      <c r="E121" s="29">
        <v>180294468</v>
      </c>
      <c r="F121" s="27" t="str">
        <f t="shared" si="12"/>
        <v>N/A</v>
      </c>
      <c r="G121" s="29">
        <v>150287453</v>
      </c>
      <c r="H121" s="27" t="str">
        <f t="shared" si="13"/>
        <v>N/A</v>
      </c>
      <c r="I121" s="8">
        <v>-16.8</v>
      </c>
      <c r="J121" s="8">
        <v>-16.600000000000001</v>
      </c>
      <c r="K121" s="28" t="s">
        <v>734</v>
      </c>
      <c r="L121" s="105" t="str">
        <f t="shared" si="14"/>
        <v>Yes</v>
      </c>
    </row>
    <row r="122" spans="1:12" x14ac:dyDescent="0.2">
      <c r="A122" s="168" t="s">
        <v>625</v>
      </c>
      <c r="B122" s="22" t="s">
        <v>213</v>
      </c>
      <c r="C122" s="23">
        <v>44930</v>
      </c>
      <c r="D122" s="27" t="str">
        <f t="shared" si="11"/>
        <v>N/A</v>
      </c>
      <c r="E122" s="23">
        <v>38133</v>
      </c>
      <c r="F122" s="27" t="str">
        <f t="shared" si="12"/>
        <v>N/A</v>
      </c>
      <c r="G122" s="23">
        <v>30815</v>
      </c>
      <c r="H122" s="27" t="str">
        <f t="shared" si="13"/>
        <v>N/A</v>
      </c>
      <c r="I122" s="8">
        <v>-15.1</v>
      </c>
      <c r="J122" s="8">
        <v>-19.2</v>
      </c>
      <c r="K122" s="28" t="s">
        <v>734</v>
      </c>
      <c r="L122" s="105" t="str">
        <f t="shared" si="14"/>
        <v>Yes</v>
      </c>
    </row>
    <row r="123" spans="1:12" ht="25.5" x14ac:dyDescent="0.2">
      <c r="A123" s="168" t="s">
        <v>1427</v>
      </c>
      <c r="B123" s="22" t="s">
        <v>213</v>
      </c>
      <c r="C123" s="29">
        <v>4820.2783218000004</v>
      </c>
      <c r="D123" s="27" t="str">
        <f t="shared" si="11"/>
        <v>N/A</v>
      </c>
      <c r="E123" s="29">
        <v>4728.0431122999998</v>
      </c>
      <c r="F123" s="27" t="str">
        <f t="shared" si="12"/>
        <v>N/A</v>
      </c>
      <c r="G123" s="29">
        <v>4877.0875548000004</v>
      </c>
      <c r="H123" s="27" t="str">
        <f t="shared" si="13"/>
        <v>N/A</v>
      </c>
      <c r="I123" s="8">
        <v>-1.91</v>
      </c>
      <c r="J123" s="8">
        <v>3.1520000000000001</v>
      </c>
      <c r="K123" s="28" t="s">
        <v>734</v>
      </c>
      <c r="L123" s="105" t="str">
        <f t="shared" si="14"/>
        <v>Yes</v>
      </c>
    </row>
    <row r="124" spans="1:12" ht="25.5" x14ac:dyDescent="0.2">
      <c r="A124" s="168" t="s">
        <v>626</v>
      </c>
      <c r="B124" s="22" t="s">
        <v>213</v>
      </c>
      <c r="C124" s="29">
        <v>12573946</v>
      </c>
      <c r="D124" s="27" t="str">
        <f t="shared" si="11"/>
        <v>N/A</v>
      </c>
      <c r="E124" s="29">
        <v>16701321</v>
      </c>
      <c r="F124" s="27" t="str">
        <f t="shared" si="12"/>
        <v>N/A</v>
      </c>
      <c r="G124" s="29">
        <v>12845413</v>
      </c>
      <c r="H124" s="27" t="str">
        <f t="shared" si="13"/>
        <v>N/A</v>
      </c>
      <c r="I124" s="8">
        <v>32.82</v>
      </c>
      <c r="J124" s="8">
        <v>-23.1</v>
      </c>
      <c r="K124" s="28" t="s">
        <v>734</v>
      </c>
      <c r="L124" s="105" t="str">
        <f t="shared" si="14"/>
        <v>Yes</v>
      </c>
    </row>
    <row r="125" spans="1:12" ht="25.5" x14ac:dyDescent="0.2">
      <c r="A125" s="168" t="s">
        <v>627</v>
      </c>
      <c r="B125" s="22" t="s">
        <v>213</v>
      </c>
      <c r="C125" s="23">
        <v>37272</v>
      </c>
      <c r="D125" s="27" t="str">
        <f t="shared" si="11"/>
        <v>N/A</v>
      </c>
      <c r="E125" s="23">
        <v>36076</v>
      </c>
      <c r="F125" s="27" t="str">
        <f t="shared" si="12"/>
        <v>N/A</v>
      </c>
      <c r="G125" s="23">
        <v>30593</v>
      </c>
      <c r="H125" s="27" t="str">
        <f t="shared" si="13"/>
        <v>N/A</v>
      </c>
      <c r="I125" s="8">
        <v>-3.21</v>
      </c>
      <c r="J125" s="8">
        <v>-15.2</v>
      </c>
      <c r="K125" s="28" t="s">
        <v>734</v>
      </c>
      <c r="L125" s="105" t="str">
        <f t="shared" si="14"/>
        <v>Yes</v>
      </c>
    </row>
    <row r="126" spans="1:12" ht="25.5" x14ac:dyDescent="0.2">
      <c r="A126" s="168" t="s">
        <v>1428</v>
      </c>
      <c r="B126" s="22" t="s">
        <v>213</v>
      </c>
      <c r="C126" s="29">
        <v>337.35635329000002</v>
      </c>
      <c r="D126" s="27" t="str">
        <f t="shared" si="11"/>
        <v>N/A</v>
      </c>
      <c r="E126" s="29">
        <v>462.94824813999998</v>
      </c>
      <c r="F126" s="27" t="str">
        <f t="shared" si="12"/>
        <v>N/A</v>
      </c>
      <c r="G126" s="29">
        <v>419.88078972</v>
      </c>
      <c r="H126" s="27" t="str">
        <f t="shared" si="13"/>
        <v>N/A</v>
      </c>
      <c r="I126" s="8">
        <v>37.229999999999997</v>
      </c>
      <c r="J126" s="8">
        <v>-9.3000000000000007</v>
      </c>
      <c r="K126" s="28" t="s">
        <v>734</v>
      </c>
      <c r="L126" s="105" t="str">
        <f t="shared" si="14"/>
        <v>Yes</v>
      </c>
    </row>
    <row r="127" spans="1:12" ht="25.5" x14ac:dyDescent="0.2">
      <c r="A127" s="168" t="s">
        <v>628</v>
      </c>
      <c r="B127" s="22" t="s">
        <v>213</v>
      </c>
      <c r="C127" s="29">
        <v>323420</v>
      </c>
      <c r="D127" s="27" t="str">
        <f t="shared" si="11"/>
        <v>N/A</v>
      </c>
      <c r="E127" s="29">
        <v>315890</v>
      </c>
      <c r="F127" s="27" t="str">
        <f t="shared" si="12"/>
        <v>N/A</v>
      </c>
      <c r="G127" s="29">
        <v>856870</v>
      </c>
      <c r="H127" s="27" t="str">
        <f t="shared" si="13"/>
        <v>N/A</v>
      </c>
      <c r="I127" s="8">
        <v>-2.33</v>
      </c>
      <c r="J127" s="8">
        <v>171.3</v>
      </c>
      <c r="K127" s="28" t="s">
        <v>734</v>
      </c>
      <c r="L127" s="105" t="str">
        <f t="shared" si="14"/>
        <v>No</v>
      </c>
    </row>
    <row r="128" spans="1:12" x14ac:dyDescent="0.2">
      <c r="A128" s="168" t="s">
        <v>629</v>
      </c>
      <c r="B128" s="22" t="s">
        <v>213</v>
      </c>
      <c r="C128" s="23">
        <v>3435</v>
      </c>
      <c r="D128" s="27" t="str">
        <f t="shared" si="11"/>
        <v>N/A</v>
      </c>
      <c r="E128" s="23">
        <v>3337</v>
      </c>
      <c r="F128" s="27" t="str">
        <f t="shared" si="12"/>
        <v>N/A</v>
      </c>
      <c r="G128" s="23">
        <v>4146</v>
      </c>
      <c r="H128" s="27" t="str">
        <f t="shared" si="13"/>
        <v>N/A</v>
      </c>
      <c r="I128" s="8">
        <v>-2.85</v>
      </c>
      <c r="J128" s="8">
        <v>24.24</v>
      </c>
      <c r="K128" s="28" t="s">
        <v>734</v>
      </c>
      <c r="L128" s="105" t="str">
        <f t="shared" si="14"/>
        <v>Yes</v>
      </c>
    </row>
    <row r="129" spans="1:12" ht="25.5" x14ac:dyDescent="0.2">
      <c r="A129" s="168" t="s">
        <v>1429</v>
      </c>
      <c r="B129" s="22" t="s">
        <v>213</v>
      </c>
      <c r="C129" s="29">
        <v>94.154294031999996</v>
      </c>
      <c r="D129" s="27" t="str">
        <f t="shared" si="11"/>
        <v>N/A</v>
      </c>
      <c r="E129" s="29">
        <v>94.662870842000004</v>
      </c>
      <c r="F129" s="27" t="str">
        <f t="shared" si="12"/>
        <v>N/A</v>
      </c>
      <c r="G129" s="29">
        <v>206.67390255999999</v>
      </c>
      <c r="H129" s="27" t="str">
        <f t="shared" si="13"/>
        <v>N/A</v>
      </c>
      <c r="I129" s="8">
        <v>0.54020000000000001</v>
      </c>
      <c r="J129" s="8">
        <v>118.3</v>
      </c>
      <c r="K129" s="28" t="s">
        <v>734</v>
      </c>
      <c r="L129" s="105" t="str">
        <f t="shared" si="14"/>
        <v>No</v>
      </c>
    </row>
    <row r="130" spans="1:12" ht="25.5" x14ac:dyDescent="0.2">
      <c r="A130" s="168" t="s">
        <v>630</v>
      </c>
      <c r="B130" s="22" t="s">
        <v>213</v>
      </c>
      <c r="C130" s="29">
        <v>4938830</v>
      </c>
      <c r="D130" s="27" t="str">
        <f t="shared" si="11"/>
        <v>N/A</v>
      </c>
      <c r="E130" s="29">
        <v>5180944</v>
      </c>
      <c r="F130" s="27" t="str">
        <f t="shared" si="12"/>
        <v>N/A</v>
      </c>
      <c r="G130" s="29">
        <v>3372161</v>
      </c>
      <c r="H130" s="27" t="str">
        <f t="shared" si="13"/>
        <v>N/A</v>
      </c>
      <c r="I130" s="8">
        <v>4.9020000000000001</v>
      </c>
      <c r="J130" s="8">
        <v>-34.9</v>
      </c>
      <c r="K130" s="28" t="s">
        <v>734</v>
      </c>
      <c r="L130" s="105" t="str">
        <f t="shared" si="14"/>
        <v>No</v>
      </c>
    </row>
    <row r="131" spans="1:12" x14ac:dyDescent="0.2">
      <c r="A131" s="168" t="s">
        <v>631</v>
      </c>
      <c r="B131" s="22" t="s">
        <v>213</v>
      </c>
      <c r="C131" s="23">
        <v>10135</v>
      </c>
      <c r="D131" s="27" t="str">
        <f t="shared" si="11"/>
        <v>N/A</v>
      </c>
      <c r="E131" s="23">
        <v>9271</v>
      </c>
      <c r="F131" s="27" t="str">
        <f t="shared" si="12"/>
        <v>N/A</v>
      </c>
      <c r="G131" s="23">
        <v>8416</v>
      </c>
      <c r="H131" s="27" t="str">
        <f t="shared" si="13"/>
        <v>N/A</v>
      </c>
      <c r="I131" s="8">
        <v>-8.52</v>
      </c>
      <c r="J131" s="8">
        <v>-9.2200000000000006</v>
      </c>
      <c r="K131" s="28" t="s">
        <v>734</v>
      </c>
      <c r="L131" s="105" t="str">
        <f t="shared" si="14"/>
        <v>Yes</v>
      </c>
    </row>
    <row r="132" spans="1:12" ht="25.5" x14ac:dyDescent="0.2">
      <c r="A132" s="168" t="s">
        <v>1430</v>
      </c>
      <c r="B132" s="22" t="s">
        <v>213</v>
      </c>
      <c r="C132" s="29">
        <v>487.30439073000002</v>
      </c>
      <c r="D132" s="27" t="str">
        <f t="shared" si="11"/>
        <v>N/A</v>
      </c>
      <c r="E132" s="29">
        <v>558.83335131000001</v>
      </c>
      <c r="F132" s="27" t="str">
        <f t="shared" si="12"/>
        <v>N/A</v>
      </c>
      <c r="G132" s="29">
        <v>400.68452946999997</v>
      </c>
      <c r="H132" s="27" t="str">
        <f t="shared" si="13"/>
        <v>N/A</v>
      </c>
      <c r="I132" s="8">
        <v>14.68</v>
      </c>
      <c r="J132" s="8">
        <v>-28.3</v>
      </c>
      <c r="K132" s="28" t="s">
        <v>734</v>
      </c>
      <c r="L132" s="105" t="str">
        <f t="shared" si="14"/>
        <v>Yes</v>
      </c>
    </row>
    <row r="133" spans="1:12" ht="25.5" x14ac:dyDescent="0.2">
      <c r="A133" s="168" t="s">
        <v>632</v>
      </c>
      <c r="B133" s="22" t="s">
        <v>213</v>
      </c>
      <c r="C133" s="29">
        <v>106595514</v>
      </c>
      <c r="D133" s="27" t="str">
        <f t="shared" si="11"/>
        <v>N/A</v>
      </c>
      <c r="E133" s="29">
        <v>102835736</v>
      </c>
      <c r="F133" s="27" t="str">
        <f t="shared" si="12"/>
        <v>N/A</v>
      </c>
      <c r="G133" s="29">
        <v>102704020</v>
      </c>
      <c r="H133" s="27" t="str">
        <f t="shared" si="13"/>
        <v>N/A</v>
      </c>
      <c r="I133" s="8">
        <v>-3.53</v>
      </c>
      <c r="J133" s="8">
        <v>-0.128</v>
      </c>
      <c r="K133" s="28" t="s">
        <v>734</v>
      </c>
      <c r="L133" s="105" t="str">
        <f t="shared" si="14"/>
        <v>Yes</v>
      </c>
    </row>
    <row r="134" spans="1:12" x14ac:dyDescent="0.2">
      <c r="A134" s="168" t="s">
        <v>633</v>
      </c>
      <c r="B134" s="22" t="s">
        <v>213</v>
      </c>
      <c r="C134" s="23">
        <v>7006</v>
      </c>
      <c r="D134" s="27" t="str">
        <f t="shared" si="11"/>
        <v>N/A</v>
      </c>
      <c r="E134" s="23">
        <v>6502</v>
      </c>
      <c r="F134" s="27" t="str">
        <f t="shared" si="12"/>
        <v>N/A</v>
      </c>
      <c r="G134" s="23">
        <v>6307</v>
      </c>
      <c r="H134" s="27" t="str">
        <f t="shared" si="13"/>
        <v>N/A</v>
      </c>
      <c r="I134" s="8">
        <v>-7.19</v>
      </c>
      <c r="J134" s="8">
        <v>-3</v>
      </c>
      <c r="K134" s="28" t="s">
        <v>734</v>
      </c>
      <c r="L134" s="105" t="str">
        <f t="shared" si="14"/>
        <v>Yes</v>
      </c>
    </row>
    <row r="135" spans="1:12" x14ac:dyDescent="0.2">
      <c r="A135" s="168" t="s">
        <v>1431</v>
      </c>
      <c r="B135" s="22" t="s">
        <v>213</v>
      </c>
      <c r="C135" s="29">
        <v>15214.889238</v>
      </c>
      <c r="D135" s="27" t="str">
        <f t="shared" si="11"/>
        <v>N/A</v>
      </c>
      <c r="E135" s="29">
        <v>15816.015995</v>
      </c>
      <c r="F135" s="27" t="str">
        <f t="shared" si="12"/>
        <v>N/A</v>
      </c>
      <c r="G135" s="29">
        <v>16284.131917000001</v>
      </c>
      <c r="H135" s="27" t="str">
        <f t="shared" si="13"/>
        <v>N/A</v>
      </c>
      <c r="I135" s="8">
        <v>3.9510000000000001</v>
      </c>
      <c r="J135" s="8">
        <v>2.96</v>
      </c>
      <c r="K135" s="28" t="s">
        <v>734</v>
      </c>
      <c r="L135" s="105" t="str">
        <f t="shared" si="14"/>
        <v>Yes</v>
      </c>
    </row>
    <row r="136" spans="1:12" ht="25.5" x14ac:dyDescent="0.2">
      <c r="A136" s="168" t="s">
        <v>634</v>
      </c>
      <c r="B136" s="22" t="s">
        <v>213</v>
      </c>
      <c r="C136" s="29">
        <v>681126</v>
      </c>
      <c r="D136" s="27" t="str">
        <f t="shared" si="11"/>
        <v>N/A</v>
      </c>
      <c r="E136" s="29">
        <v>1007082</v>
      </c>
      <c r="F136" s="27" t="str">
        <f t="shared" si="12"/>
        <v>N/A</v>
      </c>
      <c r="G136" s="29">
        <v>1205435</v>
      </c>
      <c r="H136" s="27" t="str">
        <f t="shared" si="13"/>
        <v>N/A</v>
      </c>
      <c r="I136" s="8">
        <v>47.86</v>
      </c>
      <c r="J136" s="8">
        <v>19.7</v>
      </c>
      <c r="K136" s="28" t="s">
        <v>734</v>
      </c>
      <c r="L136" s="105" t="str">
        <f>IF(J136="Div by 0", "N/A", IF(OR(J136="N/A",K136="N/A"),"N/A", IF(J136&gt;VALUE(MID(K136,1,2)), "No", IF(J136&lt;-1*VALUE(MID(K136,1,2)), "No", "Yes"))))</f>
        <v>Yes</v>
      </c>
    </row>
    <row r="137" spans="1:12" x14ac:dyDescent="0.2">
      <c r="A137" s="168" t="s">
        <v>635</v>
      </c>
      <c r="B137" s="22" t="s">
        <v>213</v>
      </c>
      <c r="C137" s="23">
        <v>8818</v>
      </c>
      <c r="D137" s="27" t="str">
        <f t="shared" si="11"/>
        <v>N/A</v>
      </c>
      <c r="E137" s="23">
        <v>12223</v>
      </c>
      <c r="F137" s="27" t="str">
        <f t="shared" si="12"/>
        <v>N/A</v>
      </c>
      <c r="G137" s="23">
        <v>14460</v>
      </c>
      <c r="H137" s="27" t="str">
        <f t="shared" si="13"/>
        <v>N/A</v>
      </c>
      <c r="I137" s="8">
        <v>38.61</v>
      </c>
      <c r="J137" s="8">
        <v>18.3</v>
      </c>
      <c r="K137" s="28" t="s">
        <v>734</v>
      </c>
      <c r="L137" s="105" t="str">
        <f t="shared" ref="L137:L141" si="15">IF(J137="Div by 0", "N/A", IF(OR(J137="N/A",K137="N/A"),"N/A", IF(J137&gt;VALUE(MID(K137,1,2)), "No", IF(J137&lt;-1*VALUE(MID(K137,1,2)), "No", "Yes"))))</f>
        <v>Yes</v>
      </c>
    </row>
    <row r="138" spans="1:12" ht="25.5" x14ac:dyDescent="0.2">
      <c r="A138" s="168" t="s">
        <v>1432</v>
      </c>
      <c r="B138" s="22" t="s">
        <v>213</v>
      </c>
      <c r="C138" s="29">
        <v>77.242685416</v>
      </c>
      <c r="D138" s="27" t="str">
        <f t="shared" si="11"/>
        <v>N/A</v>
      </c>
      <c r="E138" s="29">
        <v>82.392375031</v>
      </c>
      <c r="F138" s="27" t="str">
        <f t="shared" si="12"/>
        <v>N/A</v>
      </c>
      <c r="G138" s="29">
        <v>83.363416321000003</v>
      </c>
      <c r="H138" s="27" t="str">
        <f t="shared" si="13"/>
        <v>N/A</v>
      </c>
      <c r="I138" s="8">
        <v>6.6669999999999998</v>
      </c>
      <c r="J138" s="8">
        <v>1.179</v>
      </c>
      <c r="K138" s="28" t="s">
        <v>734</v>
      </c>
      <c r="L138" s="105" t="str">
        <f t="shared" si="15"/>
        <v>Yes</v>
      </c>
    </row>
    <row r="139" spans="1:12" ht="25.5" x14ac:dyDescent="0.2">
      <c r="A139" s="168" t="s">
        <v>636</v>
      </c>
      <c r="B139" s="22" t="s">
        <v>213</v>
      </c>
      <c r="C139" s="29">
        <v>37952866</v>
      </c>
      <c r="D139" s="27" t="str">
        <f t="shared" si="11"/>
        <v>N/A</v>
      </c>
      <c r="E139" s="29">
        <v>30061876</v>
      </c>
      <c r="F139" s="27" t="str">
        <f t="shared" si="12"/>
        <v>N/A</v>
      </c>
      <c r="G139" s="29">
        <v>29018633</v>
      </c>
      <c r="H139" s="27" t="str">
        <f t="shared" si="13"/>
        <v>N/A</v>
      </c>
      <c r="I139" s="8">
        <v>-20.8</v>
      </c>
      <c r="J139" s="8">
        <v>-3.47</v>
      </c>
      <c r="K139" s="28" t="s">
        <v>734</v>
      </c>
      <c r="L139" s="105" t="str">
        <f t="shared" si="15"/>
        <v>Yes</v>
      </c>
    </row>
    <row r="140" spans="1:12" x14ac:dyDescent="0.2">
      <c r="A140" s="168" t="s">
        <v>637</v>
      </c>
      <c r="B140" s="22" t="s">
        <v>213</v>
      </c>
      <c r="C140" s="23">
        <v>2245</v>
      </c>
      <c r="D140" s="27" t="str">
        <f t="shared" si="11"/>
        <v>N/A</v>
      </c>
      <c r="E140" s="23">
        <v>465</v>
      </c>
      <c r="F140" s="27" t="str">
        <f t="shared" si="12"/>
        <v>N/A</v>
      </c>
      <c r="G140" s="23">
        <v>439</v>
      </c>
      <c r="H140" s="27" t="str">
        <f t="shared" si="13"/>
        <v>N/A</v>
      </c>
      <c r="I140" s="8">
        <v>-79.3</v>
      </c>
      <c r="J140" s="8">
        <v>-5.59</v>
      </c>
      <c r="K140" s="28" t="s">
        <v>734</v>
      </c>
      <c r="L140" s="105" t="str">
        <f t="shared" si="15"/>
        <v>Yes</v>
      </c>
    </row>
    <row r="141" spans="1:12" ht="25.5" x14ac:dyDescent="0.2">
      <c r="A141" s="168" t="s">
        <v>1433</v>
      </c>
      <c r="B141" s="22" t="s">
        <v>213</v>
      </c>
      <c r="C141" s="29">
        <v>16905.508241</v>
      </c>
      <c r="D141" s="27" t="str">
        <f t="shared" si="11"/>
        <v>N/A</v>
      </c>
      <c r="E141" s="29">
        <v>64649.195699000004</v>
      </c>
      <c r="F141" s="27" t="str">
        <f t="shared" si="12"/>
        <v>N/A</v>
      </c>
      <c r="G141" s="29">
        <v>66101.669704</v>
      </c>
      <c r="H141" s="27" t="str">
        <f t="shared" si="13"/>
        <v>N/A</v>
      </c>
      <c r="I141" s="8">
        <v>282.39999999999998</v>
      </c>
      <c r="J141" s="8">
        <v>2.2469999999999999</v>
      </c>
      <c r="K141" s="28" t="s">
        <v>734</v>
      </c>
      <c r="L141" s="105" t="str">
        <f t="shared" si="15"/>
        <v>Yes</v>
      </c>
    </row>
    <row r="142" spans="1:12" ht="25.5" x14ac:dyDescent="0.2">
      <c r="A142" s="168" t="s">
        <v>638</v>
      </c>
      <c r="B142" s="22" t="s">
        <v>213</v>
      </c>
      <c r="C142" s="29">
        <v>37645222</v>
      </c>
      <c r="D142" s="27" t="str">
        <f t="shared" si="11"/>
        <v>N/A</v>
      </c>
      <c r="E142" s="29">
        <v>33697506</v>
      </c>
      <c r="F142" s="27" t="str">
        <f t="shared" si="12"/>
        <v>N/A</v>
      </c>
      <c r="G142" s="29">
        <v>32036024</v>
      </c>
      <c r="H142" s="27" t="str">
        <f t="shared" si="13"/>
        <v>N/A</v>
      </c>
      <c r="I142" s="8">
        <v>-10.5</v>
      </c>
      <c r="J142" s="8">
        <v>-4.93</v>
      </c>
      <c r="K142" s="28" t="s">
        <v>734</v>
      </c>
      <c r="L142" s="105" t="str">
        <f t="shared" ref="L142:L153" si="16">IF(J142="Div by 0", "N/A", IF(K142="N/A","N/A", IF(J142&gt;VALUE(MID(K142,1,2)), "No", IF(J142&lt;-1*VALUE(MID(K142,1,2)), "No", "Yes"))))</f>
        <v>Yes</v>
      </c>
    </row>
    <row r="143" spans="1:12" ht="25.5" x14ac:dyDescent="0.2">
      <c r="A143" s="168" t="s">
        <v>639</v>
      </c>
      <c r="B143" s="22" t="s">
        <v>213</v>
      </c>
      <c r="C143" s="23">
        <v>100748</v>
      </c>
      <c r="D143" s="27" t="str">
        <f t="shared" si="11"/>
        <v>N/A</v>
      </c>
      <c r="E143" s="23">
        <v>92438</v>
      </c>
      <c r="F143" s="27" t="str">
        <f t="shared" si="12"/>
        <v>N/A</v>
      </c>
      <c r="G143" s="23">
        <v>84145</v>
      </c>
      <c r="H143" s="27" t="str">
        <f t="shared" si="13"/>
        <v>N/A</v>
      </c>
      <c r="I143" s="8">
        <v>-8.25</v>
      </c>
      <c r="J143" s="8">
        <v>-8.9700000000000006</v>
      </c>
      <c r="K143" s="28" t="s">
        <v>734</v>
      </c>
      <c r="L143" s="105" t="str">
        <f t="shared" si="16"/>
        <v>Yes</v>
      </c>
    </row>
    <row r="144" spans="1:12" ht="25.5" x14ac:dyDescent="0.2">
      <c r="A144" s="168" t="s">
        <v>1434</v>
      </c>
      <c r="B144" s="22" t="s">
        <v>213</v>
      </c>
      <c r="C144" s="29">
        <v>373.65726367000002</v>
      </c>
      <c r="D144" s="27" t="str">
        <f t="shared" si="11"/>
        <v>N/A</v>
      </c>
      <c r="E144" s="29">
        <v>364.54170362999997</v>
      </c>
      <c r="F144" s="27" t="str">
        <f t="shared" si="12"/>
        <v>N/A</v>
      </c>
      <c r="G144" s="29">
        <v>380.72403588999998</v>
      </c>
      <c r="H144" s="27" t="str">
        <f t="shared" si="13"/>
        <v>N/A</v>
      </c>
      <c r="I144" s="8">
        <v>-2.44</v>
      </c>
      <c r="J144" s="8">
        <v>4.4390000000000001</v>
      </c>
      <c r="K144" s="28" t="s">
        <v>734</v>
      </c>
      <c r="L144" s="105" t="str">
        <f t="shared" si="16"/>
        <v>Yes</v>
      </c>
    </row>
    <row r="145" spans="1:12" ht="25.5" x14ac:dyDescent="0.2">
      <c r="A145" s="168" t="s">
        <v>640</v>
      </c>
      <c r="B145" s="22" t="s">
        <v>213</v>
      </c>
      <c r="C145" s="29">
        <v>15949692</v>
      </c>
      <c r="D145" s="27" t="str">
        <f t="shared" ref="D145:D153" si="17">IF($B145="N/A","N/A",IF(C145&gt;10,"No",IF(C145&lt;-10,"No","Yes")))</f>
        <v>N/A</v>
      </c>
      <c r="E145" s="29">
        <v>0</v>
      </c>
      <c r="F145" s="27" t="str">
        <f t="shared" ref="F145:F153" si="18">IF($B145="N/A","N/A",IF(E145&gt;10,"No",IF(E145&lt;-10,"No","Yes")))</f>
        <v>N/A</v>
      </c>
      <c r="G145" s="29">
        <v>0</v>
      </c>
      <c r="H145" s="27" t="str">
        <f t="shared" ref="H145:H153" si="19">IF($B145="N/A","N/A",IF(G145&gt;10,"No",IF(G145&lt;-10,"No","Yes")))</f>
        <v>N/A</v>
      </c>
      <c r="I145" s="8">
        <v>-100</v>
      </c>
      <c r="J145" s="8" t="s">
        <v>1750</v>
      </c>
      <c r="K145" s="28" t="s">
        <v>734</v>
      </c>
      <c r="L145" s="105" t="str">
        <f t="shared" si="16"/>
        <v>N/A</v>
      </c>
    </row>
    <row r="146" spans="1:12" x14ac:dyDescent="0.2">
      <c r="A146" s="168" t="s">
        <v>641</v>
      </c>
      <c r="B146" s="22" t="s">
        <v>213</v>
      </c>
      <c r="C146" s="23">
        <v>1345</v>
      </c>
      <c r="D146" s="27" t="str">
        <f t="shared" si="17"/>
        <v>N/A</v>
      </c>
      <c r="E146" s="23">
        <v>0</v>
      </c>
      <c r="F146" s="27" t="str">
        <f t="shared" si="18"/>
        <v>N/A</v>
      </c>
      <c r="G146" s="23">
        <v>0</v>
      </c>
      <c r="H146" s="27" t="str">
        <f t="shared" si="19"/>
        <v>N/A</v>
      </c>
      <c r="I146" s="8">
        <v>-100</v>
      </c>
      <c r="J146" s="8" t="s">
        <v>1750</v>
      </c>
      <c r="K146" s="28" t="s">
        <v>734</v>
      </c>
      <c r="L146" s="105" t="str">
        <f t="shared" si="16"/>
        <v>N/A</v>
      </c>
    </row>
    <row r="147" spans="1:12" ht="25.5" x14ac:dyDescent="0.2">
      <c r="A147" s="168" t="s">
        <v>1435</v>
      </c>
      <c r="B147" s="22" t="s">
        <v>213</v>
      </c>
      <c r="C147" s="29">
        <v>11858.507062999999</v>
      </c>
      <c r="D147" s="27" t="str">
        <f t="shared" si="17"/>
        <v>N/A</v>
      </c>
      <c r="E147" s="29" t="s">
        <v>1750</v>
      </c>
      <c r="F147" s="27" t="str">
        <f t="shared" si="18"/>
        <v>N/A</v>
      </c>
      <c r="G147" s="29" t="s">
        <v>1750</v>
      </c>
      <c r="H147" s="27" t="str">
        <f t="shared" si="19"/>
        <v>N/A</v>
      </c>
      <c r="I147" s="8" t="s">
        <v>1750</v>
      </c>
      <c r="J147" s="8" t="s">
        <v>1750</v>
      </c>
      <c r="K147" s="28" t="s">
        <v>734</v>
      </c>
      <c r="L147" s="105" t="str">
        <f t="shared" si="16"/>
        <v>N/A</v>
      </c>
    </row>
    <row r="148" spans="1:12" ht="25.5" x14ac:dyDescent="0.2">
      <c r="A148" s="168" t="s">
        <v>642</v>
      </c>
      <c r="B148" s="22" t="s">
        <v>213</v>
      </c>
      <c r="C148" s="29">
        <v>65710437</v>
      </c>
      <c r="D148" s="27" t="str">
        <f t="shared" si="17"/>
        <v>N/A</v>
      </c>
      <c r="E148" s="29">
        <v>12102023</v>
      </c>
      <c r="F148" s="27" t="str">
        <f t="shared" si="18"/>
        <v>N/A</v>
      </c>
      <c r="G148" s="29">
        <v>11631728</v>
      </c>
      <c r="H148" s="27" t="str">
        <f t="shared" si="19"/>
        <v>N/A</v>
      </c>
      <c r="I148" s="8">
        <v>-81.599999999999994</v>
      </c>
      <c r="J148" s="8">
        <v>-3.89</v>
      </c>
      <c r="K148" s="28" t="s">
        <v>734</v>
      </c>
      <c r="L148" s="105" t="str">
        <f t="shared" si="16"/>
        <v>Yes</v>
      </c>
    </row>
    <row r="149" spans="1:12" x14ac:dyDescent="0.2">
      <c r="A149" s="168" t="s">
        <v>643</v>
      </c>
      <c r="B149" s="22" t="s">
        <v>213</v>
      </c>
      <c r="C149" s="23">
        <v>15497</v>
      </c>
      <c r="D149" s="27" t="str">
        <f t="shared" si="17"/>
        <v>N/A</v>
      </c>
      <c r="E149" s="23">
        <v>8359</v>
      </c>
      <c r="F149" s="27" t="str">
        <f t="shared" si="18"/>
        <v>N/A</v>
      </c>
      <c r="G149" s="23">
        <v>7824</v>
      </c>
      <c r="H149" s="27" t="str">
        <f t="shared" si="19"/>
        <v>N/A</v>
      </c>
      <c r="I149" s="8">
        <v>-46.1</v>
      </c>
      <c r="J149" s="8">
        <v>-6.4</v>
      </c>
      <c r="K149" s="28" t="s">
        <v>734</v>
      </c>
      <c r="L149" s="105" t="str">
        <f t="shared" si="16"/>
        <v>Yes</v>
      </c>
    </row>
    <row r="150" spans="1:12" ht="25.5" x14ac:dyDescent="0.2">
      <c r="A150" s="168" t="s">
        <v>1436</v>
      </c>
      <c r="B150" s="22" t="s">
        <v>213</v>
      </c>
      <c r="C150" s="29">
        <v>4240.2037167999997</v>
      </c>
      <c r="D150" s="27" t="str">
        <f t="shared" si="17"/>
        <v>N/A</v>
      </c>
      <c r="E150" s="29">
        <v>1447.7835866</v>
      </c>
      <c r="F150" s="27" t="str">
        <f t="shared" si="18"/>
        <v>N/A</v>
      </c>
      <c r="G150" s="29">
        <v>1486.6728016</v>
      </c>
      <c r="H150" s="27" t="str">
        <f t="shared" si="19"/>
        <v>N/A</v>
      </c>
      <c r="I150" s="8">
        <v>-65.900000000000006</v>
      </c>
      <c r="J150" s="8">
        <v>2.6859999999999999</v>
      </c>
      <c r="K150" s="28" t="s">
        <v>734</v>
      </c>
      <c r="L150" s="105" t="str">
        <f t="shared" si="16"/>
        <v>Yes</v>
      </c>
    </row>
    <row r="151" spans="1:12" ht="25.5" x14ac:dyDescent="0.2">
      <c r="A151" s="168" t="s">
        <v>644</v>
      </c>
      <c r="B151" s="22" t="s">
        <v>213</v>
      </c>
      <c r="C151" s="29">
        <v>2180334</v>
      </c>
      <c r="D151" s="27" t="str">
        <f t="shared" si="17"/>
        <v>N/A</v>
      </c>
      <c r="E151" s="29">
        <v>0</v>
      </c>
      <c r="F151" s="27" t="str">
        <f t="shared" si="18"/>
        <v>N/A</v>
      </c>
      <c r="G151" s="29">
        <v>0</v>
      </c>
      <c r="H151" s="27" t="str">
        <f t="shared" si="19"/>
        <v>N/A</v>
      </c>
      <c r="I151" s="8">
        <v>-100</v>
      </c>
      <c r="J151" s="8" t="s">
        <v>1750</v>
      </c>
      <c r="K151" s="28" t="s">
        <v>734</v>
      </c>
      <c r="L151" s="105" t="str">
        <f t="shared" si="16"/>
        <v>N/A</v>
      </c>
    </row>
    <row r="152" spans="1:12" x14ac:dyDescent="0.2">
      <c r="A152" s="168" t="s">
        <v>645</v>
      </c>
      <c r="B152" s="22" t="s">
        <v>213</v>
      </c>
      <c r="C152" s="23">
        <v>424</v>
      </c>
      <c r="D152" s="27" t="str">
        <f t="shared" si="17"/>
        <v>N/A</v>
      </c>
      <c r="E152" s="23">
        <v>0</v>
      </c>
      <c r="F152" s="27" t="str">
        <f t="shared" si="18"/>
        <v>N/A</v>
      </c>
      <c r="G152" s="23">
        <v>0</v>
      </c>
      <c r="H152" s="27" t="str">
        <f t="shared" si="19"/>
        <v>N/A</v>
      </c>
      <c r="I152" s="8">
        <v>-100</v>
      </c>
      <c r="J152" s="8" t="s">
        <v>1750</v>
      </c>
      <c r="K152" s="28" t="s">
        <v>734</v>
      </c>
      <c r="L152" s="105" t="str">
        <f t="shared" si="16"/>
        <v>N/A</v>
      </c>
    </row>
    <row r="153" spans="1:12" ht="25.5" x14ac:dyDescent="0.2">
      <c r="A153" s="168" t="s">
        <v>1437</v>
      </c>
      <c r="B153" s="22" t="s">
        <v>213</v>
      </c>
      <c r="C153" s="29">
        <v>5142.2971698000001</v>
      </c>
      <c r="D153" s="27" t="str">
        <f t="shared" si="17"/>
        <v>N/A</v>
      </c>
      <c r="E153" s="29" t="s">
        <v>1750</v>
      </c>
      <c r="F153" s="27" t="str">
        <f t="shared" si="18"/>
        <v>N/A</v>
      </c>
      <c r="G153" s="29" t="s">
        <v>1750</v>
      </c>
      <c r="H153" s="27" t="str">
        <f t="shared" si="19"/>
        <v>N/A</v>
      </c>
      <c r="I153" s="8" t="s">
        <v>1750</v>
      </c>
      <c r="J153" s="8" t="s">
        <v>1750</v>
      </c>
      <c r="K153" s="28" t="s">
        <v>734</v>
      </c>
      <c r="L153" s="105" t="str">
        <f t="shared" si="16"/>
        <v>N/A</v>
      </c>
    </row>
    <row r="154" spans="1:12" x14ac:dyDescent="0.2">
      <c r="A154" s="168" t="s">
        <v>1503</v>
      </c>
      <c r="B154" s="22" t="s">
        <v>213</v>
      </c>
      <c r="C154" s="29">
        <v>342.03539741999998</v>
      </c>
      <c r="D154" s="27" t="str">
        <f t="shared" ref="D154:D173" si="20">IF($B154="N/A","N/A",IF(C154&gt;10,"No",IF(C154&lt;-10,"No","Yes")))</f>
        <v>N/A</v>
      </c>
      <c r="E154" s="29">
        <v>271.47554201000003</v>
      </c>
      <c r="F154" s="27" t="str">
        <f t="shared" ref="F154:F173" si="21">IF($B154="N/A","N/A",IF(E154&gt;10,"No",IF(E154&lt;-10,"No","Yes")))</f>
        <v>N/A</v>
      </c>
      <c r="G154" s="29">
        <v>303.05195183000001</v>
      </c>
      <c r="H154" s="27" t="str">
        <f t="shared" ref="H154:H173" si="22">IF($B154="N/A","N/A",IF(G154&gt;10,"No",IF(G154&lt;-10,"No","Yes")))</f>
        <v>N/A</v>
      </c>
      <c r="I154" s="8">
        <v>-20.6</v>
      </c>
      <c r="J154" s="8">
        <v>11.63</v>
      </c>
      <c r="K154" s="28" t="s">
        <v>734</v>
      </c>
      <c r="L154" s="105" t="str">
        <f t="shared" ref="L154:L173" si="23">IF(J154="Div by 0", "N/A", IF(K154="N/A","N/A", IF(J154&gt;VALUE(MID(K154,1,2)), "No", IF(J154&lt;-1*VALUE(MID(K154,1,2)), "No", "Yes"))))</f>
        <v>Yes</v>
      </c>
    </row>
    <row r="155" spans="1:12" x14ac:dyDescent="0.2">
      <c r="A155" s="174" t="s">
        <v>1504</v>
      </c>
      <c r="B155" s="22" t="s">
        <v>213</v>
      </c>
      <c r="C155" s="29">
        <v>100.01740749</v>
      </c>
      <c r="D155" s="27" t="str">
        <f t="shared" si="20"/>
        <v>N/A</v>
      </c>
      <c r="E155" s="29">
        <v>89.806124499000006</v>
      </c>
      <c r="F155" s="27" t="str">
        <f t="shared" si="21"/>
        <v>N/A</v>
      </c>
      <c r="G155" s="29">
        <v>230.64852586000001</v>
      </c>
      <c r="H155" s="27" t="str">
        <f t="shared" si="22"/>
        <v>N/A</v>
      </c>
      <c r="I155" s="8">
        <v>-10.199999999999999</v>
      </c>
      <c r="J155" s="8">
        <v>156.80000000000001</v>
      </c>
      <c r="K155" s="28" t="s">
        <v>734</v>
      </c>
      <c r="L155" s="105" t="str">
        <f t="shared" si="23"/>
        <v>No</v>
      </c>
    </row>
    <row r="156" spans="1:12" ht="25.5" x14ac:dyDescent="0.2">
      <c r="A156" s="174" t="s">
        <v>1505</v>
      </c>
      <c r="B156" s="22" t="s">
        <v>213</v>
      </c>
      <c r="C156" s="29">
        <v>758.91736977999994</v>
      </c>
      <c r="D156" s="27" t="str">
        <f t="shared" si="20"/>
        <v>N/A</v>
      </c>
      <c r="E156" s="29">
        <v>529.53666976</v>
      </c>
      <c r="F156" s="27" t="str">
        <f t="shared" si="21"/>
        <v>N/A</v>
      </c>
      <c r="G156" s="29">
        <v>503.20767137000001</v>
      </c>
      <c r="H156" s="27" t="str">
        <f t="shared" si="22"/>
        <v>N/A</v>
      </c>
      <c r="I156" s="8">
        <v>-30.2</v>
      </c>
      <c r="J156" s="8">
        <v>-4.97</v>
      </c>
      <c r="K156" s="28" t="s">
        <v>734</v>
      </c>
      <c r="L156" s="105" t="str">
        <f t="shared" si="23"/>
        <v>Yes</v>
      </c>
    </row>
    <row r="157" spans="1:12" x14ac:dyDescent="0.2">
      <c r="A157" s="174" t="s">
        <v>1506</v>
      </c>
      <c r="B157" s="22" t="s">
        <v>213</v>
      </c>
      <c r="C157" s="29">
        <v>148.57849440999999</v>
      </c>
      <c r="D157" s="27" t="str">
        <f t="shared" si="20"/>
        <v>N/A</v>
      </c>
      <c r="E157" s="29">
        <v>163.80011773000001</v>
      </c>
      <c r="F157" s="27" t="str">
        <f t="shared" si="21"/>
        <v>N/A</v>
      </c>
      <c r="G157" s="29">
        <v>224.09978734000001</v>
      </c>
      <c r="H157" s="27" t="str">
        <f t="shared" si="22"/>
        <v>N/A</v>
      </c>
      <c r="I157" s="8">
        <v>10.24</v>
      </c>
      <c r="J157" s="8">
        <v>36.81</v>
      </c>
      <c r="K157" s="28" t="s">
        <v>734</v>
      </c>
      <c r="L157" s="105" t="str">
        <f t="shared" si="23"/>
        <v>No</v>
      </c>
    </row>
    <row r="158" spans="1:12" x14ac:dyDescent="0.2">
      <c r="A158" s="174" t="s">
        <v>1507</v>
      </c>
      <c r="B158" s="22" t="s">
        <v>213</v>
      </c>
      <c r="C158" s="29">
        <v>284.90468031</v>
      </c>
      <c r="D158" s="27" t="str">
        <f t="shared" si="20"/>
        <v>N/A</v>
      </c>
      <c r="E158" s="29">
        <v>278.43884732999999</v>
      </c>
      <c r="F158" s="27" t="str">
        <f t="shared" si="21"/>
        <v>N/A</v>
      </c>
      <c r="G158" s="29">
        <v>283.89518951000002</v>
      </c>
      <c r="H158" s="27" t="str">
        <f t="shared" si="22"/>
        <v>N/A</v>
      </c>
      <c r="I158" s="8">
        <v>-2.27</v>
      </c>
      <c r="J158" s="8">
        <v>1.96</v>
      </c>
      <c r="K158" s="28" t="s">
        <v>734</v>
      </c>
      <c r="L158" s="105" t="str">
        <f t="shared" si="23"/>
        <v>Yes</v>
      </c>
    </row>
    <row r="159" spans="1:12" x14ac:dyDescent="0.2">
      <c r="A159" s="168" t="s">
        <v>1508</v>
      </c>
      <c r="B159" s="22" t="s">
        <v>213</v>
      </c>
      <c r="C159" s="29">
        <v>2926.9076777</v>
      </c>
      <c r="D159" s="27" t="str">
        <f t="shared" si="20"/>
        <v>N/A</v>
      </c>
      <c r="E159" s="29">
        <v>2402.7492923999998</v>
      </c>
      <c r="F159" s="27" t="str">
        <f t="shared" si="21"/>
        <v>N/A</v>
      </c>
      <c r="G159" s="29">
        <v>2370.1457642999999</v>
      </c>
      <c r="H159" s="27" t="str">
        <f t="shared" si="22"/>
        <v>N/A</v>
      </c>
      <c r="I159" s="8">
        <v>-17.899999999999999</v>
      </c>
      <c r="J159" s="8">
        <v>-1.36</v>
      </c>
      <c r="K159" s="28" t="s">
        <v>734</v>
      </c>
      <c r="L159" s="105" t="str">
        <f t="shared" si="23"/>
        <v>Yes</v>
      </c>
    </row>
    <row r="160" spans="1:12" x14ac:dyDescent="0.2">
      <c r="A160" s="174" t="s">
        <v>1509</v>
      </c>
      <c r="B160" s="22" t="s">
        <v>213</v>
      </c>
      <c r="C160" s="29">
        <v>10229.60878</v>
      </c>
      <c r="D160" s="27" t="str">
        <f t="shared" si="20"/>
        <v>N/A</v>
      </c>
      <c r="E160" s="29">
        <v>10684.131635</v>
      </c>
      <c r="F160" s="27" t="str">
        <f t="shared" si="21"/>
        <v>N/A</v>
      </c>
      <c r="G160" s="29">
        <v>11341.500497000001</v>
      </c>
      <c r="H160" s="27" t="str">
        <f t="shared" si="22"/>
        <v>N/A</v>
      </c>
      <c r="I160" s="8">
        <v>4.4429999999999996</v>
      </c>
      <c r="J160" s="8">
        <v>6.1529999999999996</v>
      </c>
      <c r="K160" s="28" t="s">
        <v>734</v>
      </c>
      <c r="L160" s="105" t="str">
        <f t="shared" si="23"/>
        <v>Yes</v>
      </c>
    </row>
    <row r="161" spans="1:12" ht="25.5" x14ac:dyDescent="0.2">
      <c r="A161" s="174" t="s">
        <v>1510</v>
      </c>
      <c r="B161" s="22" t="s">
        <v>213</v>
      </c>
      <c r="C161" s="29">
        <v>1381.2741086000001</v>
      </c>
      <c r="D161" s="27" t="str">
        <f t="shared" si="20"/>
        <v>N/A</v>
      </c>
      <c r="E161" s="29">
        <v>1533.2842934</v>
      </c>
      <c r="F161" s="27" t="str">
        <f t="shared" si="21"/>
        <v>N/A</v>
      </c>
      <c r="G161" s="29">
        <v>1714.6107449000001</v>
      </c>
      <c r="H161" s="27" t="str">
        <f t="shared" si="22"/>
        <v>N/A</v>
      </c>
      <c r="I161" s="8">
        <v>11.01</v>
      </c>
      <c r="J161" s="8">
        <v>11.83</v>
      </c>
      <c r="K161" s="28" t="s">
        <v>734</v>
      </c>
      <c r="L161" s="105" t="str">
        <f t="shared" si="23"/>
        <v>Yes</v>
      </c>
    </row>
    <row r="162" spans="1:12" x14ac:dyDescent="0.2">
      <c r="A162" s="174" t="s">
        <v>1511</v>
      </c>
      <c r="B162" s="22" t="s">
        <v>213</v>
      </c>
      <c r="C162" s="29">
        <v>0</v>
      </c>
      <c r="D162" s="27" t="str">
        <f t="shared" si="20"/>
        <v>N/A</v>
      </c>
      <c r="E162" s="29">
        <v>6.9842485600000004E-2</v>
      </c>
      <c r="F162" s="27" t="str">
        <f t="shared" si="21"/>
        <v>N/A</v>
      </c>
      <c r="G162" s="29">
        <v>0</v>
      </c>
      <c r="H162" s="27" t="str">
        <f t="shared" si="22"/>
        <v>N/A</v>
      </c>
      <c r="I162" s="8" t="s">
        <v>1750</v>
      </c>
      <c r="J162" s="8">
        <v>-100</v>
      </c>
      <c r="K162" s="28" t="s">
        <v>734</v>
      </c>
      <c r="L162" s="105" t="str">
        <f t="shared" si="23"/>
        <v>No</v>
      </c>
    </row>
    <row r="163" spans="1:12" x14ac:dyDescent="0.2">
      <c r="A163" s="174" t="s">
        <v>1512</v>
      </c>
      <c r="B163" s="22" t="s">
        <v>213</v>
      </c>
      <c r="C163" s="29">
        <v>6.73</v>
      </c>
      <c r="D163" s="27" t="str">
        <f t="shared" si="20"/>
        <v>N/A</v>
      </c>
      <c r="E163" s="29">
        <v>34.135373276999999</v>
      </c>
      <c r="F163" s="27" t="str">
        <f t="shared" si="21"/>
        <v>N/A</v>
      </c>
      <c r="G163" s="29">
        <v>62.296358660000003</v>
      </c>
      <c r="H163" s="27" t="str">
        <f t="shared" si="22"/>
        <v>N/A</v>
      </c>
      <c r="I163" s="8">
        <v>407.2</v>
      </c>
      <c r="J163" s="8">
        <v>82.5</v>
      </c>
      <c r="K163" s="28" t="s">
        <v>734</v>
      </c>
      <c r="L163" s="105" t="str">
        <f t="shared" si="23"/>
        <v>No</v>
      </c>
    </row>
    <row r="164" spans="1:12" x14ac:dyDescent="0.2">
      <c r="A164" s="168" t="s">
        <v>1513</v>
      </c>
      <c r="B164" s="22" t="s">
        <v>213</v>
      </c>
      <c r="C164" s="29">
        <v>242.90480818</v>
      </c>
      <c r="D164" s="27" t="str">
        <f t="shared" si="20"/>
        <v>N/A</v>
      </c>
      <c r="E164" s="29">
        <v>171.43697997999999</v>
      </c>
      <c r="F164" s="27" t="str">
        <f t="shared" si="21"/>
        <v>N/A</v>
      </c>
      <c r="G164" s="29">
        <v>170.790063</v>
      </c>
      <c r="H164" s="27" t="str">
        <f t="shared" si="22"/>
        <v>N/A</v>
      </c>
      <c r="I164" s="8">
        <v>-29.4</v>
      </c>
      <c r="J164" s="8">
        <v>-0.377</v>
      </c>
      <c r="K164" s="28" t="s">
        <v>734</v>
      </c>
      <c r="L164" s="105" t="str">
        <f t="shared" si="23"/>
        <v>Yes</v>
      </c>
    </row>
    <row r="165" spans="1:12" x14ac:dyDescent="0.2">
      <c r="A165" s="174" t="s">
        <v>1514</v>
      </c>
      <c r="B165" s="22" t="s">
        <v>213</v>
      </c>
      <c r="C165" s="29">
        <v>92.876861915999996</v>
      </c>
      <c r="D165" s="27" t="str">
        <f t="shared" si="20"/>
        <v>N/A</v>
      </c>
      <c r="E165" s="29">
        <v>57.638975989000002</v>
      </c>
      <c r="F165" s="27" t="str">
        <f t="shared" si="21"/>
        <v>N/A</v>
      </c>
      <c r="G165" s="29">
        <v>64.054498131000003</v>
      </c>
      <c r="H165" s="27" t="str">
        <f t="shared" si="22"/>
        <v>N/A</v>
      </c>
      <c r="I165" s="8">
        <v>-37.9</v>
      </c>
      <c r="J165" s="8">
        <v>11.13</v>
      </c>
      <c r="K165" s="28" t="s">
        <v>734</v>
      </c>
      <c r="L165" s="105" t="str">
        <f t="shared" si="23"/>
        <v>Yes</v>
      </c>
    </row>
    <row r="166" spans="1:12" x14ac:dyDescent="0.2">
      <c r="A166" s="174" t="s">
        <v>1515</v>
      </c>
      <c r="B166" s="22" t="s">
        <v>213</v>
      </c>
      <c r="C166" s="29">
        <v>475.87234777999998</v>
      </c>
      <c r="D166" s="27" t="str">
        <f t="shared" si="20"/>
        <v>N/A</v>
      </c>
      <c r="E166" s="29">
        <v>448.00398308000001</v>
      </c>
      <c r="F166" s="27" t="str">
        <f t="shared" si="21"/>
        <v>N/A</v>
      </c>
      <c r="G166" s="29">
        <v>512.39534358000003</v>
      </c>
      <c r="H166" s="27" t="str">
        <f t="shared" si="22"/>
        <v>N/A</v>
      </c>
      <c r="I166" s="8">
        <v>-5.86</v>
      </c>
      <c r="J166" s="8">
        <v>14.37</v>
      </c>
      <c r="K166" s="28" t="s">
        <v>734</v>
      </c>
      <c r="L166" s="105" t="str">
        <f t="shared" si="23"/>
        <v>Yes</v>
      </c>
    </row>
    <row r="167" spans="1:12" x14ac:dyDescent="0.2">
      <c r="A167" s="174" t="s">
        <v>1516</v>
      </c>
      <c r="B167" s="22" t="s">
        <v>213</v>
      </c>
      <c r="C167" s="29">
        <v>175.06698625999999</v>
      </c>
      <c r="D167" s="27" t="str">
        <f t="shared" si="20"/>
        <v>N/A</v>
      </c>
      <c r="E167" s="29">
        <v>184.05819733999999</v>
      </c>
      <c r="F167" s="27" t="str">
        <f t="shared" si="21"/>
        <v>N/A</v>
      </c>
      <c r="G167" s="29">
        <v>164.09526496999999</v>
      </c>
      <c r="H167" s="27" t="str">
        <f t="shared" si="22"/>
        <v>N/A</v>
      </c>
      <c r="I167" s="8">
        <v>5.1360000000000001</v>
      </c>
      <c r="J167" s="8">
        <v>-10.8</v>
      </c>
      <c r="K167" s="28" t="s">
        <v>734</v>
      </c>
      <c r="L167" s="105" t="str">
        <f t="shared" si="23"/>
        <v>Yes</v>
      </c>
    </row>
    <row r="168" spans="1:12" x14ac:dyDescent="0.2">
      <c r="A168" s="174" t="s">
        <v>1517</v>
      </c>
      <c r="B168" s="22" t="s">
        <v>213</v>
      </c>
      <c r="C168" s="29">
        <v>160.91767263</v>
      </c>
      <c r="D168" s="27" t="str">
        <f t="shared" si="20"/>
        <v>N/A</v>
      </c>
      <c r="E168" s="29">
        <v>47.676525273000003</v>
      </c>
      <c r="F168" s="27" t="str">
        <f t="shared" si="21"/>
        <v>N/A</v>
      </c>
      <c r="G168" s="29">
        <v>41.475157830999997</v>
      </c>
      <c r="H168" s="27" t="str">
        <f t="shared" si="22"/>
        <v>N/A</v>
      </c>
      <c r="I168" s="8">
        <v>-70.400000000000006</v>
      </c>
      <c r="J168" s="8">
        <v>-13</v>
      </c>
      <c r="K168" s="28" t="s">
        <v>734</v>
      </c>
      <c r="L168" s="105" t="str">
        <f t="shared" si="23"/>
        <v>Yes</v>
      </c>
    </row>
    <row r="169" spans="1:12" x14ac:dyDescent="0.2">
      <c r="A169" s="168" t="s">
        <v>1518</v>
      </c>
      <c r="B169" s="22" t="s">
        <v>213</v>
      </c>
      <c r="C169" s="29">
        <v>1433.3333706999999</v>
      </c>
      <c r="D169" s="27" t="str">
        <f t="shared" si="20"/>
        <v>N/A</v>
      </c>
      <c r="E169" s="29">
        <v>916.93867466999995</v>
      </c>
      <c r="F169" s="27" t="str">
        <f t="shared" si="21"/>
        <v>N/A</v>
      </c>
      <c r="G169" s="29">
        <v>793.38576585999999</v>
      </c>
      <c r="H169" s="27" t="str">
        <f t="shared" si="22"/>
        <v>N/A</v>
      </c>
      <c r="I169" s="8">
        <v>-36</v>
      </c>
      <c r="J169" s="8">
        <v>-13.5</v>
      </c>
      <c r="K169" s="28" t="s">
        <v>734</v>
      </c>
      <c r="L169" s="105" t="str">
        <f t="shared" si="23"/>
        <v>Yes</v>
      </c>
    </row>
    <row r="170" spans="1:12" x14ac:dyDescent="0.2">
      <c r="A170" s="174" t="s">
        <v>1519</v>
      </c>
      <c r="B170" s="22" t="s">
        <v>213</v>
      </c>
      <c r="C170" s="29">
        <v>2486.7278240999999</v>
      </c>
      <c r="D170" s="27" t="str">
        <f t="shared" si="20"/>
        <v>N/A</v>
      </c>
      <c r="E170" s="29">
        <v>1837.8702955000001</v>
      </c>
      <c r="F170" s="27" t="str">
        <f t="shared" si="21"/>
        <v>N/A</v>
      </c>
      <c r="G170" s="29">
        <v>1722.808329</v>
      </c>
      <c r="H170" s="27" t="str">
        <f t="shared" si="22"/>
        <v>N/A</v>
      </c>
      <c r="I170" s="8">
        <v>-26.1</v>
      </c>
      <c r="J170" s="8">
        <v>-6.26</v>
      </c>
      <c r="K170" s="28" t="s">
        <v>734</v>
      </c>
      <c r="L170" s="105" t="str">
        <f t="shared" si="23"/>
        <v>Yes</v>
      </c>
    </row>
    <row r="171" spans="1:12" x14ac:dyDescent="0.2">
      <c r="A171" s="174" t="s">
        <v>1520</v>
      </c>
      <c r="B171" s="22" t="s">
        <v>213</v>
      </c>
      <c r="C171" s="29">
        <v>2174.0430716999999</v>
      </c>
      <c r="D171" s="27" t="str">
        <f t="shared" si="20"/>
        <v>N/A</v>
      </c>
      <c r="E171" s="29">
        <v>1779.2101094</v>
      </c>
      <c r="F171" s="27" t="str">
        <f t="shared" si="21"/>
        <v>N/A</v>
      </c>
      <c r="G171" s="29">
        <v>1675.4827184999999</v>
      </c>
      <c r="H171" s="27" t="str">
        <f t="shared" si="22"/>
        <v>N/A</v>
      </c>
      <c r="I171" s="8">
        <v>-18.2</v>
      </c>
      <c r="J171" s="8">
        <v>-5.83</v>
      </c>
      <c r="K171" s="28" t="s">
        <v>734</v>
      </c>
      <c r="L171" s="105" t="str">
        <f t="shared" si="23"/>
        <v>Yes</v>
      </c>
    </row>
    <row r="172" spans="1:12" x14ac:dyDescent="0.2">
      <c r="A172" s="174" t="s">
        <v>1521</v>
      </c>
      <c r="B172" s="22" t="s">
        <v>213</v>
      </c>
      <c r="C172" s="29">
        <v>251.18293550000001</v>
      </c>
      <c r="D172" s="27" t="str">
        <f t="shared" si="20"/>
        <v>N/A</v>
      </c>
      <c r="E172" s="29">
        <v>265.68053162000001</v>
      </c>
      <c r="F172" s="27" t="str">
        <f t="shared" si="21"/>
        <v>N/A</v>
      </c>
      <c r="G172" s="29">
        <v>207.45492734000001</v>
      </c>
      <c r="H172" s="27" t="str">
        <f t="shared" si="22"/>
        <v>N/A</v>
      </c>
      <c r="I172" s="8">
        <v>5.7720000000000002</v>
      </c>
      <c r="J172" s="8">
        <v>-21.9</v>
      </c>
      <c r="K172" s="28" t="s">
        <v>734</v>
      </c>
      <c r="L172" s="105" t="str">
        <f t="shared" si="23"/>
        <v>Yes</v>
      </c>
    </row>
    <row r="173" spans="1:12" x14ac:dyDescent="0.2">
      <c r="A173" s="174" t="s">
        <v>1522</v>
      </c>
      <c r="B173" s="22" t="s">
        <v>213</v>
      </c>
      <c r="C173" s="29">
        <v>596.56103581000002</v>
      </c>
      <c r="D173" s="27" t="str">
        <f t="shared" si="20"/>
        <v>N/A</v>
      </c>
      <c r="E173" s="29">
        <v>297.19770541999998</v>
      </c>
      <c r="F173" s="27" t="str">
        <f t="shared" si="21"/>
        <v>N/A</v>
      </c>
      <c r="G173" s="29">
        <v>274.82402386000001</v>
      </c>
      <c r="H173" s="27" t="str">
        <f t="shared" si="22"/>
        <v>N/A</v>
      </c>
      <c r="I173" s="8">
        <v>-50.2</v>
      </c>
      <c r="J173" s="8">
        <v>-7.53</v>
      </c>
      <c r="K173" s="28" t="s">
        <v>734</v>
      </c>
      <c r="L173" s="105" t="str">
        <f t="shared" si="23"/>
        <v>Yes</v>
      </c>
    </row>
    <row r="174" spans="1:12" x14ac:dyDescent="0.2">
      <c r="A174" s="168" t="s">
        <v>371</v>
      </c>
      <c r="B174" s="22" t="s">
        <v>213</v>
      </c>
      <c r="C174" s="4">
        <v>4.2382224879999999</v>
      </c>
      <c r="D174" s="27" t="str">
        <f t="shared" ref="D174:D203" si="24">IF($B174="N/A","N/A",IF(C174&gt;10,"No",IF(C174&lt;-10,"No","Yes")))</f>
        <v>N/A</v>
      </c>
      <c r="E174" s="4">
        <v>3.6263940426999999</v>
      </c>
      <c r="F174" s="27" t="str">
        <f t="shared" ref="F174:F203" si="25">IF($B174="N/A","N/A",IF(E174&gt;10,"No",IF(E174&lt;-10,"No","Yes")))</f>
        <v>N/A</v>
      </c>
      <c r="G174" s="4">
        <v>3.4235277191</v>
      </c>
      <c r="H174" s="27" t="str">
        <f t="shared" ref="H174:H203" si="26">IF($B174="N/A","N/A",IF(G174&gt;10,"No",IF(G174&lt;-10,"No","Yes")))</f>
        <v>N/A</v>
      </c>
      <c r="I174" s="8">
        <v>-14.4</v>
      </c>
      <c r="J174" s="8">
        <v>-5.59</v>
      </c>
      <c r="K174" s="28" t="s">
        <v>734</v>
      </c>
      <c r="L174" s="105" t="str">
        <f t="shared" ref="L174:L203" si="27">IF(J174="Div by 0", "N/A", IF(K174="N/A","N/A", IF(J174&gt;VALUE(MID(K174,1,2)), "No", IF(J174&lt;-1*VALUE(MID(K174,1,2)), "No", "Yes"))))</f>
        <v>Yes</v>
      </c>
    </row>
    <row r="175" spans="1:12" x14ac:dyDescent="0.2">
      <c r="A175" s="174" t="s">
        <v>480</v>
      </c>
      <c r="B175" s="22" t="s">
        <v>213</v>
      </c>
      <c r="C175" s="4">
        <v>2.4749418481999998</v>
      </c>
      <c r="D175" s="27" t="str">
        <f t="shared" si="24"/>
        <v>N/A</v>
      </c>
      <c r="E175" s="4">
        <v>2.2866426182000001</v>
      </c>
      <c r="F175" s="27" t="str">
        <f t="shared" si="25"/>
        <v>N/A</v>
      </c>
      <c r="G175" s="4">
        <v>3.4101556953999999</v>
      </c>
      <c r="H175" s="27" t="str">
        <f t="shared" si="26"/>
        <v>N/A</v>
      </c>
      <c r="I175" s="8">
        <v>-7.61</v>
      </c>
      <c r="J175" s="8">
        <v>49.13</v>
      </c>
      <c r="K175" s="28" t="s">
        <v>734</v>
      </c>
      <c r="L175" s="105" t="str">
        <f t="shared" si="27"/>
        <v>No</v>
      </c>
    </row>
    <row r="176" spans="1:12" x14ac:dyDescent="0.2">
      <c r="A176" s="174" t="s">
        <v>481</v>
      </c>
      <c r="B176" s="22" t="s">
        <v>213</v>
      </c>
      <c r="C176" s="4">
        <v>4.5554510498000003</v>
      </c>
      <c r="D176" s="27" t="str">
        <f t="shared" si="24"/>
        <v>N/A</v>
      </c>
      <c r="E176" s="4">
        <v>3.3770251688999999</v>
      </c>
      <c r="F176" s="27" t="str">
        <f t="shared" si="25"/>
        <v>N/A</v>
      </c>
      <c r="G176" s="4">
        <v>3.430342113</v>
      </c>
      <c r="H176" s="27" t="str">
        <f t="shared" si="26"/>
        <v>N/A</v>
      </c>
      <c r="I176" s="8">
        <v>-25.9</v>
      </c>
      <c r="J176" s="8">
        <v>1.579</v>
      </c>
      <c r="K176" s="28" t="s">
        <v>734</v>
      </c>
      <c r="L176" s="105" t="str">
        <f t="shared" si="27"/>
        <v>Yes</v>
      </c>
    </row>
    <row r="177" spans="1:12" x14ac:dyDescent="0.2">
      <c r="A177" s="174" t="s">
        <v>482</v>
      </c>
      <c r="B177" s="22" t="s">
        <v>213</v>
      </c>
      <c r="C177" s="4">
        <v>4.6701186377999999</v>
      </c>
      <c r="D177" s="27" t="str">
        <f t="shared" si="24"/>
        <v>N/A</v>
      </c>
      <c r="E177" s="4">
        <v>4.8672723275000003</v>
      </c>
      <c r="F177" s="27" t="str">
        <f t="shared" si="25"/>
        <v>N/A</v>
      </c>
      <c r="G177" s="4">
        <v>4.0720952518000004</v>
      </c>
      <c r="H177" s="27" t="str">
        <f t="shared" si="26"/>
        <v>N/A</v>
      </c>
      <c r="I177" s="8">
        <v>4.2220000000000004</v>
      </c>
      <c r="J177" s="8">
        <v>-16.3</v>
      </c>
      <c r="K177" s="28" t="s">
        <v>734</v>
      </c>
      <c r="L177" s="105" t="str">
        <f t="shared" si="27"/>
        <v>Yes</v>
      </c>
    </row>
    <row r="178" spans="1:12" x14ac:dyDescent="0.2">
      <c r="A178" s="174" t="s">
        <v>483</v>
      </c>
      <c r="B178" s="22" t="s">
        <v>213</v>
      </c>
      <c r="C178" s="4">
        <v>5.5409207160999996</v>
      </c>
      <c r="D178" s="27" t="str">
        <f t="shared" si="24"/>
        <v>N/A</v>
      </c>
      <c r="E178" s="4">
        <v>3.6830448298</v>
      </c>
      <c r="F178" s="27" t="str">
        <f t="shared" si="25"/>
        <v>N/A</v>
      </c>
      <c r="G178" s="4">
        <v>2.9777925030999999</v>
      </c>
      <c r="H178" s="27" t="str">
        <f t="shared" si="26"/>
        <v>N/A</v>
      </c>
      <c r="I178" s="8">
        <v>-33.5</v>
      </c>
      <c r="J178" s="8">
        <v>-19.100000000000001</v>
      </c>
      <c r="K178" s="28" t="s">
        <v>734</v>
      </c>
      <c r="L178" s="105" t="str">
        <f t="shared" si="27"/>
        <v>Yes</v>
      </c>
    </row>
    <row r="179" spans="1:12" x14ac:dyDescent="0.2">
      <c r="A179" s="168" t="s">
        <v>1523</v>
      </c>
      <c r="B179" s="22" t="s">
        <v>213</v>
      </c>
      <c r="C179" s="4">
        <v>8.2301912099999992</v>
      </c>
      <c r="D179" s="27" t="str">
        <f t="shared" si="24"/>
        <v>N/A</v>
      </c>
      <c r="E179" s="4">
        <v>6.5692196707999999</v>
      </c>
      <c r="F179" s="27" t="str">
        <f t="shared" si="25"/>
        <v>N/A</v>
      </c>
      <c r="G179" s="4">
        <v>6.3478467443</v>
      </c>
      <c r="H179" s="27" t="str">
        <f t="shared" si="26"/>
        <v>N/A</v>
      </c>
      <c r="I179" s="8">
        <v>-20.2</v>
      </c>
      <c r="J179" s="8">
        <v>-3.37</v>
      </c>
      <c r="K179" s="28" t="s">
        <v>734</v>
      </c>
      <c r="L179" s="105" t="str">
        <f t="shared" si="27"/>
        <v>Yes</v>
      </c>
    </row>
    <row r="180" spans="1:12" x14ac:dyDescent="0.2">
      <c r="A180" s="174" t="s">
        <v>1524</v>
      </c>
      <c r="B180" s="22" t="s">
        <v>213</v>
      </c>
      <c r="C180" s="4">
        <v>28.423768239000001</v>
      </c>
      <c r="D180" s="27" t="str">
        <f t="shared" si="24"/>
        <v>N/A</v>
      </c>
      <c r="E180" s="4">
        <v>28.682603873000001</v>
      </c>
      <c r="F180" s="27" t="str">
        <f t="shared" si="25"/>
        <v>N/A</v>
      </c>
      <c r="G180" s="4">
        <v>30.175571434999998</v>
      </c>
      <c r="H180" s="27" t="str">
        <f t="shared" si="26"/>
        <v>N/A</v>
      </c>
      <c r="I180" s="8">
        <v>0.91059999999999997</v>
      </c>
      <c r="J180" s="8">
        <v>5.2050000000000001</v>
      </c>
      <c r="K180" s="28" t="s">
        <v>734</v>
      </c>
      <c r="L180" s="105" t="str">
        <f t="shared" si="27"/>
        <v>Yes</v>
      </c>
    </row>
    <row r="181" spans="1:12" x14ac:dyDescent="0.2">
      <c r="A181" s="174" t="s">
        <v>1525</v>
      </c>
      <c r="B181" s="22" t="s">
        <v>213</v>
      </c>
      <c r="C181" s="4">
        <v>4.1356607375000003</v>
      </c>
      <c r="D181" s="27" t="str">
        <f t="shared" si="24"/>
        <v>N/A</v>
      </c>
      <c r="E181" s="4">
        <v>4.4576134393000002</v>
      </c>
      <c r="F181" s="27" t="str">
        <f t="shared" si="25"/>
        <v>N/A</v>
      </c>
      <c r="G181" s="4">
        <v>4.6421841630999996</v>
      </c>
      <c r="H181" s="27" t="str">
        <f t="shared" si="26"/>
        <v>N/A</v>
      </c>
      <c r="I181" s="8">
        <v>7.7850000000000001</v>
      </c>
      <c r="J181" s="8">
        <v>4.141</v>
      </c>
      <c r="K181" s="28" t="s">
        <v>734</v>
      </c>
      <c r="L181" s="105" t="str">
        <f t="shared" si="27"/>
        <v>Yes</v>
      </c>
    </row>
    <row r="182" spans="1:12" x14ac:dyDescent="0.2">
      <c r="A182" s="174" t="s">
        <v>1526</v>
      </c>
      <c r="B182" s="22" t="s">
        <v>213</v>
      </c>
      <c r="C182" s="4">
        <v>0</v>
      </c>
      <c r="D182" s="27" t="str">
        <f t="shared" si="24"/>
        <v>N/A</v>
      </c>
      <c r="E182" s="4">
        <v>7.0920480000000001E-4</v>
      </c>
      <c r="F182" s="27" t="str">
        <f t="shared" si="25"/>
        <v>N/A</v>
      </c>
      <c r="G182" s="4">
        <v>0</v>
      </c>
      <c r="H182" s="27" t="str">
        <f t="shared" si="26"/>
        <v>N/A</v>
      </c>
      <c r="I182" s="8" t="s">
        <v>1750</v>
      </c>
      <c r="J182" s="8">
        <v>-100</v>
      </c>
      <c r="K182" s="28" t="s">
        <v>734</v>
      </c>
      <c r="L182" s="105" t="str">
        <f t="shared" si="27"/>
        <v>No</v>
      </c>
    </row>
    <row r="183" spans="1:12" x14ac:dyDescent="0.2">
      <c r="A183" s="174" t="s">
        <v>1527</v>
      </c>
      <c r="B183" s="22" t="s">
        <v>213</v>
      </c>
      <c r="C183" s="4">
        <v>6.9053708399999997E-2</v>
      </c>
      <c r="D183" s="27" t="str">
        <f t="shared" si="24"/>
        <v>N/A</v>
      </c>
      <c r="E183" s="4">
        <v>0.2128344455</v>
      </c>
      <c r="F183" s="27" t="str">
        <f t="shared" si="25"/>
        <v>N/A</v>
      </c>
      <c r="G183" s="4">
        <v>0.2355546882</v>
      </c>
      <c r="H183" s="27" t="str">
        <f t="shared" si="26"/>
        <v>N/A</v>
      </c>
      <c r="I183" s="8">
        <v>208.2</v>
      </c>
      <c r="J183" s="8">
        <v>10.68</v>
      </c>
      <c r="K183" s="28" t="s">
        <v>734</v>
      </c>
      <c r="L183" s="105" t="str">
        <f t="shared" si="27"/>
        <v>Yes</v>
      </c>
    </row>
    <row r="184" spans="1:12" x14ac:dyDescent="0.2">
      <c r="A184" s="168" t="s">
        <v>97</v>
      </c>
      <c r="B184" s="22" t="s">
        <v>213</v>
      </c>
      <c r="C184" s="4">
        <v>41.025337561000001</v>
      </c>
      <c r="D184" s="27" t="str">
        <f t="shared" si="24"/>
        <v>N/A</v>
      </c>
      <c r="E184" s="4">
        <v>30.520727152999999</v>
      </c>
      <c r="F184" s="27" t="str">
        <f t="shared" si="25"/>
        <v>N/A</v>
      </c>
      <c r="G184" s="4">
        <v>27.381864537999999</v>
      </c>
      <c r="H184" s="27" t="str">
        <f t="shared" si="26"/>
        <v>N/A</v>
      </c>
      <c r="I184" s="8">
        <v>-25.6</v>
      </c>
      <c r="J184" s="8">
        <v>-10.3</v>
      </c>
      <c r="K184" s="28" t="s">
        <v>734</v>
      </c>
      <c r="L184" s="105" t="str">
        <f t="shared" si="27"/>
        <v>Yes</v>
      </c>
    </row>
    <row r="185" spans="1:12" x14ac:dyDescent="0.2">
      <c r="A185" s="174" t="s">
        <v>484</v>
      </c>
      <c r="B185" s="22" t="s">
        <v>213</v>
      </c>
      <c r="C185" s="4">
        <v>38.820046521000002</v>
      </c>
      <c r="D185" s="27" t="str">
        <f t="shared" si="24"/>
        <v>N/A</v>
      </c>
      <c r="E185" s="4">
        <v>37.024744302999999</v>
      </c>
      <c r="F185" s="27" t="str">
        <f t="shared" si="25"/>
        <v>N/A</v>
      </c>
      <c r="G185" s="4">
        <v>34.314514221000003</v>
      </c>
      <c r="H185" s="27" t="str">
        <f t="shared" si="26"/>
        <v>N/A</v>
      </c>
      <c r="I185" s="8">
        <v>-4.62</v>
      </c>
      <c r="J185" s="8">
        <v>-7.32</v>
      </c>
      <c r="K185" s="28" t="s">
        <v>734</v>
      </c>
      <c r="L185" s="105" t="str">
        <f t="shared" si="27"/>
        <v>Yes</v>
      </c>
    </row>
    <row r="186" spans="1:12" x14ac:dyDescent="0.2">
      <c r="A186" s="174" t="s">
        <v>485</v>
      </c>
      <c r="B186" s="22" t="s">
        <v>213</v>
      </c>
      <c r="C186" s="4">
        <v>46.658967052999998</v>
      </c>
      <c r="D186" s="27" t="str">
        <f t="shared" si="24"/>
        <v>N/A</v>
      </c>
      <c r="E186" s="4">
        <v>43.603156573</v>
      </c>
      <c r="F186" s="27" t="str">
        <f t="shared" si="25"/>
        <v>N/A</v>
      </c>
      <c r="G186" s="4">
        <v>42.285498932000003</v>
      </c>
      <c r="H186" s="27" t="str">
        <f t="shared" si="26"/>
        <v>N/A</v>
      </c>
      <c r="I186" s="8">
        <v>-6.55</v>
      </c>
      <c r="J186" s="8">
        <v>-3.02</v>
      </c>
      <c r="K186" s="28" t="s">
        <v>734</v>
      </c>
      <c r="L186" s="105" t="str">
        <f t="shared" si="27"/>
        <v>Yes</v>
      </c>
    </row>
    <row r="187" spans="1:12" x14ac:dyDescent="0.2">
      <c r="A187" s="174" t="s">
        <v>486</v>
      </c>
      <c r="B187" s="22" t="s">
        <v>213</v>
      </c>
      <c r="C187" s="4">
        <v>38.641924379000002</v>
      </c>
      <c r="D187" s="27" t="str">
        <f t="shared" si="24"/>
        <v>N/A</v>
      </c>
      <c r="E187" s="4">
        <v>35.74959398</v>
      </c>
      <c r="F187" s="27" t="str">
        <f t="shared" si="25"/>
        <v>N/A</v>
      </c>
      <c r="G187" s="4">
        <v>32.607611220999999</v>
      </c>
      <c r="H187" s="27" t="str">
        <f t="shared" si="26"/>
        <v>N/A</v>
      </c>
      <c r="I187" s="8">
        <v>-7.48</v>
      </c>
      <c r="J187" s="8">
        <v>-8.7899999999999991</v>
      </c>
      <c r="K187" s="28" t="s">
        <v>734</v>
      </c>
      <c r="L187" s="105" t="str">
        <f t="shared" si="27"/>
        <v>Yes</v>
      </c>
    </row>
    <row r="188" spans="1:12" x14ac:dyDescent="0.2">
      <c r="A188" s="174" t="s">
        <v>487</v>
      </c>
      <c r="B188" s="22" t="s">
        <v>213</v>
      </c>
      <c r="C188" s="4">
        <v>38.227621483</v>
      </c>
      <c r="D188" s="27" t="str">
        <f t="shared" si="24"/>
        <v>N/A</v>
      </c>
      <c r="E188" s="4">
        <v>14.990175023999999</v>
      </c>
      <c r="F188" s="27" t="str">
        <f t="shared" si="25"/>
        <v>N/A</v>
      </c>
      <c r="G188" s="4">
        <v>12.367301922999999</v>
      </c>
      <c r="H188" s="27" t="str">
        <f t="shared" si="26"/>
        <v>N/A</v>
      </c>
      <c r="I188" s="8">
        <v>-60.8</v>
      </c>
      <c r="J188" s="8">
        <v>-17.5</v>
      </c>
      <c r="K188" s="28" t="s">
        <v>734</v>
      </c>
      <c r="L188" s="105" t="str">
        <f t="shared" si="27"/>
        <v>Yes</v>
      </c>
    </row>
    <row r="189" spans="1:12" x14ac:dyDescent="0.2">
      <c r="A189" s="168" t="s">
        <v>118</v>
      </c>
      <c r="B189" s="22" t="s">
        <v>213</v>
      </c>
      <c r="C189" s="4">
        <v>67.515473913999998</v>
      </c>
      <c r="D189" s="27" t="str">
        <f t="shared" si="24"/>
        <v>N/A</v>
      </c>
      <c r="E189" s="4">
        <v>57.857940290000002</v>
      </c>
      <c r="F189" s="27" t="str">
        <f t="shared" si="25"/>
        <v>N/A</v>
      </c>
      <c r="G189" s="4">
        <v>51.603523905000003</v>
      </c>
      <c r="H189" s="27" t="str">
        <f t="shared" si="26"/>
        <v>N/A</v>
      </c>
      <c r="I189" s="8">
        <v>-14.3</v>
      </c>
      <c r="J189" s="8">
        <v>-10.8</v>
      </c>
      <c r="K189" s="28" t="s">
        <v>734</v>
      </c>
      <c r="L189" s="105" t="str">
        <f t="shared" si="27"/>
        <v>Yes</v>
      </c>
    </row>
    <row r="190" spans="1:12" x14ac:dyDescent="0.2">
      <c r="A190" s="174" t="s">
        <v>488</v>
      </c>
      <c r="B190" s="22" t="s">
        <v>213</v>
      </c>
      <c r="C190" s="4">
        <v>78.288010150000005</v>
      </c>
      <c r="D190" s="27" t="str">
        <f t="shared" si="24"/>
        <v>N/A</v>
      </c>
      <c r="E190" s="4">
        <v>78.300477767000004</v>
      </c>
      <c r="F190" s="27" t="str">
        <f t="shared" si="25"/>
        <v>N/A</v>
      </c>
      <c r="G190" s="4">
        <v>73.217547679000006</v>
      </c>
      <c r="H190" s="27" t="str">
        <f t="shared" si="26"/>
        <v>N/A</v>
      </c>
      <c r="I190" s="8">
        <v>1.5900000000000001E-2</v>
      </c>
      <c r="J190" s="8">
        <v>-6.49</v>
      </c>
      <c r="K190" s="28" t="s">
        <v>734</v>
      </c>
      <c r="L190" s="105" t="str">
        <f t="shared" si="27"/>
        <v>Yes</v>
      </c>
    </row>
    <row r="191" spans="1:12" x14ac:dyDescent="0.2">
      <c r="A191" s="174" t="s">
        <v>489</v>
      </c>
      <c r="B191" s="22" t="s">
        <v>213</v>
      </c>
      <c r="C191" s="4">
        <v>80.765028078</v>
      </c>
      <c r="D191" s="27" t="str">
        <f t="shared" si="24"/>
        <v>N/A</v>
      </c>
      <c r="E191" s="4">
        <v>80.640581096000005</v>
      </c>
      <c r="F191" s="27" t="str">
        <f t="shared" si="25"/>
        <v>N/A</v>
      </c>
      <c r="G191" s="4">
        <v>75.396340187000007</v>
      </c>
      <c r="H191" s="27" t="str">
        <f t="shared" si="26"/>
        <v>N/A</v>
      </c>
      <c r="I191" s="8">
        <v>-0.154</v>
      </c>
      <c r="J191" s="8">
        <v>-6.5</v>
      </c>
      <c r="K191" s="28" t="s">
        <v>734</v>
      </c>
      <c r="L191" s="105" t="str">
        <f t="shared" si="27"/>
        <v>Yes</v>
      </c>
    </row>
    <row r="192" spans="1:12" x14ac:dyDescent="0.2">
      <c r="A192" s="174" t="s">
        <v>490</v>
      </c>
      <c r="B192" s="22" t="s">
        <v>213</v>
      </c>
      <c r="C192" s="4">
        <v>50.443824859999999</v>
      </c>
      <c r="D192" s="27" t="str">
        <f t="shared" si="24"/>
        <v>N/A</v>
      </c>
      <c r="E192" s="4">
        <v>48.907470054000001</v>
      </c>
      <c r="F192" s="27" t="str">
        <f t="shared" si="25"/>
        <v>N/A</v>
      </c>
      <c r="G192" s="4">
        <v>43.232865562999997</v>
      </c>
      <c r="H192" s="27" t="str">
        <f t="shared" si="26"/>
        <v>N/A</v>
      </c>
      <c r="I192" s="8">
        <v>-3.05</v>
      </c>
      <c r="J192" s="8">
        <v>-11.6</v>
      </c>
      <c r="K192" s="28" t="s">
        <v>734</v>
      </c>
      <c r="L192" s="105" t="str">
        <f t="shared" si="27"/>
        <v>Yes</v>
      </c>
    </row>
    <row r="193" spans="1:12" x14ac:dyDescent="0.2">
      <c r="A193" s="174" t="s">
        <v>491</v>
      </c>
      <c r="B193" s="22" t="s">
        <v>213</v>
      </c>
      <c r="C193" s="4">
        <v>57.423273657000003</v>
      </c>
      <c r="D193" s="27" t="str">
        <f t="shared" si="24"/>
        <v>N/A</v>
      </c>
      <c r="E193" s="4">
        <v>38.029623864000001</v>
      </c>
      <c r="F193" s="27" t="str">
        <f t="shared" si="25"/>
        <v>N/A</v>
      </c>
      <c r="G193" s="4">
        <v>34.133190517999999</v>
      </c>
      <c r="H193" s="27" t="str">
        <f t="shared" si="26"/>
        <v>N/A</v>
      </c>
      <c r="I193" s="8">
        <v>-33.799999999999997</v>
      </c>
      <c r="J193" s="8">
        <v>-10.199999999999999</v>
      </c>
      <c r="K193" s="28" t="s">
        <v>734</v>
      </c>
      <c r="L193" s="105" t="str">
        <f t="shared" si="27"/>
        <v>Yes</v>
      </c>
    </row>
    <row r="194" spans="1:12" x14ac:dyDescent="0.2">
      <c r="A194" s="168" t="s">
        <v>1528</v>
      </c>
      <c r="B194" s="22" t="s">
        <v>213</v>
      </c>
      <c r="C194" s="23">
        <v>5.9928473447000004</v>
      </c>
      <c r="D194" s="27" t="str">
        <f t="shared" si="24"/>
        <v>N/A</v>
      </c>
      <c r="E194" s="23">
        <v>5.4785378011999999</v>
      </c>
      <c r="F194" s="27" t="str">
        <f t="shared" si="25"/>
        <v>N/A</v>
      </c>
      <c r="G194" s="23">
        <v>7.4322713056999996</v>
      </c>
      <c r="H194" s="27" t="str">
        <f t="shared" si="26"/>
        <v>N/A</v>
      </c>
      <c r="I194" s="8">
        <v>-8.58</v>
      </c>
      <c r="J194" s="8">
        <v>35.659999999999997</v>
      </c>
      <c r="K194" s="28" t="s">
        <v>734</v>
      </c>
      <c r="L194" s="105" t="str">
        <f t="shared" si="27"/>
        <v>No</v>
      </c>
    </row>
    <row r="195" spans="1:12" x14ac:dyDescent="0.2">
      <c r="A195" s="174" t="s">
        <v>1529</v>
      </c>
      <c r="B195" s="22" t="s">
        <v>213</v>
      </c>
      <c r="C195" s="23">
        <v>2.3168147642000001</v>
      </c>
      <c r="D195" s="27" t="str">
        <f t="shared" si="24"/>
        <v>N/A</v>
      </c>
      <c r="E195" s="23">
        <v>2.0255920550000002</v>
      </c>
      <c r="F195" s="27" t="str">
        <f t="shared" si="25"/>
        <v>N/A</v>
      </c>
      <c r="G195" s="23">
        <v>14.054676658</v>
      </c>
      <c r="H195" s="27" t="str">
        <f t="shared" si="26"/>
        <v>N/A</v>
      </c>
      <c r="I195" s="8">
        <v>-12.6</v>
      </c>
      <c r="J195" s="8">
        <v>593.9</v>
      </c>
      <c r="K195" s="28" t="s">
        <v>734</v>
      </c>
      <c r="L195" s="105" t="str">
        <f t="shared" si="27"/>
        <v>No</v>
      </c>
    </row>
    <row r="196" spans="1:12" x14ac:dyDescent="0.2">
      <c r="A196" s="174" t="s">
        <v>1530</v>
      </c>
      <c r="B196" s="22" t="s">
        <v>213</v>
      </c>
      <c r="C196" s="23">
        <v>11.256717777</v>
      </c>
      <c r="D196" s="27" t="str">
        <f t="shared" si="24"/>
        <v>N/A</v>
      </c>
      <c r="E196" s="23">
        <v>10.484399203000001</v>
      </c>
      <c r="F196" s="27" t="str">
        <f t="shared" si="25"/>
        <v>N/A</v>
      </c>
      <c r="G196" s="23">
        <v>9.7917480469000004</v>
      </c>
      <c r="H196" s="27" t="str">
        <f t="shared" si="26"/>
        <v>N/A</v>
      </c>
      <c r="I196" s="8">
        <v>-6.86</v>
      </c>
      <c r="J196" s="8">
        <v>-6.61</v>
      </c>
      <c r="K196" s="28" t="s">
        <v>734</v>
      </c>
      <c r="L196" s="105" t="str">
        <f t="shared" si="27"/>
        <v>Yes</v>
      </c>
    </row>
    <row r="197" spans="1:12" x14ac:dyDescent="0.2">
      <c r="A197" s="174" t="s">
        <v>1531</v>
      </c>
      <c r="B197" s="22" t="s">
        <v>213</v>
      </c>
      <c r="C197" s="23">
        <v>3.7599756320000002</v>
      </c>
      <c r="D197" s="27" t="str">
        <f t="shared" si="24"/>
        <v>N/A</v>
      </c>
      <c r="E197" s="23">
        <v>3.8360775171000001</v>
      </c>
      <c r="F197" s="27" t="str">
        <f t="shared" si="25"/>
        <v>N/A</v>
      </c>
      <c r="G197" s="23">
        <v>3.8700838168999998</v>
      </c>
      <c r="H197" s="27" t="str">
        <f t="shared" si="26"/>
        <v>N/A</v>
      </c>
      <c r="I197" s="8">
        <v>2.024</v>
      </c>
      <c r="J197" s="8">
        <v>0.88649999999999995</v>
      </c>
      <c r="K197" s="28" t="s">
        <v>734</v>
      </c>
      <c r="L197" s="105" t="str">
        <f t="shared" si="27"/>
        <v>Yes</v>
      </c>
    </row>
    <row r="198" spans="1:12" x14ac:dyDescent="0.2">
      <c r="A198" s="174" t="s">
        <v>1532</v>
      </c>
      <c r="B198" s="22" t="s">
        <v>213</v>
      </c>
      <c r="C198" s="23">
        <v>3.8566812831999999</v>
      </c>
      <c r="D198" s="27" t="str">
        <f t="shared" si="24"/>
        <v>N/A</v>
      </c>
      <c r="E198" s="23">
        <v>5.1772762848999996</v>
      </c>
      <c r="F198" s="27" t="str">
        <f t="shared" si="25"/>
        <v>N/A</v>
      </c>
      <c r="G198" s="23">
        <v>5.6909007773000004</v>
      </c>
      <c r="H198" s="27" t="str">
        <f t="shared" si="26"/>
        <v>N/A</v>
      </c>
      <c r="I198" s="8">
        <v>34.24</v>
      </c>
      <c r="J198" s="8">
        <v>9.9209999999999994</v>
      </c>
      <c r="K198" s="28" t="s">
        <v>734</v>
      </c>
      <c r="L198" s="105" t="str">
        <f t="shared" si="27"/>
        <v>Yes</v>
      </c>
    </row>
    <row r="199" spans="1:12" x14ac:dyDescent="0.2">
      <c r="A199" s="168" t="s">
        <v>1533</v>
      </c>
      <c r="B199" s="22" t="s">
        <v>213</v>
      </c>
      <c r="C199" s="23">
        <v>220.09001463000001</v>
      </c>
      <c r="D199" s="27" t="str">
        <f t="shared" si="24"/>
        <v>N/A</v>
      </c>
      <c r="E199" s="23">
        <v>221.77988687000001</v>
      </c>
      <c r="F199" s="27" t="str">
        <f t="shared" si="25"/>
        <v>N/A</v>
      </c>
      <c r="G199" s="23">
        <v>139.92631245999999</v>
      </c>
      <c r="H199" s="27" t="str">
        <f t="shared" si="26"/>
        <v>N/A</v>
      </c>
      <c r="I199" s="8">
        <v>0.76780000000000004</v>
      </c>
      <c r="J199" s="8">
        <v>-36.9</v>
      </c>
      <c r="K199" s="28" t="s">
        <v>734</v>
      </c>
      <c r="L199" s="105" t="str">
        <f t="shared" si="27"/>
        <v>No</v>
      </c>
    </row>
    <row r="200" spans="1:12" x14ac:dyDescent="0.2">
      <c r="A200" s="174" t="s">
        <v>1534</v>
      </c>
      <c r="B200" s="22" t="s">
        <v>213</v>
      </c>
      <c r="C200" s="23">
        <v>226.93343053999999</v>
      </c>
      <c r="D200" s="27" t="str">
        <f t="shared" si="24"/>
        <v>N/A</v>
      </c>
      <c r="E200" s="23">
        <v>230.12521697</v>
      </c>
      <c r="F200" s="27" t="str">
        <f t="shared" si="25"/>
        <v>N/A</v>
      </c>
      <c r="G200" s="23">
        <v>143.22677372999999</v>
      </c>
      <c r="H200" s="27" t="str">
        <f t="shared" si="26"/>
        <v>N/A</v>
      </c>
      <c r="I200" s="8">
        <v>1.4059999999999999</v>
      </c>
      <c r="J200" s="8">
        <v>-37.799999999999997</v>
      </c>
      <c r="K200" s="28" t="s">
        <v>734</v>
      </c>
      <c r="L200" s="105" t="str">
        <f t="shared" si="27"/>
        <v>No</v>
      </c>
    </row>
    <row r="201" spans="1:12" x14ac:dyDescent="0.2">
      <c r="A201" s="174" t="s">
        <v>1535</v>
      </c>
      <c r="B201" s="22" t="s">
        <v>213</v>
      </c>
      <c r="C201" s="23">
        <v>183.24598662</v>
      </c>
      <c r="D201" s="27" t="str">
        <f t="shared" si="24"/>
        <v>N/A</v>
      </c>
      <c r="E201" s="23">
        <v>186.31684827999999</v>
      </c>
      <c r="F201" s="27" t="str">
        <f t="shared" si="25"/>
        <v>N/A</v>
      </c>
      <c r="G201" s="23">
        <v>127.07883817</v>
      </c>
      <c r="H201" s="27" t="str">
        <f t="shared" si="26"/>
        <v>N/A</v>
      </c>
      <c r="I201" s="8">
        <v>1.6759999999999999</v>
      </c>
      <c r="J201" s="8">
        <v>-31.8</v>
      </c>
      <c r="K201" s="28" t="s">
        <v>734</v>
      </c>
      <c r="L201" s="105" t="str">
        <f t="shared" si="27"/>
        <v>No</v>
      </c>
    </row>
    <row r="202" spans="1:12" x14ac:dyDescent="0.2">
      <c r="A202" s="174" t="s">
        <v>1536</v>
      </c>
      <c r="B202" s="22" t="s">
        <v>213</v>
      </c>
      <c r="C202" s="23" t="s">
        <v>1750</v>
      </c>
      <c r="D202" s="27" t="str">
        <f t="shared" si="24"/>
        <v>N/A</v>
      </c>
      <c r="E202" s="23">
        <v>49</v>
      </c>
      <c r="F202" s="27" t="str">
        <f t="shared" si="25"/>
        <v>N/A</v>
      </c>
      <c r="G202" s="23" t="s">
        <v>1750</v>
      </c>
      <c r="H202" s="27" t="str">
        <f t="shared" si="26"/>
        <v>N/A</v>
      </c>
      <c r="I202" s="8" t="s">
        <v>1750</v>
      </c>
      <c r="J202" s="8" t="s">
        <v>1750</v>
      </c>
      <c r="K202" s="28" t="s">
        <v>734</v>
      </c>
      <c r="L202" s="105" t="str">
        <f t="shared" si="27"/>
        <v>N/A</v>
      </c>
    </row>
    <row r="203" spans="1:12" x14ac:dyDescent="0.2">
      <c r="A203" s="174" t="s">
        <v>1537</v>
      </c>
      <c r="B203" s="22" t="s">
        <v>213</v>
      </c>
      <c r="C203" s="23">
        <v>41.592592592999999</v>
      </c>
      <c r="D203" s="27" t="str">
        <f t="shared" si="24"/>
        <v>N/A</v>
      </c>
      <c r="E203" s="23">
        <v>81.051918736000005</v>
      </c>
      <c r="F203" s="27" t="str">
        <f t="shared" si="25"/>
        <v>N/A</v>
      </c>
      <c r="G203" s="23">
        <v>74.393063584000004</v>
      </c>
      <c r="H203" s="27" t="str">
        <f t="shared" si="26"/>
        <v>N/A</v>
      </c>
      <c r="I203" s="8">
        <v>94.87</v>
      </c>
      <c r="J203" s="8">
        <v>-8.2200000000000006</v>
      </c>
      <c r="K203" s="28" t="s">
        <v>734</v>
      </c>
      <c r="L203" s="105" t="str">
        <f t="shared" si="27"/>
        <v>Yes</v>
      </c>
    </row>
    <row r="204" spans="1:12" x14ac:dyDescent="0.2">
      <c r="A204" s="168"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-50</v>
      </c>
      <c r="J204" s="8">
        <v>100</v>
      </c>
      <c r="K204" s="10" t="s">
        <v>213</v>
      </c>
      <c r="L204" s="105" t="str">
        <f t="shared" ref="L204:L214" si="31">IF(J204="Div by 0", "N/A", IF(K204="N/A","N/A", IF(J204&gt;VALUE(MID(K204,1,2)), "No", IF(J204&lt;-1*VALUE(MID(K204,1,2)), "No", "Yes"))))</f>
        <v>N/A</v>
      </c>
    </row>
    <row r="205" spans="1:12" x14ac:dyDescent="0.2">
      <c r="A205" s="168" t="s">
        <v>128</v>
      </c>
      <c r="B205" s="22" t="s">
        <v>213</v>
      </c>
      <c r="C205" s="23">
        <v>11</v>
      </c>
      <c r="D205" s="27" t="str">
        <f t="shared" si="28"/>
        <v>N/A</v>
      </c>
      <c r="E205" s="23">
        <v>11</v>
      </c>
      <c r="F205" s="27" t="str">
        <f t="shared" si="29"/>
        <v>N/A</v>
      </c>
      <c r="G205" s="23">
        <v>11</v>
      </c>
      <c r="H205" s="27" t="str">
        <f t="shared" si="30"/>
        <v>N/A</v>
      </c>
      <c r="I205" s="8">
        <v>-37.5</v>
      </c>
      <c r="J205" s="8">
        <v>40</v>
      </c>
      <c r="K205" s="10" t="s">
        <v>213</v>
      </c>
      <c r="L205" s="105" t="str">
        <f t="shared" si="31"/>
        <v>N/A</v>
      </c>
    </row>
    <row r="206" spans="1:12" ht="25.5" x14ac:dyDescent="0.2">
      <c r="A206" s="168" t="s">
        <v>1585</v>
      </c>
      <c r="B206" s="22" t="s">
        <v>213</v>
      </c>
      <c r="C206" s="23">
        <v>11</v>
      </c>
      <c r="D206" s="27" t="str">
        <f t="shared" si="28"/>
        <v>N/A</v>
      </c>
      <c r="E206" s="23">
        <v>11</v>
      </c>
      <c r="F206" s="27" t="str">
        <f t="shared" si="29"/>
        <v>N/A</v>
      </c>
      <c r="G206" s="23">
        <v>11</v>
      </c>
      <c r="H206" s="27" t="str">
        <f t="shared" si="30"/>
        <v>N/A</v>
      </c>
      <c r="I206" s="8">
        <v>-16.7</v>
      </c>
      <c r="J206" s="8">
        <v>20</v>
      </c>
      <c r="K206" s="10" t="s">
        <v>213</v>
      </c>
      <c r="L206" s="105" t="str">
        <f t="shared" si="31"/>
        <v>N/A</v>
      </c>
    </row>
    <row r="207" spans="1:12" ht="25.5" x14ac:dyDescent="0.2">
      <c r="A207" s="168" t="s">
        <v>1538</v>
      </c>
      <c r="B207" s="22" t="s">
        <v>213</v>
      </c>
      <c r="C207" s="23">
        <v>11</v>
      </c>
      <c r="D207" s="27" t="str">
        <f t="shared" si="28"/>
        <v>N/A</v>
      </c>
      <c r="E207" s="23">
        <v>12</v>
      </c>
      <c r="F207" s="27" t="str">
        <f t="shared" si="29"/>
        <v>N/A</v>
      </c>
      <c r="G207" s="23">
        <v>11</v>
      </c>
      <c r="H207" s="27" t="str">
        <f t="shared" si="30"/>
        <v>N/A</v>
      </c>
      <c r="I207" s="8">
        <v>71.430000000000007</v>
      </c>
      <c r="J207" s="8">
        <v>-41.7</v>
      </c>
      <c r="K207" s="10" t="s">
        <v>213</v>
      </c>
      <c r="L207" s="105" t="str">
        <f t="shared" si="31"/>
        <v>N/A</v>
      </c>
    </row>
    <row r="208" spans="1:12" ht="25.5" x14ac:dyDescent="0.2">
      <c r="A208" s="168" t="s">
        <v>1586</v>
      </c>
      <c r="B208" s="22" t="s">
        <v>213</v>
      </c>
      <c r="C208" s="23">
        <v>11</v>
      </c>
      <c r="D208" s="27" t="str">
        <f t="shared" si="28"/>
        <v>N/A</v>
      </c>
      <c r="E208" s="23">
        <v>11</v>
      </c>
      <c r="F208" s="27" t="str">
        <f t="shared" si="29"/>
        <v>N/A</v>
      </c>
      <c r="G208" s="23">
        <v>11</v>
      </c>
      <c r="H208" s="27" t="str">
        <f t="shared" si="30"/>
        <v>N/A</v>
      </c>
      <c r="I208" s="8">
        <v>14.29</v>
      </c>
      <c r="J208" s="8">
        <v>25</v>
      </c>
      <c r="K208" s="10" t="s">
        <v>213</v>
      </c>
      <c r="L208" s="105" t="str">
        <f t="shared" si="31"/>
        <v>N/A</v>
      </c>
    </row>
    <row r="209" spans="1:12" x14ac:dyDescent="0.2">
      <c r="A209" s="168" t="s">
        <v>1587</v>
      </c>
      <c r="B209" s="22" t="s">
        <v>213</v>
      </c>
      <c r="C209" s="23">
        <v>12</v>
      </c>
      <c r="D209" s="27" t="str">
        <f t="shared" si="28"/>
        <v>N/A</v>
      </c>
      <c r="E209" s="23">
        <v>11</v>
      </c>
      <c r="F209" s="27" t="str">
        <f t="shared" si="29"/>
        <v>N/A</v>
      </c>
      <c r="G209" s="23">
        <v>11</v>
      </c>
      <c r="H209" s="27" t="str">
        <f t="shared" si="30"/>
        <v>N/A</v>
      </c>
      <c r="I209" s="8">
        <v>-58.3</v>
      </c>
      <c r="J209" s="8">
        <v>-20</v>
      </c>
      <c r="K209" s="10" t="s">
        <v>213</v>
      </c>
      <c r="L209" s="105" t="str">
        <f t="shared" si="31"/>
        <v>N/A</v>
      </c>
    </row>
    <row r="210" spans="1:12" x14ac:dyDescent="0.2">
      <c r="A210" s="168" t="s">
        <v>125</v>
      </c>
      <c r="B210" s="22" t="s">
        <v>213</v>
      </c>
      <c r="C210" s="29">
        <v>3605172</v>
      </c>
      <c r="D210" s="27" t="str">
        <f t="shared" si="28"/>
        <v>N/A</v>
      </c>
      <c r="E210" s="29">
        <v>2750382</v>
      </c>
      <c r="F210" s="27" t="str">
        <f t="shared" si="29"/>
        <v>N/A</v>
      </c>
      <c r="G210" s="29">
        <v>8443862</v>
      </c>
      <c r="H210" s="27" t="str">
        <f t="shared" si="30"/>
        <v>N/A</v>
      </c>
      <c r="I210" s="8">
        <v>-23.7</v>
      </c>
      <c r="J210" s="8">
        <v>207</v>
      </c>
      <c r="K210" s="10" t="s">
        <v>213</v>
      </c>
      <c r="L210" s="105" t="str">
        <f t="shared" si="31"/>
        <v>N/A</v>
      </c>
    </row>
    <row r="211" spans="1:12" x14ac:dyDescent="0.2">
      <c r="A211" s="168" t="s">
        <v>1588</v>
      </c>
      <c r="B211" s="22" t="s">
        <v>213</v>
      </c>
      <c r="C211" s="29">
        <v>3578152</v>
      </c>
      <c r="D211" s="27" t="str">
        <f t="shared" si="28"/>
        <v>N/A</v>
      </c>
      <c r="E211" s="29">
        <v>1291370</v>
      </c>
      <c r="F211" s="27" t="str">
        <f t="shared" si="29"/>
        <v>N/A</v>
      </c>
      <c r="G211" s="29">
        <v>8403689</v>
      </c>
      <c r="H211" s="27" t="str">
        <f t="shared" si="30"/>
        <v>N/A</v>
      </c>
      <c r="I211" s="8">
        <v>-63.9</v>
      </c>
      <c r="J211" s="8">
        <v>550.79999999999995</v>
      </c>
      <c r="K211" s="10" t="s">
        <v>213</v>
      </c>
      <c r="L211" s="105" t="str">
        <f t="shared" si="31"/>
        <v>N/A</v>
      </c>
    </row>
    <row r="212" spans="1:12" x14ac:dyDescent="0.2">
      <c r="A212" s="168" t="s">
        <v>1539</v>
      </c>
      <c r="B212" s="22" t="s">
        <v>213</v>
      </c>
      <c r="C212" s="29">
        <v>346750</v>
      </c>
      <c r="D212" s="27" t="str">
        <f t="shared" si="28"/>
        <v>N/A</v>
      </c>
      <c r="E212" s="29">
        <v>346750</v>
      </c>
      <c r="F212" s="27" t="str">
        <f t="shared" si="29"/>
        <v>N/A</v>
      </c>
      <c r="G212" s="29">
        <v>346750</v>
      </c>
      <c r="H212" s="27" t="str">
        <f t="shared" si="30"/>
        <v>N/A</v>
      </c>
      <c r="I212" s="8">
        <v>0</v>
      </c>
      <c r="J212" s="8">
        <v>0</v>
      </c>
      <c r="K212" s="10" t="s">
        <v>213</v>
      </c>
      <c r="L212" s="105" t="str">
        <f t="shared" si="31"/>
        <v>N/A</v>
      </c>
    </row>
    <row r="213" spans="1:12" x14ac:dyDescent="0.2">
      <c r="A213" s="168" t="s">
        <v>1589</v>
      </c>
      <c r="B213" s="22" t="s">
        <v>213</v>
      </c>
      <c r="C213" s="29">
        <v>418976</v>
      </c>
      <c r="D213" s="27" t="str">
        <f t="shared" si="28"/>
        <v>N/A</v>
      </c>
      <c r="E213" s="29">
        <v>1231304</v>
      </c>
      <c r="F213" s="27" t="str">
        <f t="shared" si="29"/>
        <v>N/A</v>
      </c>
      <c r="G213" s="29">
        <v>2632136</v>
      </c>
      <c r="H213" s="27" t="str">
        <f t="shared" si="30"/>
        <v>N/A</v>
      </c>
      <c r="I213" s="8">
        <v>193.9</v>
      </c>
      <c r="J213" s="8">
        <v>113.8</v>
      </c>
      <c r="K213" s="10" t="s">
        <v>213</v>
      </c>
      <c r="L213" s="105" t="str">
        <f t="shared" si="31"/>
        <v>N/A</v>
      </c>
    </row>
    <row r="214" spans="1:12" x14ac:dyDescent="0.2">
      <c r="A214" s="174" t="s">
        <v>1590</v>
      </c>
      <c r="B214" s="22" t="s">
        <v>213</v>
      </c>
      <c r="C214" s="29">
        <v>926066</v>
      </c>
      <c r="D214" s="27" t="str">
        <f t="shared" si="28"/>
        <v>N/A</v>
      </c>
      <c r="E214" s="29">
        <v>239170</v>
      </c>
      <c r="F214" s="27" t="str">
        <f t="shared" si="29"/>
        <v>N/A</v>
      </c>
      <c r="G214" s="29">
        <v>206291</v>
      </c>
      <c r="H214" s="27" t="str">
        <f t="shared" si="30"/>
        <v>N/A</v>
      </c>
      <c r="I214" s="8">
        <v>-74.2</v>
      </c>
      <c r="J214" s="8">
        <v>-13.7</v>
      </c>
      <c r="K214" s="10" t="s">
        <v>213</v>
      </c>
      <c r="L214" s="105" t="str">
        <f t="shared" si="31"/>
        <v>N/A</v>
      </c>
    </row>
    <row r="215" spans="1:12" ht="25.5" x14ac:dyDescent="0.2">
      <c r="A215" s="168" t="s">
        <v>1353</v>
      </c>
      <c r="B215" s="22" t="s">
        <v>213</v>
      </c>
      <c r="C215" s="29">
        <v>256658</v>
      </c>
      <c r="D215" s="27" t="str">
        <f t="shared" ref="D215:D229" si="32">IF($B215="N/A","N/A",IF(C215&gt;10,"No",IF(C215&lt;-10,"No","Yes")))</f>
        <v>N/A</v>
      </c>
      <c r="E215" s="29">
        <v>362390</v>
      </c>
      <c r="F215" s="27" t="str">
        <f t="shared" ref="F215:F229" si="33">IF($B215="N/A","N/A",IF(E215&gt;10,"No",IF(E215&lt;-10,"No","Yes")))</f>
        <v>N/A</v>
      </c>
      <c r="G215" s="29">
        <v>212683</v>
      </c>
      <c r="H215" s="27" t="str">
        <f t="shared" ref="H215:H229" si="34">IF($B215="N/A","N/A",IF(G215&gt;10,"No",IF(G215&lt;-10,"No","Yes")))</f>
        <v>N/A</v>
      </c>
      <c r="I215" s="8">
        <v>41.2</v>
      </c>
      <c r="J215" s="8">
        <v>-41.3</v>
      </c>
      <c r="K215" s="28" t="s">
        <v>734</v>
      </c>
      <c r="L215" s="105" t="str">
        <f t="shared" ref="L215:L229" si="35">IF(J215="Div by 0", "N/A", IF(K215="N/A","N/A", IF(J215&gt;VALUE(MID(K215,1,2)), "No", IF(J215&lt;-1*VALUE(MID(K215,1,2)), "No", "Yes"))))</f>
        <v>No</v>
      </c>
    </row>
    <row r="216" spans="1:12" x14ac:dyDescent="0.2">
      <c r="A216" s="168" t="s">
        <v>646</v>
      </c>
      <c r="B216" s="22" t="s">
        <v>213</v>
      </c>
      <c r="C216" s="23">
        <v>2407</v>
      </c>
      <c r="D216" s="27" t="str">
        <f t="shared" si="32"/>
        <v>N/A</v>
      </c>
      <c r="E216" s="23">
        <v>3169</v>
      </c>
      <c r="F216" s="27" t="str">
        <f t="shared" si="33"/>
        <v>N/A</v>
      </c>
      <c r="G216" s="23">
        <v>1919</v>
      </c>
      <c r="H216" s="27" t="str">
        <f t="shared" si="34"/>
        <v>N/A</v>
      </c>
      <c r="I216" s="8">
        <v>31.66</v>
      </c>
      <c r="J216" s="8">
        <v>-39.4</v>
      </c>
      <c r="K216" s="28" t="s">
        <v>734</v>
      </c>
      <c r="L216" s="105" t="str">
        <f t="shared" si="35"/>
        <v>No</v>
      </c>
    </row>
    <row r="217" spans="1:12" ht="25.5" x14ac:dyDescent="0.2">
      <c r="A217" s="168" t="s">
        <v>1354</v>
      </c>
      <c r="B217" s="22" t="s">
        <v>213</v>
      </c>
      <c r="C217" s="29">
        <v>106.62982966</v>
      </c>
      <c r="D217" s="27" t="str">
        <f t="shared" si="32"/>
        <v>N/A</v>
      </c>
      <c r="E217" s="29">
        <v>114.35468602</v>
      </c>
      <c r="F217" s="27" t="str">
        <f t="shared" si="33"/>
        <v>N/A</v>
      </c>
      <c r="G217" s="29">
        <v>110.83011985</v>
      </c>
      <c r="H217" s="27" t="str">
        <f t="shared" si="34"/>
        <v>N/A</v>
      </c>
      <c r="I217" s="8">
        <v>7.2450000000000001</v>
      </c>
      <c r="J217" s="8">
        <v>-3.08</v>
      </c>
      <c r="K217" s="28" t="s">
        <v>734</v>
      </c>
      <c r="L217" s="105" t="str">
        <f t="shared" si="35"/>
        <v>Yes</v>
      </c>
    </row>
    <row r="218" spans="1:12" ht="25.5" x14ac:dyDescent="0.2">
      <c r="A218" s="168" t="s">
        <v>1355</v>
      </c>
      <c r="B218" s="22" t="s">
        <v>213</v>
      </c>
      <c r="C218" s="29">
        <v>1185956</v>
      </c>
      <c r="D218" s="27" t="str">
        <f t="shared" si="32"/>
        <v>N/A</v>
      </c>
      <c r="E218" s="29">
        <v>1050482</v>
      </c>
      <c r="F218" s="27" t="str">
        <f t="shared" si="33"/>
        <v>N/A</v>
      </c>
      <c r="G218" s="29">
        <v>1219201</v>
      </c>
      <c r="H218" s="27" t="str">
        <f t="shared" si="34"/>
        <v>N/A</v>
      </c>
      <c r="I218" s="8">
        <v>-11.4</v>
      </c>
      <c r="J218" s="8">
        <v>16.059999999999999</v>
      </c>
      <c r="K218" s="28" t="s">
        <v>734</v>
      </c>
      <c r="L218" s="105" t="str">
        <f t="shared" si="35"/>
        <v>Yes</v>
      </c>
    </row>
    <row r="219" spans="1:12" x14ac:dyDescent="0.2">
      <c r="A219" s="168" t="s">
        <v>513</v>
      </c>
      <c r="B219" s="22" t="s">
        <v>213</v>
      </c>
      <c r="C219" s="23">
        <v>16170</v>
      </c>
      <c r="D219" s="27" t="str">
        <f t="shared" si="32"/>
        <v>N/A</v>
      </c>
      <c r="E219" s="23">
        <v>15435</v>
      </c>
      <c r="F219" s="27" t="str">
        <f t="shared" si="33"/>
        <v>N/A</v>
      </c>
      <c r="G219" s="23">
        <v>15210</v>
      </c>
      <c r="H219" s="27" t="str">
        <f t="shared" si="34"/>
        <v>N/A</v>
      </c>
      <c r="I219" s="8">
        <v>-4.55</v>
      </c>
      <c r="J219" s="8">
        <v>-1.46</v>
      </c>
      <c r="K219" s="28" t="s">
        <v>734</v>
      </c>
      <c r="L219" s="105" t="str">
        <f t="shared" si="35"/>
        <v>Yes</v>
      </c>
    </row>
    <row r="220" spans="1:12" ht="25.5" x14ac:dyDescent="0.2">
      <c r="A220" s="168" t="s">
        <v>1356</v>
      </c>
      <c r="B220" s="22" t="s">
        <v>213</v>
      </c>
      <c r="C220" s="29">
        <v>73.342980828999998</v>
      </c>
      <c r="D220" s="27" t="str">
        <f t="shared" si="32"/>
        <v>N/A</v>
      </c>
      <c r="E220" s="29">
        <v>68.058438613999996</v>
      </c>
      <c r="F220" s="27" t="str">
        <f t="shared" si="33"/>
        <v>N/A</v>
      </c>
      <c r="G220" s="29">
        <v>80.157856672999998</v>
      </c>
      <c r="H220" s="27" t="str">
        <f t="shared" si="34"/>
        <v>N/A</v>
      </c>
      <c r="I220" s="8">
        <v>-7.21</v>
      </c>
      <c r="J220" s="8">
        <v>17.78</v>
      </c>
      <c r="K220" s="28" t="s">
        <v>734</v>
      </c>
      <c r="L220" s="105" t="str">
        <f t="shared" si="35"/>
        <v>Yes</v>
      </c>
    </row>
    <row r="221" spans="1:12" ht="25.5" x14ac:dyDescent="0.2">
      <c r="A221" s="168" t="s">
        <v>1357</v>
      </c>
      <c r="B221" s="22" t="s">
        <v>213</v>
      </c>
      <c r="C221" s="29">
        <v>2897322</v>
      </c>
      <c r="D221" s="27" t="str">
        <f t="shared" si="32"/>
        <v>N/A</v>
      </c>
      <c r="E221" s="29">
        <v>3079518</v>
      </c>
      <c r="F221" s="27" t="str">
        <f t="shared" si="33"/>
        <v>N/A</v>
      </c>
      <c r="G221" s="29">
        <v>4246340</v>
      </c>
      <c r="H221" s="27" t="str">
        <f t="shared" si="34"/>
        <v>N/A</v>
      </c>
      <c r="I221" s="8">
        <v>6.2880000000000003</v>
      </c>
      <c r="J221" s="8">
        <v>37.89</v>
      </c>
      <c r="K221" s="28" t="s">
        <v>734</v>
      </c>
      <c r="L221" s="105" t="str">
        <f t="shared" si="35"/>
        <v>No</v>
      </c>
    </row>
    <row r="222" spans="1:12" x14ac:dyDescent="0.2">
      <c r="A222" s="168" t="s">
        <v>514</v>
      </c>
      <c r="B222" s="22" t="s">
        <v>213</v>
      </c>
      <c r="C222" s="23">
        <v>23345</v>
      </c>
      <c r="D222" s="27" t="str">
        <f t="shared" si="32"/>
        <v>N/A</v>
      </c>
      <c r="E222" s="23">
        <v>26194</v>
      </c>
      <c r="F222" s="27" t="str">
        <f t="shared" si="33"/>
        <v>N/A</v>
      </c>
      <c r="G222" s="23">
        <v>29601</v>
      </c>
      <c r="H222" s="27" t="str">
        <f t="shared" si="34"/>
        <v>N/A</v>
      </c>
      <c r="I222" s="8">
        <v>12.2</v>
      </c>
      <c r="J222" s="8">
        <v>13.01</v>
      </c>
      <c r="K222" s="28" t="s">
        <v>734</v>
      </c>
      <c r="L222" s="105" t="str">
        <f t="shared" si="35"/>
        <v>Yes</v>
      </c>
    </row>
    <row r="223" spans="1:12" ht="25.5" x14ac:dyDescent="0.2">
      <c r="A223" s="168" t="s">
        <v>1358</v>
      </c>
      <c r="B223" s="22" t="s">
        <v>213</v>
      </c>
      <c r="C223" s="29">
        <v>124.10888841000001</v>
      </c>
      <c r="D223" s="27" t="str">
        <f t="shared" si="32"/>
        <v>N/A</v>
      </c>
      <c r="E223" s="29">
        <v>117.56577842</v>
      </c>
      <c r="F223" s="27" t="str">
        <f t="shared" si="33"/>
        <v>N/A</v>
      </c>
      <c r="G223" s="29">
        <v>143.45258605999999</v>
      </c>
      <c r="H223" s="27" t="str">
        <f t="shared" si="34"/>
        <v>N/A</v>
      </c>
      <c r="I223" s="8">
        <v>-5.27</v>
      </c>
      <c r="J223" s="8">
        <v>22.02</v>
      </c>
      <c r="K223" s="28" t="s">
        <v>734</v>
      </c>
      <c r="L223" s="105" t="str">
        <f t="shared" si="35"/>
        <v>Yes</v>
      </c>
    </row>
    <row r="224" spans="1:12" ht="25.5" x14ac:dyDescent="0.2">
      <c r="A224" s="168" t="s">
        <v>1359</v>
      </c>
      <c r="B224" s="22" t="s">
        <v>213</v>
      </c>
      <c r="C224" s="29">
        <v>344016</v>
      </c>
      <c r="D224" s="27" t="str">
        <f t="shared" si="32"/>
        <v>N/A</v>
      </c>
      <c r="E224" s="29">
        <v>419338</v>
      </c>
      <c r="F224" s="27" t="str">
        <f t="shared" si="33"/>
        <v>N/A</v>
      </c>
      <c r="G224" s="29">
        <v>614260</v>
      </c>
      <c r="H224" s="27" t="str">
        <f t="shared" si="34"/>
        <v>N/A</v>
      </c>
      <c r="I224" s="8">
        <v>21.89</v>
      </c>
      <c r="J224" s="8">
        <v>46.48</v>
      </c>
      <c r="K224" s="28" t="s">
        <v>734</v>
      </c>
      <c r="L224" s="105" t="str">
        <f t="shared" si="35"/>
        <v>No</v>
      </c>
    </row>
    <row r="225" spans="1:12" x14ac:dyDescent="0.2">
      <c r="A225" s="168" t="s">
        <v>515</v>
      </c>
      <c r="B225" s="22" t="s">
        <v>213</v>
      </c>
      <c r="C225" s="23">
        <v>2385</v>
      </c>
      <c r="D225" s="27" t="str">
        <f t="shared" si="32"/>
        <v>N/A</v>
      </c>
      <c r="E225" s="23">
        <v>3075</v>
      </c>
      <c r="F225" s="27" t="str">
        <f t="shared" si="33"/>
        <v>N/A</v>
      </c>
      <c r="G225" s="23">
        <v>3467</v>
      </c>
      <c r="H225" s="27" t="str">
        <f t="shared" si="34"/>
        <v>N/A</v>
      </c>
      <c r="I225" s="8">
        <v>28.93</v>
      </c>
      <c r="J225" s="8">
        <v>12.75</v>
      </c>
      <c r="K225" s="28" t="s">
        <v>734</v>
      </c>
      <c r="L225" s="105" t="str">
        <f t="shared" si="35"/>
        <v>Yes</v>
      </c>
    </row>
    <row r="226" spans="1:12" ht="25.5" x14ac:dyDescent="0.2">
      <c r="A226" s="168" t="s">
        <v>1360</v>
      </c>
      <c r="B226" s="22" t="s">
        <v>213</v>
      </c>
      <c r="C226" s="29">
        <v>144.24150943000001</v>
      </c>
      <c r="D226" s="27" t="str">
        <f t="shared" si="32"/>
        <v>N/A</v>
      </c>
      <c r="E226" s="29">
        <v>136.37008130000001</v>
      </c>
      <c r="F226" s="27" t="str">
        <f t="shared" si="33"/>
        <v>N/A</v>
      </c>
      <c r="G226" s="29">
        <v>177.17334872000001</v>
      </c>
      <c r="H226" s="27" t="str">
        <f t="shared" si="34"/>
        <v>N/A</v>
      </c>
      <c r="I226" s="8">
        <v>-5.46</v>
      </c>
      <c r="J226" s="8">
        <v>29.92</v>
      </c>
      <c r="K226" s="28" t="s">
        <v>734</v>
      </c>
      <c r="L226" s="105" t="str">
        <f t="shared" si="35"/>
        <v>Yes</v>
      </c>
    </row>
    <row r="227" spans="1:12" ht="25.5" x14ac:dyDescent="0.2">
      <c r="A227" s="168" t="s">
        <v>1361</v>
      </c>
      <c r="B227" s="22" t="s">
        <v>213</v>
      </c>
      <c r="C227" s="29">
        <v>492915293</v>
      </c>
      <c r="D227" s="27" t="str">
        <f t="shared" si="32"/>
        <v>N/A</v>
      </c>
      <c r="E227" s="29">
        <v>358581408</v>
      </c>
      <c r="F227" s="27" t="str">
        <f t="shared" si="33"/>
        <v>N/A</v>
      </c>
      <c r="G227" s="29">
        <v>295854759</v>
      </c>
      <c r="H227" s="27" t="str">
        <f t="shared" si="34"/>
        <v>N/A</v>
      </c>
      <c r="I227" s="8">
        <v>-27.3</v>
      </c>
      <c r="J227" s="8">
        <v>-17.5</v>
      </c>
      <c r="K227" s="28" t="s">
        <v>734</v>
      </c>
      <c r="L227" s="105" t="str">
        <f t="shared" si="35"/>
        <v>Yes</v>
      </c>
    </row>
    <row r="228" spans="1:12" ht="25.5" x14ac:dyDescent="0.2">
      <c r="A228" s="168" t="s">
        <v>516</v>
      </c>
      <c r="B228" s="22" t="s">
        <v>213</v>
      </c>
      <c r="C228" s="23">
        <v>16850</v>
      </c>
      <c r="D228" s="27" t="str">
        <f t="shared" si="32"/>
        <v>N/A</v>
      </c>
      <c r="E228" s="23">
        <v>8727</v>
      </c>
      <c r="F228" s="27" t="str">
        <f t="shared" si="33"/>
        <v>N/A</v>
      </c>
      <c r="G228" s="23">
        <v>8099</v>
      </c>
      <c r="H228" s="27" t="str">
        <f t="shared" si="34"/>
        <v>N/A</v>
      </c>
      <c r="I228" s="8">
        <v>-48.2</v>
      </c>
      <c r="J228" s="8">
        <v>-7.2</v>
      </c>
      <c r="K228" s="28" t="s">
        <v>734</v>
      </c>
      <c r="L228" s="105" t="str">
        <f t="shared" si="35"/>
        <v>Yes</v>
      </c>
    </row>
    <row r="229" spans="1:12" ht="25.5" x14ac:dyDescent="0.2">
      <c r="A229" s="168" t="s">
        <v>1362</v>
      </c>
      <c r="B229" s="22" t="s">
        <v>213</v>
      </c>
      <c r="C229" s="29">
        <v>29253.133116000001</v>
      </c>
      <c r="D229" s="27" t="str">
        <f t="shared" si="32"/>
        <v>N/A</v>
      </c>
      <c r="E229" s="29">
        <v>41088.737023000001</v>
      </c>
      <c r="F229" s="27" t="str">
        <f t="shared" si="33"/>
        <v>N/A</v>
      </c>
      <c r="G229" s="29">
        <v>36529.788739000003</v>
      </c>
      <c r="H229" s="27" t="str">
        <f t="shared" si="34"/>
        <v>N/A</v>
      </c>
      <c r="I229" s="8">
        <v>40.46</v>
      </c>
      <c r="J229" s="8">
        <v>-11.1</v>
      </c>
      <c r="K229" s="28" t="s">
        <v>734</v>
      </c>
      <c r="L229" s="105" t="str">
        <f t="shared" si="35"/>
        <v>Yes</v>
      </c>
    </row>
    <row r="230" spans="1:12" x14ac:dyDescent="0.2">
      <c r="A230" s="137" t="s">
        <v>1363</v>
      </c>
      <c r="B230" s="22" t="s">
        <v>213</v>
      </c>
      <c r="C230" s="32">
        <v>351807345</v>
      </c>
      <c r="D230" s="27" t="str">
        <f t="shared" ref="D230:D253" si="36">IF($B230="N/A","N/A",IF(C230&gt;10,"No",IF(C230&lt;-10,"No","Yes")))</f>
        <v>N/A</v>
      </c>
      <c r="E230" s="32">
        <v>218199442</v>
      </c>
      <c r="F230" s="27" t="str">
        <f t="shared" ref="F230:F253" si="37">IF($B230="N/A","N/A",IF(E230&gt;10,"No",IF(E230&lt;-10,"No","Yes")))</f>
        <v>N/A</v>
      </c>
      <c r="G230" s="32">
        <v>187054606</v>
      </c>
      <c r="H230" s="27" t="str">
        <f t="shared" ref="H230:H253" si="38">IF($B230="N/A","N/A",IF(G230&gt;10,"No",IF(G230&lt;-10,"No","Yes")))</f>
        <v>N/A</v>
      </c>
      <c r="I230" s="8">
        <v>-38</v>
      </c>
      <c r="J230" s="8">
        <v>-14.3</v>
      </c>
      <c r="K230" s="28" t="s">
        <v>734</v>
      </c>
      <c r="L230" s="105" t="str">
        <f t="shared" ref="L230:L253" si="39">IF(J230="Div by 0", "N/A", IF(K230="N/A","N/A", IF(J230&gt;VALUE(MID(K230,1,2)), "No", IF(J230&lt;-1*VALUE(MID(K230,1,2)), "No", "Yes"))))</f>
        <v>Yes</v>
      </c>
    </row>
    <row r="231" spans="1:12" x14ac:dyDescent="0.2">
      <c r="A231" s="137" t="s">
        <v>1540</v>
      </c>
      <c r="B231" s="22" t="s">
        <v>213</v>
      </c>
      <c r="C231" s="31">
        <v>52207</v>
      </c>
      <c r="D231" s="31" t="str">
        <f t="shared" si="36"/>
        <v>N/A</v>
      </c>
      <c r="E231" s="31">
        <v>41923</v>
      </c>
      <c r="F231" s="31" t="str">
        <f t="shared" si="37"/>
        <v>N/A</v>
      </c>
      <c r="G231" s="31">
        <v>34792</v>
      </c>
      <c r="H231" s="27" t="str">
        <f t="shared" si="38"/>
        <v>N/A</v>
      </c>
      <c r="I231" s="8">
        <v>-19.7</v>
      </c>
      <c r="J231" s="8">
        <v>-17</v>
      </c>
      <c r="K231" s="28" t="s">
        <v>734</v>
      </c>
      <c r="L231" s="105" t="str">
        <f t="shared" si="39"/>
        <v>Yes</v>
      </c>
    </row>
    <row r="232" spans="1:12" x14ac:dyDescent="0.2">
      <c r="A232" s="137" t="s">
        <v>1541</v>
      </c>
      <c r="B232" s="22" t="s">
        <v>213</v>
      </c>
      <c r="C232" s="32">
        <v>6738.7006531999996</v>
      </c>
      <c r="D232" s="27" t="str">
        <f t="shared" si="36"/>
        <v>N/A</v>
      </c>
      <c r="E232" s="32">
        <v>5204.7668820999997</v>
      </c>
      <c r="F232" s="27" t="str">
        <f t="shared" si="37"/>
        <v>N/A</v>
      </c>
      <c r="G232" s="32">
        <v>5376.3683031</v>
      </c>
      <c r="H232" s="27" t="str">
        <f t="shared" si="38"/>
        <v>N/A</v>
      </c>
      <c r="I232" s="8">
        <v>-22.8</v>
      </c>
      <c r="J232" s="8">
        <v>3.2970000000000002</v>
      </c>
      <c r="K232" s="28" t="s">
        <v>734</v>
      </c>
      <c r="L232" s="105" t="str">
        <f t="shared" si="39"/>
        <v>Yes</v>
      </c>
    </row>
    <row r="233" spans="1:12" x14ac:dyDescent="0.2">
      <c r="A233" s="175" t="s">
        <v>1542</v>
      </c>
      <c r="B233" s="22" t="s">
        <v>213</v>
      </c>
      <c r="C233" s="32">
        <v>6038.8745554999996</v>
      </c>
      <c r="D233" s="27" t="str">
        <f t="shared" si="36"/>
        <v>N/A</v>
      </c>
      <c r="E233" s="32">
        <v>3961.1297445</v>
      </c>
      <c r="F233" s="27" t="str">
        <f t="shared" si="37"/>
        <v>N/A</v>
      </c>
      <c r="G233" s="32">
        <v>3893.9519111</v>
      </c>
      <c r="H233" s="27" t="str">
        <f t="shared" si="38"/>
        <v>N/A</v>
      </c>
      <c r="I233" s="8">
        <v>-34.4</v>
      </c>
      <c r="J233" s="8">
        <v>-1.7</v>
      </c>
      <c r="K233" s="28" t="s">
        <v>734</v>
      </c>
      <c r="L233" s="105" t="str">
        <f t="shared" si="39"/>
        <v>Yes</v>
      </c>
    </row>
    <row r="234" spans="1:12" x14ac:dyDescent="0.2">
      <c r="A234" s="175" t="s">
        <v>1543</v>
      </c>
      <c r="B234" s="22" t="s">
        <v>213</v>
      </c>
      <c r="C234" s="32">
        <v>7245.4539007000003</v>
      </c>
      <c r="D234" s="27" t="str">
        <f t="shared" si="36"/>
        <v>N/A</v>
      </c>
      <c r="E234" s="32">
        <v>5939.3566076999996</v>
      </c>
      <c r="F234" s="27" t="str">
        <f t="shared" si="37"/>
        <v>N/A</v>
      </c>
      <c r="G234" s="32">
        <v>6318.4512140999996</v>
      </c>
      <c r="H234" s="27" t="str">
        <f t="shared" si="38"/>
        <v>N/A</v>
      </c>
      <c r="I234" s="8">
        <v>-18</v>
      </c>
      <c r="J234" s="8">
        <v>6.383</v>
      </c>
      <c r="K234" s="28" t="s">
        <v>734</v>
      </c>
      <c r="L234" s="105" t="str">
        <f t="shared" si="39"/>
        <v>Yes</v>
      </c>
    </row>
    <row r="235" spans="1:12" x14ac:dyDescent="0.2">
      <c r="A235" s="175" t="s">
        <v>1544</v>
      </c>
      <c r="B235" s="22" t="s">
        <v>213</v>
      </c>
      <c r="C235" s="32">
        <v>19635.804569</v>
      </c>
      <c r="D235" s="27" t="str">
        <f t="shared" si="36"/>
        <v>N/A</v>
      </c>
      <c r="E235" s="32">
        <v>19969.354565000001</v>
      </c>
      <c r="F235" s="27" t="str">
        <f t="shared" si="37"/>
        <v>N/A</v>
      </c>
      <c r="G235" s="32">
        <v>19203.071053</v>
      </c>
      <c r="H235" s="27" t="str">
        <f t="shared" si="38"/>
        <v>N/A</v>
      </c>
      <c r="I235" s="8">
        <v>1.6990000000000001</v>
      </c>
      <c r="J235" s="8">
        <v>-3.84</v>
      </c>
      <c r="K235" s="28" t="s">
        <v>734</v>
      </c>
      <c r="L235" s="105" t="str">
        <f t="shared" si="39"/>
        <v>Yes</v>
      </c>
    </row>
    <row r="236" spans="1:12" x14ac:dyDescent="0.2">
      <c r="A236" s="175" t="s">
        <v>1545</v>
      </c>
      <c r="B236" s="22" t="s">
        <v>213</v>
      </c>
      <c r="C236" s="32">
        <v>6533.6625111000003</v>
      </c>
      <c r="D236" s="27" t="str">
        <f t="shared" si="36"/>
        <v>N/A</v>
      </c>
      <c r="E236" s="32">
        <v>5652.2715516999997</v>
      </c>
      <c r="F236" s="27" t="str">
        <f t="shared" si="37"/>
        <v>N/A</v>
      </c>
      <c r="G236" s="32">
        <v>5859.2927817999998</v>
      </c>
      <c r="H236" s="27" t="str">
        <f t="shared" si="38"/>
        <v>N/A</v>
      </c>
      <c r="I236" s="8">
        <v>-13.5</v>
      </c>
      <c r="J236" s="8">
        <v>3.6629999999999998</v>
      </c>
      <c r="K236" s="28" t="s">
        <v>734</v>
      </c>
      <c r="L236" s="105" t="str">
        <f t="shared" si="39"/>
        <v>Yes</v>
      </c>
    </row>
    <row r="237" spans="1:12" x14ac:dyDescent="0.2">
      <c r="A237" s="168" t="s">
        <v>1546</v>
      </c>
      <c r="B237" s="22" t="s">
        <v>213</v>
      </c>
      <c r="C237" s="27">
        <v>10.839941281</v>
      </c>
      <c r="D237" s="27" t="str">
        <f t="shared" si="36"/>
        <v>N/A</v>
      </c>
      <c r="E237" s="27">
        <v>7.0169536348000001</v>
      </c>
      <c r="F237" s="27" t="str">
        <f t="shared" si="37"/>
        <v>N/A</v>
      </c>
      <c r="G237" s="27">
        <v>5.8205324669999996</v>
      </c>
      <c r="H237" s="27" t="str">
        <f t="shared" si="38"/>
        <v>N/A</v>
      </c>
      <c r="I237" s="8">
        <v>-35.299999999999997</v>
      </c>
      <c r="J237" s="8">
        <v>-17.100000000000001</v>
      </c>
      <c r="K237" s="28" t="s">
        <v>734</v>
      </c>
      <c r="L237" s="105" t="str">
        <f t="shared" si="39"/>
        <v>Yes</v>
      </c>
    </row>
    <row r="238" spans="1:12" x14ac:dyDescent="0.2">
      <c r="A238" s="174" t="s">
        <v>1547</v>
      </c>
      <c r="B238" s="22" t="s">
        <v>213</v>
      </c>
      <c r="C238" s="27">
        <v>21.408331571000002</v>
      </c>
      <c r="D238" s="27" t="str">
        <f t="shared" si="36"/>
        <v>N/A</v>
      </c>
      <c r="E238" s="27">
        <v>16.338402145</v>
      </c>
      <c r="F238" s="27" t="str">
        <f t="shared" si="37"/>
        <v>N/A</v>
      </c>
      <c r="G238" s="27">
        <v>14.485826511000001</v>
      </c>
      <c r="H238" s="27" t="str">
        <f t="shared" si="38"/>
        <v>N/A</v>
      </c>
      <c r="I238" s="8">
        <v>-23.7</v>
      </c>
      <c r="J238" s="8">
        <v>-11.3</v>
      </c>
      <c r="K238" s="28" t="s">
        <v>734</v>
      </c>
      <c r="L238" s="105" t="str">
        <f t="shared" si="39"/>
        <v>Yes</v>
      </c>
    </row>
    <row r="239" spans="1:12" x14ac:dyDescent="0.2">
      <c r="A239" s="174" t="s">
        <v>1548</v>
      </c>
      <c r="B239" s="22" t="s">
        <v>213</v>
      </c>
      <c r="C239" s="27">
        <v>17.552352762000002</v>
      </c>
      <c r="D239" s="27" t="str">
        <f t="shared" si="36"/>
        <v>N/A</v>
      </c>
      <c r="E239" s="27">
        <v>15.957733007</v>
      </c>
      <c r="F239" s="27" t="str">
        <f t="shared" si="37"/>
        <v>N/A</v>
      </c>
      <c r="G239" s="27">
        <v>14.969222394000001</v>
      </c>
      <c r="H239" s="27" t="str">
        <f t="shared" si="38"/>
        <v>N/A</v>
      </c>
      <c r="I239" s="8">
        <v>-9.08</v>
      </c>
      <c r="J239" s="8">
        <v>-6.19</v>
      </c>
      <c r="K239" s="28" t="s">
        <v>734</v>
      </c>
      <c r="L239" s="105" t="str">
        <f t="shared" si="39"/>
        <v>Yes</v>
      </c>
    </row>
    <row r="240" spans="1:12" x14ac:dyDescent="0.2">
      <c r="A240" s="174" t="s">
        <v>1549</v>
      </c>
      <c r="B240" s="22" t="s">
        <v>213</v>
      </c>
      <c r="C240" s="27">
        <v>0.28023556859999998</v>
      </c>
      <c r="D240" s="27" t="str">
        <f t="shared" si="36"/>
        <v>N/A</v>
      </c>
      <c r="E240" s="27">
        <v>0.33403544610000002</v>
      </c>
      <c r="F240" s="27" t="str">
        <f t="shared" si="37"/>
        <v>N/A</v>
      </c>
      <c r="G240" s="27">
        <v>0.249419116</v>
      </c>
      <c r="H240" s="27" t="str">
        <f t="shared" si="38"/>
        <v>N/A</v>
      </c>
      <c r="I240" s="8">
        <v>19.2</v>
      </c>
      <c r="J240" s="8">
        <v>-25.3</v>
      </c>
      <c r="K240" s="28" t="s">
        <v>734</v>
      </c>
      <c r="L240" s="105" t="str">
        <f t="shared" si="39"/>
        <v>Yes</v>
      </c>
    </row>
    <row r="241" spans="1:12" x14ac:dyDescent="0.2">
      <c r="A241" s="174" t="s">
        <v>1550</v>
      </c>
      <c r="B241" s="22" t="s">
        <v>213</v>
      </c>
      <c r="C241" s="27">
        <v>1.4360613811</v>
      </c>
      <c r="D241" s="27" t="str">
        <f t="shared" si="36"/>
        <v>N/A</v>
      </c>
      <c r="E241" s="27">
        <v>0.6687709892</v>
      </c>
      <c r="F241" s="27" t="str">
        <f t="shared" si="37"/>
        <v>N/A</v>
      </c>
      <c r="G241" s="27">
        <v>0.55961258290000004</v>
      </c>
      <c r="H241" s="27" t="str">
        <f t="shared" si="38"/>
        <v>N/A</v>
      </c>
      <c r="I241" s="8">
        <v>-53.4</v>
      </c>
      <c r="J241" s="8">
        <v>-16.3</v>
      </c>
      <c r="K241" s="28" t="s">
        <v>734</v>
      </c>
      <c r="L241" s="105" t="str">
        <f t="shared" si="39"/>
        <v>Yes</v>
      </c>
    </row>
    <row r="242" spans="1:12" ht="25.5" x14ac:dyDescent="0.2">
      <c r="A242" s="137" t="s">
        <v>1375</v>
      </c>
      <c r="B242" s="22" t="s">
        <v>213</v>
      </c>
      <c r="C242" s="32">
        <v>136514056</v>
      </c>
      <c r="D242" s="27" t="str">
        <f t="shared" si="36"/>
        <v>N/A</v>
      </c>
      <c r="E242" s="32">
        <v>9131808</v>
      </c>
      <c r="F242" s="27" t="str">
        <f t="shared" si="37"/>
        <v>N/A</v>
      </c>
      <c r="G242" s="32">
        <v>8859453</v>
      </c>
      <c r="H242" s="27" t="str">
        <f t="shared" si="38"/>
        <v>N/A</v>
      </c>
      <c r="I242" s="8">
        <v>-93.3</v>
      </c>
      <c r="J242" s="8">
        <v>-2.98</v>
      </c>
      <c r="K242" s="28" t="s">
        <v>734</v>
      </c>
      <c r="L242" s="105" t="str">
        <f t="shared" si="39"/>
        <v>Yes</v>
      </c>
    </row>
    <row r="243" spans="1:12" x14ac:dyDescent="0.2">
      <c r="A243" s="137" t="s">
        <v>1551</v>
      </c>
      <c r="B243" s="22" t="s">
        <v>213</v>
      </c>
      <c r="C243" s="31">
        <v>10751</v>
      </c>
      <c r="D243" s="31" t="str">
        <f t="shared" si="36"/>
        <v>N/A</v>
      </c>
      <c r="E243" s="31">
        <v>2755</v>
      </c>
      <c r="F243" s="31" t="str">
        <f t="shared" si="37"/>
        <v>N/A</v>
      </c>
      <c r="G243" s="31">
        <v>2902</v>
      </c>
      <c r="H243" s="27" t="str">
        <f t="shared" si="38"/>
        <v>N/A</v>
      </c>
      <c r="I243" s="8">
        <v>-74.400000000000006</v>
      </c>
      <c r="J243" s="8">
        <v>5.3360000000000003</v>
      </c>
      <c r="K243" s="28" t="s">
        <v>734</v>
      </c>
      <c r="L243" s="105" t="str">
        <f t="shared" si="39"/>
        <v>Yes</v>
      </c>
    </row>
    <row r="244" spans="1:12" ht="25.5" x14ac:dyDescent="0.2">
      <c r="A244" s="137" t="s">
        <v>1552</v>
      </c>
      <c r="B244" s="22" t="s">
        <v>213</v>
      </c>
      <c r="C244" s="32">
        <v>12697.800762999999</v>
      </c>
      <c r="D244" s="27" t="str">
        <f t="shared" si="36"/>
        <v>N/A</v>
      </c>
      <c r="E244" s="32">
        <v>3314.6308530000001</v>
      </c>
      <c r="F244" s="27" t="str">
        <f t="shared" si="37"/>
        <v>N/A</v>
      </c>
      <c r="G244" s="32">
        <v>3052.8783598</v>
      </c>
      <c r="H244" s="27" t="str">
        <f t="shared" si="38"/>
        <v>N/A</v>
      </c>
      <c r="I244" s="8">
        <v>-73.900000000000006</v>
      </c>
      <c r="J244" s="8">
        <v>-7.9</v>
      </c>
      <c r="K244" s="28" t="s">
        <v>734</v>
      </c>
      <c r="L244" s="105" t="str">
        <f t="shared" si="39"/>
        <v>Yes</v>
      </c>
    </row>
    <row r="245" spans="1:12" ht="25.5" x14ac:dyDescent="0.2">
      <c r="A245" s="175" t="s">
        <v>1553</v>
      </c>
      <c r="B245" s="22" t="s">
        <v>213</v>
      </c>
      <c r="C245" s="32">
        <v>10727.455855</v>
      </c>
      <c r="D245" s="27" t="str">
        <f t="shared" si="36"/>
        <v>N/A</v>
      </c>
      <c r="E245" s="32">
        <v>39.747155499000002</v>
      </c>
      <c r="F245" s="27" t="str">
        <f t="shared" si="37"/>
        <v>N/A</v>
      </c>
      <c r="G245" s="32">
        <v>29.401791045</v>
      </c>
      <c r="H245" s="27" t="str">
        <f t="shared" si="38"/>
        <v>N/A</v>
      </c>
      <c r="I245" s="8">
        <v>-99.6</v>
      </c>
      <c r="J245" s="8">
        <v>-26</v>
      </c>
      <c r="K245" s="28" t="s">
        <v>734</v>
      </c>
      <c r="L245" s="105" t="str">
        <f t="shared" si="39"/>
        <v>Yes</v>
      </c>
    </row>
    <row r="246" spans="1:12" ht="25.5" x14ac:dyDescent="0.2">
      <c r="A246" s="175" t="s">
        <v>1554</v>
      </c>
      <c r="B246" s="22" t="s">
        <v>213</v>
      </c>
      <c r="C246" s="32">
        <v>16367.328362</v>
      </c>
      <c r="D246" s="27" t="str">
        <f t="shared" si="36"/>
        <v>N/A</v>
      </c>
      <c r="E246" s="32">
        <v>7049.4959202</v>
      </c>
      <c r="F246" s="27" t="str">
        <f t="shared" si="37"/>
        <v>N/A</v>
      </c>
      <c r="G246" s="32">
        <v>6707.989673</v>
      </c>
      <c r="H246" s="27" t="str">
        <f t="shared" si="38"/>
        <v>N/A</v>
      </c>
      <c r="I246" s="8">
        <v>-56.9</v>
      </c>
      <c r="J246" s="8">
        <v>-4.84</v>
      </c>
      <c r="K246" s="28" t="s">
        <v>734</v>
      </c>
      <c r="L246" s="105" t="str">
        <f t="shared" si="39"/>
        <v>Yes</v>
      </c>
    </row>
    <row r="247" spans="1:12" ht="25.5" x14ac:dyDescent="0.2">
      <c r="A247" s="175" t="s">
        <v>1555</v>
      </c>
      <c r="B247" s="22" t="s">
        <v>213</v>
      </c>
      <c r="C247" s="32">
        <v>26665.632653000001</v>
      </c>
      <c r="D247" s="27" t="str">
        <f t="shared" si="36"/>
        <v>N/A</v>
      </c>
      <c r="E247" s="32">
        <v>18978.764706000002</v>
      </c>
      <c r="F247" s="27" t="str">
        <f t="shared" si="37"/>
        <v>N/A</v>
      </c>
      <c r="G247" s="32">
        <v>15623.4</v>
      </c>
      <c r="H247" s="27" t="str">
        <f t="shared" si="38"/>
        <v>N/A</v>
      </c>
      <c r="I247" s="8">
        <v>-28.8</v>
      </c>
      <c r="J247" s="8">
        <v>-17.7</v>
      </c>
      <c r="K247" s="28" t="s">
        <v>734</v>
      </c>
      <c r="L247" s="105" t="str">
        <f t="shared" si="39"/>
        <v>Yes</v>
      </c>
    </row>
    <row r="248" spans="1:12" ht="25.5" x14ac:dyDescent="0.2">
      <c r="A248" s="175" t="s">
        <v>1556</v>
      </c>
      <c r="B248" s="22" t="s">
        <v>213</v>
      </c>
      <c r="C248" s="32">
        <v>842</v>
      </c>
      <c r="D248" s="27" t="str">
        <f t="shared" si="36"/>
        <v>N/A</v>
      </c>
      <c r="E248" s="32">
        <v>1389</v>
      </c>
      <c r="F248" s="27" t="str">
        <f t="shared" si="37"/>
        <v>N/A</v>
      </c>
      <c r="G248" s="32" t="s">
        <v>1750</v>
      </c>
      <c r="H248" s="27" t="str">
        <f t="shared" si="38"/>
        <v>N/A</v>
      </c>
      <c r="I248" s="8">
        <v>64.959999999999994</v>
      </c>
      <c r="J248" s="8" t="s">
        <v>1750</v>
      </c>
      <c r="K248" s="28" t="s">
        <v>734</v>
      </c>
      <c r="L248" s="105" t="str">
        <f t="shared" si="39"/>
        <v>N/A</v>
      </c>
    </row>
    <row r="249" spans="1:12" ht="25.5" x14ac:dyDescent="0.2">
      <c r="A249" s="168" t="s">
        <v>1557</v>
      </c>
      <c r="B249" s="22" t="s">
        <v>213</v>
      </c>
      <c r="C249" s="27">
        <v>2.2322717014000002</v>
      </c>
      <c r="D249" s="27" t="str">
        <f t="shared" si="36"/>
        <v>N/A</v>
      </c>
      <c r="E249" s="27">
        <v>0.46112413860000001</v>
      </c>
      <c r="F249" s="27" t="str">
        <f t="shared" si="37"/>
        <v>N/A</v>
      </c>
      <c r="G249" s="27">
        <v>0.48549049259999999</v>
      </c>
      <c r="H249" s="27" t="str">
        <f t="shared" si="38"/>
        <v>N/A</v>
      </c>
      <c r="I249" s="8">
        <v>-79.3</v>
      </c>
      <c r="J249" s="8">
        <v>5.2839999999999998</v>
      </c>
      <c r="K249" s="28" t="s">
        <v>734</v>
      </c>
      <c r="L249" s="105" t="str">
        <f t="shared" si="39"/>
        <v>Yes</v>
      </c>
    </row>
    <row r="250" spans="1:12" ht="25.5" x14ac:dyDescent="0.2">
      <c r="A250" s="174" t="s">
        <v>1558</v>
      </c>
      <c r="B250" s="22" t="s">
        <v>213</v>
      </c>
      <c r="C250" s="27">
        <v>5.9877352506000001</v>
      </c>
      <c r="D250" s="27" t="str">
        <f t="shared" si="36"/>
        <v>N/A</v>
      </c>
      <c r="E250" s="27">
        <v>1.3817679992</v>
      </c>
      <c r="F250" s="27" t="str">
        <f t="shared" si="37"/>
        <v>N/A</v>
      </c>
      <c r="G250" s="27">
        <v>1.5853485401</v>
      </c>
      <c r="H250" s="27" t="str">
        <f t="shared" si="38"/>
        <v>N/A</v>
      </c>
      <c r="I250" s="8">
        <v>-76.900000000000006</v>
      </c>
      <c r="J250" s="8">
        <v>14.73</v>
      </c>
      <c r="K250" s="28" t="s">
        <v>734</v>
      </c>
      <c r="L250" s="105" t="str">
        <f t="shared" si="39"/>
        <v>Yes</v>
      </c>
    </row>
    <row r="251" spans="1:12" ht="25.5" x14ac:dyDescent="0.2">
      <c r="A251" s="174" t="s">
        <v>1559</v>
      </c>
      <c r="B251" s="22" t="s">
        <v>213</v>
      </c>
      <c r="C251" s="27">
        <v>2.5042186505999999</v>
      </c>
      <c r="D251" s="27" t="str">
        <f t="shared" si="36"/>
        <v>N/A</v>
      </c>
      <c r="E251" s="27">
        <v>0.82426615650000001</v>
      </c>
      <c r="F251" s="27" t="str">
        <f t="shared" si="37"/>
        <v>N/A</v>
      </c>
      <c r="G251" s="27">
        <v>0.97315857790000004</v>
      </c>
      <c r="H251" s="27" t="str">
        <f t="shared" si="38"/>
        <v>N/A</v>
      </c>
      <c r="I251" s="8">
        <v>-67.099999999999994</v>
      </c>
      <c r="J251" s="8">
        <v>18.059999999999999</v>
      </c>
      <c r="K251" s="28" t="s">
        <v>734</v>
      </c>
      <c r="L251" s="105" t="str">
        <f t="shared" si="39"/>
        <v>Yes</v>
      </c>
    </row>
    <row r="252" spans="1:12" ht="25.5" x14ac:dyDescent="0.2">
      <c r="A252" s="174" t="s">
        <v>1560</v>
      </c>
      <c r="B252" s="22" t="s">
        <v>213</v>
      </c>
      <c r="C252" s="27">
        <v>3.4851631600000002E-2</v>
      </c>
      <c r="D252" s="27" t="str">
        <f t="shared" si="36"/>
        <v>N/A</v>
      </c>
      <c r="E252" s="27">
        <v>4.82259243E-2</v>
      </c>
      <c r="F252" s="27" t="str">
        <f t="shared" si="37"/>
        <v>N/A</v>
      </c>
      <c r="G252" s="27">
        <v>4.26637962E-2</v>
      </c>
      <c r="H252" s="27" t="str">
        <f t="shared" si="38"/>
        <v>N/A</v>
      </c>
      <c r="I252" s="8">
        <v>38.369999999999997</v>
      </c>
      <c r="J252" s="8">
        <v>-11.5</v>
      </c>
      <c r="K252" s="28" t="s">
        <v>734</v>
      </c>
      <c r="L252" s="105" t="str">
        <f t="shared" si="39"/>
        <v>Yes</v>
      </c>
    </row>
    <row r="253" spans="1:12" ht="25.5" x14ac:dyDescent="0.2">
      <c r="A253" s="176" t="s">
        <v>1561</v>
      </c>
      <c r="B253" s="113" t="s">
        <v>213</v>
      </c>
      <c r="C253" s="145">
        <v>2.5575448E-3</v>
      </c>
      <c r="D253" s="145" t="str">
        <f t="shared" si="36"/>
        <v>N/A</v>
      </c>
      <c r="E253" s="145">
        <v>9.6087790000000005E-4</v>
      </c>
      <c r="F253" s="145" t="str">
        <f t="shared" si="37"/>
        <v>N/A</v>
      </c>
      <c r="G253" s="145">
        <v>0</v>
      </c>
      <c r="H253" s="145" t="str">
        <f t="shared" si="38"/>
        <v>N/A</v>
      </c>
      <c r="I253" s="146">
        <v>-62.4</v>
      </c>
      <c r="J253" s="146">
        <v>-100</v>
      </c>
      <c r="K253" s="161" t="s">
        <v>734</v>
      </c>
      <c r="L253" s="116" t="str">
        <f t="shared" si="39"/>
        <v>No</v>
      </c>
    </row>
    <row r="254" spans="1:12" x14ac:dyDescent="0.2">
      <c r="A254" s="200" t="s">
        <v>1620</v>
      </c>
      <c r="B254" s="201"/>
      <c r="C254" s="201"/>
      <c r="D254" s="201"/>
      <c r="E254" s="201"/>
      <c r="F254" s="201"/>
      <c r="G254" s="201"/>
      <c r="H254" s="201"/>
      <c r="I254" s="201"/>
      <c r="J254" s="201"/>
      <c r="K254" s="201"/>
      <c r="L254" s="202"/>
    </row>
    <row r="255" spans="1:12" x14ac:dyDescent="0.2">
      <c r="A255" s="195" t="s">
        <v>1618</v>
      </c>
      <c r="B255" s="196"/>
      <c r="C255" s="196"/>
      <c r="D255" s="196"/>
      <c r="E255" s="196"/>
      <c r="F255" s="196"/>
      <c r="G255" s="196"/>
      <c r="H255" s="196"/>
      <c r="I255" s="196"/>
      <c r="J255" s="196"/>
      <c r="K255" s="196"/>
      <c r="L255" s="197"/>
    </row>
    <row r="256" spans="1:12" s="13" customFormat="1" x14ac:dyDescent="0.2">
      <c r="A256" s="198" t="s">
        <v>1706</v>
      </c>
      <c r="B256" s="198"/>
      <c r="C256" s="198"/>
      <c r="D256" s="198"/>
      <c r="E256" s="198"/>
      <c r="F256" s="198"/>
      <c r="G256" s="198"/>
      <c r="H256" s="198"/>
      <c r="I256" s="198"/>
      <c r="J256" s="198"/>
      <c r="K256" s="198"/>
      <c r="L256" s="199"/>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2" s="12" customFormat="1" ht="18.75" customHeight="1" x14ac:dyDescent="0.2">
      <c r="A1" s="186" t="s">
        <v>1738</v>
      </c>
      <c r="B1" s="187"/>
      <c r="C1" s="187"/>
      <c r="D1" s="187"/>
      <c r="E1" s="187"/>
      <c r="F1" s="187"/>
      <c r="G1" s="187"/>
      <c r="H1" s="187"/>
      <c r="I1" s="187"/>
      <c r="J1" s="187"/>
      <c r="K1" s="188"/>
    </row>
    <row r="2" spans="1:12" x14ac:dyDescent="0.2">
      <c r="A2" s="192" t="s">
        <v>1563</v>
      </c>
      <c r="B2" s="193"/>
      <c r="C2" s="193"/>
      <c r="D2" s="193"/>
      <c r="E2" s="193"/>
      <c r="F2" s="193"/>
      <c r="G2" s="193"/>
      <c r="H2" s="193"/>
      <c r="I2" s="193"/>
      <c r="J2" s="193"/>
      <c r="K2" s="194"/>
    </row>
    <row r="3" spans="1:12" x14ac:dyDescent="0.2">
      <c r="A3" s="192" t="s">
        <v>1749</v>
      </c>
      <c r="B3" s="203"/>
      <c r="C3" s="203"/>
      <c r="D3" s="203"/>
      <c r="E3" s="203"/>
      <c r="F3" s="203"/>
      <c r="G3" s="203"/>
      <c r="H3" s="203"/>
      <c r="I3" s="203"/>
      <c r="J3" s="203"/>
      <c r="K3" s="204"/>
    </row>
    <row r="4" spans="1:12" x14ac:dyDescent="0.2">
      <c r="A4" s="189" t="s">
        <v>647</v>
      </c>
      <c r="B4" s="190"/>
      <c r="C4" s="190"/>
      <c r="D4" s="190"/>
      <c r="E4" s="190"/>
      <c r="F4" s="190"/>
      <c r="G4" s="190"/>
      <c r="H4" s="190"/>
      <c r="I4" s="190"/>
      <c r="J4" s="190"/>
      <c r="K4" s="191"/>
    </row>
    <row r="5" spans="1:12"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c r="L5" s="185"/>
    </row>
    <row r="6" spans="1:12" s="16" customFormat="1" x14ac:dyDescent="0.2">
      <c r="A6" s="102" t="s">
        <v>341</v>
      </c>
      <c r="B6" s="5" t="s">
        <v>213</v>
      </c>
      <c r="C6" s="15">
        <v>7</v>
      </c>
      <c r="D6" s="5" t="s">
        <v>213</v>
      </c>
      <c r="E6" s="15">
        <v>7</v>
      </c>
      <c r="F6" s="5" t="s">
        <v>213</v>
      </c>
      <c r="G6" s="15">
        <v>7</v>
      </c>
      <c r="H6" s="5" t="s">
        <v>213</v>
      </c>
      <c r="I6" s="6" t="s">
        <v>213</v>
      </c>
      <c r="J6" s="6" t="s">
        <v>213</v>
      </c>
      <c r="K6" s="105" t="s">
        <v>213</v>
      </c>
    </row>
    <row r="7" spans="1:12" s="16" customFormat="1" x14ac:dyDescent="0.2">
      <c r="A7" s="103" t="s">
        <v>301</v>
      </c>
      <c r="B7" s="17" t="s">
        <v>213</v>
      </c>
      <c r="C7" s="18">
        <v>258193</v>
      </c>
      <c r="D7" s="19" t="str">
        <f>IF($B7="N/A","N/A",IF(C7&gt;15,"No",IF(C7&lt;-15,"No","Yes")))</f>
        <v>N/A</v>
      </c>
      <c r="E7" s="18">
        <v>279779</v>
      </c>
      <c r="F7" s="19" t="str">
        <f>IF($B7="N/A","N/A",IF(E7&gt;15,"No",IF(E7&lt;-15,"No","Yes")))</f>
        <v>N/A</v>
      </c>
      <c r="G7" s="18">
        <v>337017</v>
      </c>
      <c r="H7" s="19" t="str">
        <f>IF($B7="N/A","N/A",IF(G7&gt;15,"No",IF(G7&lt;-15,"No","Yes")))</f>
        <v>N/A</v>
      </c>
      <c r="I7" s="20">
        <v>8.36</v>
      </c>
      <c r="J7" s="20">
        <v>20.46</v>
      </c>
      <c r="K7" s="106" t="str">
        <f t="shared" ref="K7:K24" si="0">IF(J7="Div by 0", "N/A", IF(J7="N/A","N/A", IF(J7&gt;30, "No", IF(J7&lt;-30, "No", "Yes"))))</f>
        <v>Yes</v>
      </c>
    </row>
    <row r="8" spans="1:12" x14ac:dyDescent="0.2">
      <c r="A8" s="102" t="s">
        <v>361</v>
      </c>
      <c r="B8" s="17" t="s">
        <v>213</v>
      </c>
      <c r="C8" s="21">
        <v>25.250878219000001</v>
      </c>
      <c r="D8" s="19" t="str">
        <f>IF($B8="N/A","N/A",IF(C8&gt;15,"No",IF(C8&lt;-15,"No","Yes")))</f>
        <v>N/A</v>
      </c>
      <c r="E8" s="21">
        <v>26.138845303</v>
      </c>
      <c r="F8" s="19" t="str">
        <f>IF($B8="N/A","N/A",IF(E8&gt;15,"No",IF(E8&lt;-15,"No","Yes")))</f>
        <v>N/A</v>
      </c>
      <c r="G8" s="21">
        <v>22.796179421000001</v>
      </c>
      <c r="H8" s="19" t="str">
        <f>IF($B8="N/A","N/A",IF(G8&gt;15,"No",IF(G8&lt;-15,"No","Yes")))</f>
        <v>N/A</v>
      </c>
      <c r="I8" s="20">
        <v>3.5169999999999999</v>
      </c>
      <c r="J8" s="20">
        <v>-12.8</v>
      </c>
      <c r="K8" s="106" t="str">
        <f t="shared" si="0"/>
        <v>Yes</v>
      </c>
    </row>
    <row r="9" spans="1:12" x14ac:dyDescent="0.2">
      <c r="A9" s="102" t="s">
        <v>302</v>
      </c>
      <c r="B9" s="22" t="s">
        <v>213</v>
      </c>
      <c r="C9" s="5">
        <v>74.749121780999999</v>
      </c>
      <c r="D9" s="5" t="str">
        <f>IF($B9="N/A","N/A",IF(C9&gt;15,"No",IF(C9&lt;-15,"No","Yes")))</f>
        <v>N/A</v>
      </c>
      <c r="E9" s="5">
        <v>73.861154697000003</v>
      </c>
      <c r="F9" s="5" t="str">
        <f>IF($B9="N/A","N/A",IF(E9&gt;15,"No",IF(E9&lt;-15,"No","Yes")))</f>
        <v>N/A</v>
      </c>
      <c r="G9" s="5">
        <v>77.203820578999995</v>
      </c>
      <c r="H9" s="5" t="str">
        <f>IF($B9="N/A","N/A",IF(G9&gt;15,"No",IF(G9&lt;-15,"No","Yes")))</f>
        <v>N/A</v>
      </c>
      <c r="I9" s="6">
        <v>-1.19</v>
      </c>
      <c r="J9" s="6">
        <v>4.5259999999999998</v>
      </c>
      <c r="K9" s="105" t="str">
        <f t="shared" si="0"/>
        <v>Yes</v>
      </c>
    </row>
    <row r="10" spans="1:12"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1750</v>
      </c>
      <c r="J10" s="6" t="s">
        <v>1750</v>
      </c>
      <c r="K10" s="105" t="str">
        <f t="shared" si="0"/>
        <v>N/A</v>
      </c>
    </row>
    <row r="11" spans="1:12" x14ac:dyDescent="0.2">
      <c r="A11" s="102" t="s">
        <v>812</v>
      </c>
      <c r="B11" s="22" t="s">
        <v>214</v>
      </c>
      <c r="C11" s="5">
        <v>97.547183696000005</v>
      </c>
      <c r="D11" s="5" t="str">
        <f>IF(OR($B11="N/A",$C11="N/A"),"N/A",IF(C11&gt;100,"No",IF(C11&lt;95,"No","Yes")))</f>
        <v>Yes</v>
      </c>
      <c r="E11" s="5">
        <v>98.750442312999994</v>
      </c>
      <c r="F11" s="5" t="str">
        <f>IF(OR($B11="N/A",$E11="N/A"),"N/A",IF(E11&gt;100,"No",IF(E11&lt;95,"No","Yes")))</f>
        <v>Yes</v>
      </c>
      <c r="G11" s="5">
        <v>99.697938085999994</v>
      </c>
      <c r="H11" s="5" t="str">
        <f>IF($B11="N/A","N/A",IF(G11&gt;100,"No",IF(G11&lt;95,"No","Yes")))</f>
        <v>Yes</v>
      </c>
      <c r="I11" s="6">
        <v>1.234</v>
      </c>
      <c r="J11" s="6">
        <v>0.95950000000000002</v>
      </c>
      <c r="K11" s="105" t="str">
        <f t="shared" si="0"/>
        <v>Yes</v>
      </c>
    </row>
    <row r="12" spans="1:12"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50.681698457000003</v>
      </c>
      <c r="H12" s="5" t="str">
        <f t="shared" ref="H12:H13" si="3">IF($B12="N/A","N/A",IF(G12&gt;100,"No",IF(G12&lt;95,"No","Yes")))</f>
        <v>N/A</v>
      </c>
      <c r="I12" s="6" t="s">
        <v>1750</v>
      </c>
      <c r="J12" s="6" t="s">
        <v>1750</v>
      </c>
      <c r="K12" s="105" t="str">
        <f t="shared" si="0"/>
        <v>N/A</v>
      </c>
    </row>
    <row r="13" spans="1:12" x14ac:dyDescent="0.2">
      <c r="A13" s="102" t="s">
        <v>813</v>
      </c>
      <c r="B13" s="22" t="s">
        <v>214</v>
      </c>
      <c r="C13" s="5">
        <v>97.633553195000005</v>
      </c>
      <c r="D13" s="5" t="str">
        <f t="shared" si="1"/>
        <v>Yes</v>
      </c>
      <c r="E13" s="5">
        <v>99.201155197000006</v>
      </c>
      <c r="F13" s="5" t="str">
        <f t="shared" si="2"/>
        <v>Yes</v>
      </c>
      <c r="G13" s="5">
        <v>99.897631277000002</v>
      </c>
      <c r="H13" s="5" t="str">
        <f t="shared" si="3"/>
        <v>Yes</v>
      </c>
      <c r="I13" s="6">
        <v>1.6060000000000001</v>
      </c>
      <c r="J13" s="6">
        <v>0.70209999999999995</v>
      </c>
      <c r="K13" s="105" t="str">
        <f t="shared" si="0"/>
        <v>Yes</v>
      </c>
    </row>
    <row r="14" spans="1:12" x14ac:dyDescent="0.2">
      <c r="A14" s="103" t="s">
        <v>305</v>
      </c>
      <c r="B14" s="22" t="s">
        <v>213</v>
      </c>
      <c r="C14" s="23">
        <v>65196</v>
      </c>
      <c r="D14" s="5" t="str">
        <f>IF($B14="N/A","N/A",IF(C14&gt;15,"No",IF(C14&lt;-15,"No","Yes")))</f>
        <v>N/A</v>
      </c>
      <c r="E14" s="23">
        <v>73131</v>
      </c>
      <c r="F14" s="5" t="str">
        <f>IF($B14="N/A","N/A",IF(E14&gt;15,"No",IF(E14&lt;-15,"No","Yes")))</f>
        <v>N/A</v>
      </c>
      <c r="G14" s="23">
        <v>76827</v>
      </c>
      <c r="H14" s="5" t="str">
        <f>IF($B14="N/A","N/A",IF(G14&gt;15,"No",IF(G14&lt;-15,"No","Yes")))</f>
        <v>N/A</v>
      </c>
      <c r="I14" s="6">
        <v>12.17</v>
      </c>
      <c r="J14" s="6">
        <v>5.0540000000000003</v>
      </c>
      <c r="K14" s="105" t="str">
        <f t="shared" si="0"/>
        <v>Yes</v>
      </c>
    </row>
    <row r="15" spans="1:12" x14ac:dyDescent="0.2">
      <c r="A15" s="102" t="s">
        <v>432</v>
      </c>
      <c r="B15" s="22" t="s">
        <v>215</v>
      </c>
      <c r="C15" s="5">
        <v>7.8164304559</v>
      </c>
      <c r="D15" s="5" t="str">
        <f>IF($B15="N/A","N/A",IF(C15&gt;20,"No",IF(C15&lt;5,"No","Yes")))</f>
        <v>Yes</v>
      </c>
      <c r="E15" s="5">
        <v>6.2777754987999996</v>
      </c>
      <c r="F15" s="5" t="str">
        <f>IF($B15="N/A","N/A",IF(E15&gt;20,"No",IF(E15&lt;5,"No","Yes")))</f>
        <v>Yes</v>
      </c>
      <c r="G15" s="5">
        <v>8.0323323831</v>
      </c>
      <c r="H15" s="5" t="str">
        <f>IF($B15="N/A","N/A",IF(G15&gt;20,"No",IF(G15&lt;5,"No","Yes")))</f>
        <v>Yes</v>
      </c>
      <c r="I15" s="6">
        <v>-19.7</v>
      </c>
      <c r="J15" s="6">
        <v>27.95</v>
      </c>
      <c r="K15" s="105" t="str">
        <f t="shared" si="0"/>
        <v>Yes</v>
      </c>
    </row>
    <row r="16" spans="1:12" x14ac:dyDescent="0.2">
      <c r="A16" s="102" t="s">
        <v>433</v>
      </c>
      <c r="B16" s="22" t="s">
        <v>213</v>
      </c>
      <c r="C16" s="5">
        <v>92.183569543999994</v>
      </c>
      <c r="D16" s="5" t="str">
        <f>IF($B16="N/A","N/A",IF(C16&gt;15,"No",IF(C16&lt;-15,"No","Yes")))</f>
        <v>N/A</v>
      </c>
      <c r="E16" s="5">
        <v>93.722224500999999</v>
      </c>
      <c r="F16" s="5" t="str">
        <f>IF($B16="N/A","N/A",IF(E16&gt;15,"No",IF(E16&lt;-15,"No","Yes")))</f>
        <v>N/A</v>
      </c>
      <c r="G16" s="5">
        <v>91.967667617000004</v>
      </c>
      <c r="H16" s="5" t="str">
        <f>IF($B16="N/A","N/A",IF(G16&gt;15,"No",IF(G16&lt;-15,"No","Yes")))</f>
        <v>N/A</v>
      </c>
      <c r="I16" s="6">
        <v>1.669</v>
      </c>
      <c r="J16" s="6">
        <v>-1.87</v>
      </c>
      <c r="K16" s="105" t="str">
        <f t="shared" si="0"/>
        <v>Yes</v>
      </c>
    </row>
    <row r="17" spans="1:11" x14ac:dyDescent="0.2">
      <c r="A17" s="102" t="s">
        <v>434</v>
      </c>
      <c r="B17" s="22" t="s">
        <v>213</v>
      </c>
      <c r="C17" s="5">
        <v>3.8545309527999998</v>
      </c>
      <c r="D17" s="5" t="str">
        <f>IF($B17="N/A","N/A",IF(C17&gt;15,"No",IF(C17&lt;-15,"No","Yes")))</f>
        <v>N/A</v>
      </c>
      <c r="E17" s="5">
        <v>4.2936647932999996</v>
      </c>
      <c r="F17" s="5" t="str">
        <f>IF($B17="N/A","N/A",IF(E17&gt;15,"No",IF(E17&lt;-15,"No","Yes")))</f>
        <v>N/A</v>
      </c>
      <c r="G17" s="5">
        <v>2.6201725956000002</v>
      </c>
      <c r="H17" s="5" t="str">
        <f>IF($B17="N/A","N/A",IF(G17&gt;15,"No",IF(G17&lt;-15,"No","Yes")))</f>
        <v>N/A</v>
      </c>
      <c r="I17" s="6">
        <v>11.39</v>
      </c>
      <c r="J17" s="6">
        <v>-39</v>
      </c>
      <c r="K17" s="105" t="str">
        <f t="shared" si="0"/>
        <v>No</v>
      </c>
    </row>
    <row r="18" spans="1:11" x14ac:dyDescent="0.2">
      <c r="A18" s="102" t="s">
        <v>814</v>
      </c>
      <c r="B18" s="22" t="s">
        <v>213</v>
      </c>
      <c r="C18" s="64">
        <v>10432.217269999999</v>
      </c>
      <c r="D18" s="5" t="str">
        <f>IF($B18="N/A","N/A",IF(C18&gt;15,"No",IF(C18&lt;-15,"No","Yes")))</f>
        <v>N/A</v>
      </c>
      <c r="E18" s="64">
        <v>15786.286306</v>
      </c>
      <c r="F18" s="5" t="str">
        <f>IF($B18="N/A","N/A",IF(E18&gt;15,"No",IF(E18&lt;-15,"No","Yes")))</f>
        <v>N/A</v>
      </c>
      <c r="G18" s="64">
        <v>14769.819175000001</v>
      </c>
      <c r="H18" s="5" t="str">
        <f>IF($B18="N/A","N/A",IF(G18&gt;15,"No",IF(G18&lt;-15,"No","Yes")))</f>
        <v>N/A</v>
      </c>
      <c r="I18" s="6">
        <v>51.32</v>
      </c>
      <c r="J18" s="6">
        <v>-6.44</v>
      </c>
      <c r="K18" s="105" t="str">
        <f t="shared" si="0"/>
        <v>Yes</v>
      </c>
    </row>
    <row r="19" spans="1:11" x14ac:dyDescent="0.2">
      <c r="A19" s="104" t="s">
        <v>306</v>
      </c>
      <c r="B19" s="22" t="s">
        <v>213</v>
      </c>
      <c r="C19" s="23">
        <v>4113</v>
      </c>
      <c r="D19" s="22" t="s">
        <v>213</v>
      </c>
      <c r="E19" s="23">
        <v>2642</v>
      </c>
      <c r="F19" s="22" t="s">
        <v>213</v>
      </c>
      <c r="G19" s="23">
        <v>2228</v>
      </c>
      <c r="H19" s="5" t="str">
        <f>IF($B19="N/A","N/A",IF(G19&gt;15,"No",IF(G19&lt;-15,"No","Yes")))</f>
        <v>N/A</v>
      </c>
      <c r="I19" s="6">
        <v>-35.799999999999997</v>
      </c>
      <c r="J19" s="6">
        <v>-15.7</v>
      </c>
      <c r="K19" s="105" t="str">
        <f t="shared" si="0"/>
        <v>Yes</v>
      </c>
    </row>
    <row r="20" spans="1:11" x14ac:dyDescent="0.2">
      <c r="A20" s="104" t="s">
        <v>346</v>
      </c>
      <c r="B20" s="22" t="s">
        <v>213</v>
      </c>
      <c r="C20" s="4">
        <v>1.5929943878999999</v>
      </c>
      <c r="D20" s="22" t="s">
        <v>213</v>
      </c>
      <c r="E20" s="4">
        <v>0.9443167643</v>
      </c>
      <c r="F20" s="22" t="s">
        <v>213</v>
      </c>
      <c r="G20" s="4">
        <v>0.66109424750000001</v>
      </c>
      <c r="H20" s="5" t="str">
        <f>IF($B20="N/A","N/A",IF(G20&gt;15,"No",IF(G20&lt;-15,"No","Yes")))</f>
        <v>N/A</v>
      </c>
      <c r="I20" s="6">
        <v>-40.700000000000003</v>
      </c>
      <c r="J20" s="6">
        <v>-30</v>
      </c>
      <c r="K20" s="105" t="str">
        <f t="shared" si="0"/>
        <v>Yes</v>
      </c>
    </row>
    <row r="21" spans="1:11" ht="25.5" x14ac:dyDescent="0.2">
      <c r="A21" s="104" t="s">
        <v>815</v>
      </c>
      <c r="B21" s="22" t="s">
        <v>213</v>
      </c>
      <c r="C21" s="24">
        <v>8410.2421589999994</v>
      </c>
      <c r="D21" s="5" t="str">
        <f>IF($B21="N/A","N/A",IF(C21&gt;60,"No",IF(C21&lt;15,"No","Yes")))</f>
        <v>N/A</v>
      </c>
      <c r="E21" s="24">
        <v>5319.5363361</v>
      </c>
      <c r="F21" s="5" t="str">
        <f>IF($B21="N/A","N/A",IF(E21&gt;60,"No",IF(E21&lt;15,"No","Yes")))</f>
        <v>N/A</v>
      </c>
      <c r="G21" s="24">
        <v>4935.7131957000001</v>
      </c>
      <c r="H21" s="5" t="str">
        <f>IF($B21="N/A","N/A",IF(G21&gt;60,"No",IF(G21&lt;15,"No","Yes")))</f>
        <v>N/A</v>
      </c>
      <c r="I21" s="6">
        <v>-36.700000000000003</v>
      </c>
      <c r="J21" s="6">
        <v>-7.22</v>
      </c>
      <c r="K21" s="105" t="str">
        <f t="shared" si="0"/>
        <v>Yes</v>
      </c>
    </row>
    <row r="22" spans="1:11" x14ac:dyDescent="0.2">
      <c r="A22" s="104" t="s">
        <v>816</v>
      </c>
      <c r="B22" s="22" t="s">
        <v>217</v>
      </c>
      <c r="C22" s="23">
        <v>11</v>
      </c>
      <c r="D22" s="5" t="str">
        <f>IF($B22="N/A","N/A",IF(C22="N/A","N/A",IF(C22=0,"Yes","No")))</f>
        <v>No</v>
      </c>
      <c r="E22" s="23">
        <v>11</v>
      </c>
      <c r="F22" s="5" t="str">
        <f>IF($B22="N/A","N/A",IF(E22="N/A","N/A",IF(E22=0,"Yes","No")))</f>
        <v>No</v>
      </c>
      <c r="G22" s="23">
        <v>11</v>
      </c>
      <c r="H22" s="5" t="str">
        <f>IF($B22="N/A","N/A",IF(G22=0,"Yes","No"))</f>
        <v>No</v>
      </c>
      <c r="I22" s="6">
        <v>-66.7</v>
      </c>
      <c r="J22" s="6">
        <v>100</v>
      </c>
      <c r="K22" s="105" t="str">
        <f t="shared" si="0"/>
        <v>No</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1750</v>
      </c>
      <c r="J23" s="6" t="s">
        <v>1750</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1750</v>
      </c>
      <c r="J24" s="115" t="s">
        <v>1750</v>
      </c>
      <c r="K24" s="116" t="str">
        <f t="shared" si="0"/>
        <v>N/A</v>
      </c>
    </row>
    <row r="25" spans="1:11" s="83" customFormat="1" x14ac:dyDescent="0.2">
      <c r="A25" s="200" t="s">
        <v>1620</v>
      </c>
      <c r="B25" s="201"/>
      <c r="C25" s="201"/>
      <c r="D25" s="201"/>
      <c r="E25" s="201"/>
      <c r="F25" s="201"/>
      <c r="G25" s="201"/>
      <c r="H25" s="201"/>
      <c r="I25" s="201"/>
      <c r="J25" s="201"/>
      <c r="K25" s="202"/>
    </row>
    <row r="26" spans="1:11" ht="16.5" customHeight="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1564</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60100</v>
      </c>
      <c r="D6" s="5" t="str">
        <f>IF($B6="N/A","N/A",IF(C6&gt;15,"No",IF(C6&lt;-15,"No","Yes")))</f>
        <v>N/A</v>
      </c>
      <c r="E6" s="23">
        <v>68540</v>
      </c>
      <c r="F6" s="5" t="str">
        <f>IF($B6="N/A","N/A",IF(E6&gt;15,"No",IF(E6&lt;-15,"No","Yes")))</f>
        <v>N/A</v>
      </c>
      <c r="G6" s="23">
        <v>70656</v>
      </c>
      <c r="H6" s="5" t="str">
        <f>IF($B6="N/A","N/A",IF(G6&gt;15,"No",IF(G6&lt;-15,"No","Yes")))</f>
        <v>N/A</v>
      </c>
      <c r="I6" s="6">
        <v>14.04</v>
      </c>
      <c r="J6" s="6">
        <v>3.0870000000000002</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1750</v>
      </c>
      <c r="J8" s="6" t="s">
        <v>1750</v>
      </c>
      <c r="K8" s="105" t="str">
        <f t="shared" si="0"/>
        <v>N/A</v>
      </c>
    </row>
    <row r="9" spans="1:11" x14ac:dyDescent="0.2">
      <c r="A9" s="101" t="s">
        <v>819</v>
      </c>
      <c r="B9" s="22" t="s">
        <v>218</v>
      </c>
      <c r="C9" s="64">
        <v>6543.0796338999999</v>
      </c>
      <c r="D9" s="5" t="str">
        <f>IF($B9="N/A","N/A",IF(C9&gt;7000,"No",IF(C9&lt;2000,"No","Yes")))</f>
        <v>Yes</v>
      </c>
      <c r="E9" s="64">
        <v>6054.9600963000003</v>
      </c>
      <c r="F9" s="5" t="str">
        <f>IF($B9="N/A","N/A",IF(E9&gt;7000,"No",IF(E9&lt;2000,"No","Yes")))</f>
        <v>Yes</v>
      </c>
      <c r="G9" s="64">
        <v>6732.1459606999997</v>
      </c>
      <c r="H9" s="5" t="str">
        <f>IF($B9="N/A","N/A",IF(G9&gt;7000,"No",IF(G9&lt;2000,"No","Yes")))</f>
        <v>Yes</v>
      </c>
      <c r="I9" s="6">
        <v>-7.46</v>
      </c>
      <c r="J9" s="6">
        <v>11.18</v>
      </c>
      <c r="K9" s="105" t="str">
        <f t="shared" si="0"/>
        <v>Yes</v>
      </c>
    </row>
    <row r="10" spans="1:11" x14ac:dyDescent="0.2">
      <c r="A10" s="101" t="s">
        <v>820</v>
      </c>
      <c r="B10" s="22" t="s">
        <v>213</v>
      </c>
      <c r="C10" s="64">
        <v>1265.9191827</v>
      </c>
      <c r="D10" s="5" t="str">
        <f>IF($B10="N/A","N/A",IF(C10&gt;15,"No",IF(C10&lt;-15,"No","Yes")))</f>
        <v>N/A</v>
      </c>
      <c r="E10" s="64">
        <v>1287.3584611000001</v>
      </c>
      <c r="F10" s="5" t="str">
        <f>IF($B10="N/A","N/A",IF(E10&gt;15,"No",IF(E10&lt;-15,"No","Yes")))</f>
        <v>N/A</v>
      </c>
      <c r="G10" s="64">
        <v>1316.3901777999999</v>
      </c>
      <c r="H10" s="5" t="str">
        <f>IF($B10="N/A","N/A",IF(G10&gt;15,"No",IF(G10&lt;-15,"No","Yes")))</f>
        <v>N/A</v>
      </c>
      <c r="I10" s="6">
        <v>1.694</v>
      </c>
      <c r="J10" s="6">
        <v>2.2549999999999999</v>
      </c>
      <c r="K10" s="105" t="str">
        <f t="shared" si="0"/>
        <v>Yes</v>
      </c>
    </row>
    <row r="11" spans="1:11" x14ac:dyDescent="0.2">
      <c r="A11" s="101" t="s">
        <v>309</v>
      </c>
      <c r="B11" s="22" t="s">
        <v>219</v>
      </c>
      <c r="C11" s="5">
        <v>1.5274542429</v>
      </c>
      <c r="D11" s="5" t="str">
        <f>IF($B11="N/A","N/A",IF(C11&gt;10,"No",IF(C11&lt;=0,"No","Yes")))</f>
        <v>Yes</v>
      </c>
      <c r="E11" s="5">
        <v>1.3539538954999999</v>
      </c>
      <c r="F11" s="5" t="str">
        <f>IF($B11="N/A","N/A",IF(E11&gt;10,"No",IF(E11&lt;=0,"No","Yes")))</f>
        <v>Yes</v>
      </c>
      <c r="G11" s="5">
        <v>3.1476449275</v>
      </c>
      <c r="H11" s="5" t="str">
        <f>IF($B11="N/A","N/A",IF(G11&gt;10,"No",IF(G11&lt;=0,"No","Yes")))</f>
        <v>Yes</v>
      </c>
      <c r="I11" s="6">
        <v>-11.4</v>
      </c>
      <c r="J11" s="6">
        <v>132.5</v>
      </c>
      <c r="K11" s="105" t="str">
        <f t="shared" si="0"/>
        <v>No</v>
      </c>
    </row>
    <row r="12" spans="1:11" x14ac:dyDescent="0.2">
      <c r="A12" s="101" t="s">
        <v>821</v>
      </c>
      <c r="B12" s="22" t="s">
        <v>213</v>
      </c>
      <c r="C12" s="64">
        <v>4089.7712418000001</v>
      </c>
      <c r="D12" s="5" t="str">
        <f>IF($B12="N/A","N/A",IF(C12&gt;15,"No",IF(C12&lt;-15,"No","Yes")))</f>
        <v>N/A</v>
      </c>
      <c r="E12" s="64">
        <v>3948.9547413999999</v>
      </c>
      <c r="F12" s="5" t="str">
        <f>IF($B12="N/A","N/A",IF(E12&gt;15,"No",IF(E12&lt;-15,"No","Yes")))</f>
        <v>N/A</v>
      </c>
      <c r="G12" s="64">
        <v>3590.0876798999998</v>
      </c>
      <c r="H12" s="5" t="str">
        <f>IF($B12="N/A","N/A",IF(G12&gt;15,"No",IF(G12&lt;-15,"No","Yes")))</f>
        <v>N/A</v>
      </c>
      <c r="I12" s="6">
        <v>-3.44</v>
      </c>
      <c r="J12" s="6">
        <v>-9.09</v>
      </c>
      <c r="K12" s="105" t="str">
        <f t="shared" si="0"/>
        <v>Yes</v>
      </c>
    </row>
    <row r="13" spans="1:11" x14ac:dyDescent="0.2">
      <c r="A13" s="101" t="s">
        <v>310</v>
      </c>
      <c r="B13" s="22" t="s">
        <v>214</v>
      </c>
      <c r="C13" s="4">
        <v>99.990016639000004</v>
      </c>
      <c r="D13" s="5" t="str">
        <f>IF($B13="N/A","N/A",IF(C13&gt;100,"No",IF(C13&lt;95,"No","Yes")))</f>
        <v>Yes</v>
      </c>
      <c r="E13" s="4">
        <v>99.986868982000004</v>
      </c>
      <c r="F13" s="5" t="str">
        <f>IF($B13="N/A","N/A",IF(E13&gt;100,"No",IF(E13&lt;95,"No","Yes")))</f>
        <v>Yes</v>
      </c>
      <c r="G13" s="4">
        <v>98.516757245999997</v>
      </c>
      <c r="H13" s="5" t="str">
        <f>IF($B13="N/A","N/A",IF(G13&gt;100,"No",IF(G13&lt;95,"No","Yes")))</f>
        <v>Yes</v>
      </c>
      <c r="I13" s="6">
        <v>-3.0000000000000001E-3</v>
      </c>
      <c r="J13" s="6">
        <v>-1.47</v>
      </c>
      <c r="K13" s="105" t="str">
        <f t="shared" si="0"/>
        <v>Yes</v>
      </c>
    </row>
    <row r="14" spans="1:11" x14ac:dyDescent="0.2">
      <c r="A14" s="101" t="s">
        <v>822</v>
      </c>
      <c r="B14" s="22" t="s">
        <v>220</v>
      </c>
      <c r="C14" s="4">
        <v>1.1953772423</v>
      </c>
      <c r="D14" s="5" t="str">
        <f>IF($B14="N/A","N/A",IF(C14&gt;1,"Yes","No"))</f>
        <v>Yes</v>
      </c>
      <c r="E14" s="4">
        <v>1.1903955874000001</v>
      </c>
      <c r="F14" s="5" t="str">
        <f>IF($B14="N/A","N/A",IF(E14&gt;1,"Yes","No"))</f>
        <v>Yes</v>
      </c>
      <c r="G14" s="4">
        <v>1.1790455120000001</v>
      </c>
      <c r="H14" s="5" t="str">
        <f>IF($B14="N/A","N/A",IF(G14&gt;1,"Yes","No"))</f>
        <v>Yes</v>
      </c>
      <c r="I14" s="6">
        <v>-0.41699999999999998</v>
      </c>
      <c r="J14" s="6">
        <v>-0.95299999999999996</v>
      </c>
      <c r="K14" s="105" t="str">
        <f t="shared" si="0"/>
        <v>Yes</v>
      </c>
    </row>
    <row r="15" spans="1:11" x14ac:dyDescent="0.2">
      <c r="A15" s="101" t="s">
        <v>311</v>
      </c>
      <c r="B15" s="22" t="s">
        <v>214</v>
      </c>
      <c r="C15" s="4">
        <v>99.768718801999995</v>
      </c>
      <c r="D15" s="5" t="str">
        <f>IF($B15="N/A","N/A",IF(C15&gt;100,"No",IF(C15&lt;95,"No","Yes")))</f>
        <v>Yes</v>
      </c>
      <c r="E15" s="4">
        <v>99.743215641000006</v>
      </c>
      <c r="F15" s="5" t="str">
        <f>IF($B15="N/A","N/A",IF(E15&gt;100,"No",IF(E15&lt;95,"No","Yes")))</f>
        <v>Yes</v>
      </c>
      <c r="G15" s="4">
        <v>96.593353714000003</v>
      </c>
      <c r="H15" s="5" t="str">
        <f>IF($B15="N/A","N/A",IF(G15&gt;100,"No",IF(G15&lt;95,"No","Yes")))</f>
        <v>Yes</v>
      </c>
      <c r="I15" s="6">
        <v>-2.5999999999999999E-2</v>
      </c>
      <c r="J15" s="6">
        <v>-3.16</v>
      </c>
      <c r="K15" s="105" t="str">
        <f t="shared" si="0"/>
        <v>Yes</v>
      </c>
    </row>
    <row r="16" spans="1:11" x14ac:dyDescent="0.2">
      <c r="A16" s="101" t="s">
        <v>823</v>
      </c>
      <c r="B16" s="22" t="s">
        <v>221</v>
      </c>
      <c r="C16" s="4">
        <v>10.329580893999999</v>
      </c>
      <c r="D16" s="5" t="str">
        <f>IF($B16="N/A","N/A",IF(C16&gt;3,"Yes","No"))</f>
        <v>Yes</v>
      </c>
      <c r="E16" s="4">
        <v>10.361886373000001</v>
      </c>
      <c r="F16" s="5" t="str">
        <f>IF($B16="N/A","N/A",IF(E16&gt;3,"Yes","No"))</f>
        <v>Yes</v>
      </c>
      <c r="G16" s="4">
        <v>9.7732860554999998</v>
      </c>
      <c r="H16" s="5" t="str">
        <f>IF($B16="N/A","N/A",IF(G16&gt;3,"Yes","No"))</f>
        <v>Yes</v>
      </c>
      <c r="I16" s="6">
        <v>0.31269999999999998</v>
      </c>
      <c r="J16" s="6">
        <v>-5.68</v>
      </c>
      <c r="K16" s="105" t="str">
        <f t="shared" si="0"/>
        <v>Yes</v>
      </c>
    </row>
    <row r="17" spans="1:11" x14ac:dyDescent="0.2">
      <c r="A17" s="101" t="s">
        <v>824</v>
      </c>
      <c r="B17" s="22" t="s">
        <v>222</v>
      </c>
      <c r="C17" s="4">
        <v>5.1826788686</v>
      </c>
      <c r="D17" s="5" t="str">
        <f>IF($B17="N/A","N/A",IF(C17&gt;=8,"No",IF(C17&lt;2,"No","Yes")))</f>
        <v>Yes</v>
      </c>
      <c r="E17" s="4">
        <v>4.7524256970999996</v>
      </c>
      <c r="F17" s="5" t="str">
        <f>IF($B17="N/A","N/A",IF(E17&gt;=8,"No",IF(E17&lt;2,"No","Yes")))</f>
        <v>Yes</v>
      </c>
      <c r="G17" s="4">
        <v>4.5921363745999999</v>
      </c>
      <c r="H17" s="5" t="str">
        <f>IF($B17="N/A","N/A",IF(G17&gt;=8,"No",IF(G17&lt;2,"No","Yes")))</f>
        <v>Yes</v>
      </c>
      <c r="I17" s="6">
        <v>-8.3000000000000007</v>
      </c>
      <c r="J17" s="6">
        <v>-3.37</v>
      </c>
      <c r="K17" s="105" t="str">
        <f t="shared" si="0"/>
        <v>Yes</v>
      </c>
    </row>
    <row r="18" spans="1:11" x14ac:dyDescent="0.2">
      <c r="A18" s="101" t="s">
        <v>825</v>
      </c>
      <c r="B18" s="22" t="s">
        <v>222</v>
      </c>
      <c r="C18" s="4">
        <v>5.1688022098999999</v>
      </c>
      <c r="D18" s="5" t="str">
        <f>IF($B18="N/A","N/A",IF(C18&gt;=8,"No",IF(C18&lt;2,"No","Yes")))</f>
        <v>Yes</v>
      </c>
      <c r="E18" s="4">
        <v>4.7037545053000001</v>
      </c>
      <c r="F18" s="5" t="str">
        <f>IF($B18="N/A","N/A",IF(E18&gt;=8,"No",IF(E18&lt;2,"No","Yes")))</f>
        <v>Yes</v>
      </c>
      <c r="G18" s="4">
        <v>5.1841912451000001</v>
      </c>
      <c r="H18" s="5" t="str">
        <f>IF($B18="N/A","N/A",IF(G18&gt;=8,"No",IF(G18&lt;2,"No","Yes")))</f>
        <v>Yes</v>
      </c>
      <c r="I18" s="6">
        <v>-9</v>
      </c>
      <c r="J18" s="6">
        <v>10.210000000000001</v>
      </c>
      <c r="K18" s="105" t="str">
        <f t="shared" si="0"/>
        <v>Yes</v>
      </c>
    </row>
    <row r="19" spans="1:11" x14ac:dyDescent="0.2">
      <c r="A19" s="101" t="s">
        <v>312</v>
      </c>
      <c r="B19" s="22" t="s">
        <v>223</v>
      </c>
      <c r="C19" s="4">
        <v>98.544093177999997</v>
      </c>
      <c r="D19" s="5" t="str">
        <f>IF(OR($B19="N/A",$C19="N/A"),"N/A",IF(C19&gt;100,"No",IF(C19&lt;98,"No","Yes")))</f>
        <v>Yes</v>
      </c>
      <c r="E19" s="4">
        <v>96.024219434000003</v>
      </c>
      <c r="F19" s="5" t="str">
        <f>IF(OR($B19="N/A",$E19="N/A"),"N/A",IF(E19&gt;100,"No",IF(E19&lt;98,"No","Yes")))</f>
        <v>No</v>
      </c>
      <c r="G19" s="4">
        <v>97.627943841000004</v>
      </c>
      <c r="H19" s="5" t="str">
        <f>IF($B19="N/A","N/A",IF(G19&gt;100,"No",IF(G19&lt;98,"No","Yes")))</f>
        <v>No</v>
      </c>
      <c r="I19" s="6">
        <v>-2.56</v>
      </c>
      <c r="J19" s="6">
        <v>1.67</v>
      </c>
      <c r="K19" s="105" t="str">
        <f t="shared" si="0"/>
        <v>Yes</v>
      </c>
    </row>
    <row r="20" spans="1:11" x14ac:dyDescent="0.2">
      <c r="A20" s="101" t="s">
        <v>31</v>
      </c>
      <c r="B20" s="38" t="s">
        <v>214</v>
      </c>
      <c r="C20" s="4">
        <v>98.457570715000003</v>
      </c>
      <c r="D20" s="5" t="str">
        <f>IF($B20="N/A","N/A",IF(C20&gt;100,"No",IF(C20&lt;95,"No","Yes")))</f>
        <v>Yes</v>
      </c>
      <c r="E20" s="4">
        <v>95.738255034000005</v>
      </c>
      <c r="F20" s="5" t="str">
        <f>IF($B20="N/A","N/A",IF(E20&gt;100,"No",IF(E20&lt;95,"No","Yes")))</f>
        <v>Yes</v>
      </c>
      <c r="G20" s="4">
        <v>92.930536685000007</v>
      </c>
      <c r="H20" s="5" t="str">
        <f>IF($B20="N/A","N/A",IF(G20&gt;100,"No",IF(G20&lt;95,"No","Yes")))</f>
        <v>No</v>
      </c>
      <c r="I20" s="6">
        <v>-2.76</v>
      </c>
      <c r="J20" s="6">
        <v>-2.93</v>
      </c>
      <c r="K20" s="105" t="str">
        <f t="shared" si="0"/>
        <v>Yes</v>
      </c>
    </row>
    <row r="21" spans="1:11" x14ac:dyDescent="0.2">
      <c r="A21" s="101" t="s">
        <v>313</v>
      </c>
      <c r="B21" s="22" t="s">
        <v>214</v>
      </c>
      <c r="C21" s="4">
        <v>100</v>
      </c>
      <c r="D21" s="5" t="str">
        <f>IF($B21="N/A","N/A",IF(C21&gt;100,"No",IF(C21&lt;95,"No","Yes")))</f>
        <v>Yes</v>
      </c>
      <c r="E21" s="4">
        <v>100</v>
      </c>
      <c r="F21" s="5" t="str">
        <f>IF($B21="N/A","N/A",IF(E21&gt;100,"No",IF(E21&lt;95,"No","Yes")))</f>
        <v>Yes</v>
      </c>
      <c r="G21" s="4">
        <v>98.402117301000004</v>
      </c>
      <c r="H21" s="5" t="str">
        <f>IF($B21="N/A","N/A",IF(G21&gt;100,"No",IF(G21&lt;95,"No","Yes")))</f>
        <v>Yes</v>
      </c>
      <c r="I21" s="6">
        <v>0</v>
      </c>
      <c r="J21" s="6">
        <v>-1.6</v>
      </c>
      <c r="K21" s="105" t="str">
        <f t="shared" si="0"/>
        <v>Yes</v>
      </c>
    </row>
    <row r="22" spans="1:11" x14ac:dyDescent="0.2">
      <c r="A22" s="101" t="s">
        <v>1681</v>
      </c>
      <c r="B22" s="22" t="s">
        <v>224</v>
      </c>
      <c r="C22" s="4">
        <v>0</v>
      </c>
      <c r="D22" s="5" t="str">
        <f>IF($B22="N/A","N/A",IF(C22&gt;5,"No",IF(C22&lt;=0,"No","Yes")))</f>
        <v>No</v>
      </c>
      <c r="E22" s="4">
        <v>0</v>
      </c>
      <c r="F22" s="5" t="str">
        <f>IF($B22="N/A","N/A",IF(E22&gt;5,"No",IF(E22&lt;=0,"No","Yes")))</f>
        <v>No</v>
      </c>
      <c r="G22" s="4">
        <v>0</v>
      </c>
      <c r="H22" s="5" t="str">
        <f>IF($B22="N/A","N/A",IF(G22&gt;5,"No",IF(G22&lt;=0,"No","Yes")))</f>
        <v>No</v>
      </c>
      <c r="I22" s="6" t="s">
        <v>1750</v>
      </c>
      <c r="J22" s="6" t="s">
        <v>1750</v>
      </c>
      <c r="K22" s="105" t="str">
        <f t="shared" si="0"/>
        <v>N/A</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6.2198003328000002</v>
      </c>
      <c r="D24" s="5" t="str">
        <f>IF($B24="N/A","N/A",IF(C24&gt;=2,"Yes","No"))</f>
        <v>Yes</v>
      </c>
      <c r="E24" s="4">
        <v>6.3035307849000004</v>
      </c>
      <c r="F24" s="5" t="str">
        <f>IF($B24="N/A","N/A",IF(E24&gt;=2,"Yes","No"))</f>
        <v>Yes</v>
      </c>
      <c r="G24" s="4">
        <v>6.0210597826000001</v>
      </c>
      <c r="H24" s="5" t="str">
        <f>IF($B24="N/A","N/A",IF(G24&gt;=2,"Yes","No"))</f>
        <v>Yes</v>
      </c>
      <c r="I24" s="6">
        <v>1.3460000000000001</v>
      </c>
      <c r="J24" s="6">
        <v>-4.4800000000000004</v>
      </c>
      <c r="K24" s="105" t="str">
        <f t="shared" si="0"/>
        <v>Yes</v>
      </c>
    </row>
    <row r="25" spans="1:11" x14ac:dyDescent="0.2">
      <c r="A25" s="101" t="s">
        <v>827</v>
      </c>
      <c r="B25" s="22" t="s">
        <v>226</v>
      </c>
      <c r="C25" s="4">
        <v>3.1846921796999998</v>
      </c>
      <c r="D25" s="5" t="str">
        <f>IF($B25="N/A","N/A",IF(C25&gt;30,"No",IF(C25&lt;5,"No","Yes")))</f>
        <v>No</v>
      </c>
      <c r="E25" s="4">
        <v>3.0493142689999999</v>
      </c>
      <c r="F25" s="5" t="str">
        <f>IF($B25="N/A","N/A",IF(E25&gt;30,"No",IF(E25&lt;5,"No","Yes")))</f>
        <v>No</v>
      </c>
      <c r="G25" s="4">
        <v>2.7004076087</v>
      </c>
      <c r="H25" s="5" t="str">
        <f>IF($B25="N/A","N/A",IF(G25&gt;30,"No",IF(G25&lt;5,"No","Yes")))</f>
        <v>No</v>
      </c>
      <c r="I25" s="6">
        <v>-4.25</v>
      </c>
      <c r="J25" s="6">
        <v>-11.4</v>
      </c>
      <c r="K25" s="105" t="str">
        <f t="shared" si="0"/>
        <v>Yes</v>
      </c>
    </row>
    <row r="26" spans="1:11" x14ac:dyDescent="0.2">
      <c r="A26" s="101" t="s">
        <v>828</v>
      </c>
      <c r="B26" s="22" t="s">
        <v>227</v>
      </c>
      <c r="C26" s="4">
        <v>24.653910150000002</v>
      </c>
      <c r="D26" s="5" t="str">
        <f>IF($B26="N/A","N/A",IF(C26&gt;75,"No",IF(C26&lt;15,"No","Yes")))</f>
        <v>Yes</v>
      </c>
      <c r="E26" s="4">
        <v>26.324773855</v>
      </c>
      <c r="F26" s="5" t="str">
        <f>IF($B26="N/A","N/A",IF(E26&gt;75,"No",IF(E26&lt;15,"No","Yes")))</f>
        <v>Yes</v>
      </c>
      <c r="G26" s="4">
        <v>25.486865942000001</v>
      </c>
      <c r="H26" s="5" t="str">
        <f>IF($B26="N/A","N/A",IF(G26&gt;75,"No",IF(G26&lt;15,"No","Yes")))</f>
        <v>Yes</v>
      </c>
      <c r="I26" s="6">
        <v>6.7770000000000001</v>
      </c>
      <c r="J26" s="6">
        <v>-3.18</v>
      </c>
      <c r="K26" s="105" t="str">
        <f t="shared" si="0"/>
        <v>Yes</v>
      </c>
    </row>
    <row r="27" spans="1:11" x14ac:dyDescent="0.2">
      <c r="A27" s="101" t="s">
        <v>829</v>
      </c>
      <c r="B27" s="22" t="s">
        <v>228</v>
      </c>
      <c r="C27" s="4">
        <v>72.161397671000003</v>
      </c>
      <c r="D27" s="5" t="str">
        <f>IF($B27="N/A","N/A",IF(C27&gt;70,"No",IF(C27&lt;25,"No","Yes")))</f>
        <v>No</v>
      </c>
      <c r="E27" s="4">
        <v>70.625911876000004</v>
      </c>
      <c r="F27" s="5" t="str">
        <f>IF($B27="N/A","N/A",IF(E27&gt;70,"No",IF(E27&lt;25,"No","Yes")))</f>
        <v>No</v>
      </c>
      <c r="G27" s="4">
        <v>67.130887681000004</v>
      </c>
      <c r="H27" s="5" t="str">
        <f>IF($B27="N/A","N/A",IF(G27&gt;70,"No",IF(G27&lt;25,"No","Yes")))</f>
        <v>Yes</v>
      </c>
      <c r="I27" s="6">
        <v>-2.13</v>
      </c>
      <c r="J27" s="6">
        <v>-4.95</v>
      </c>
      <c r="K27" s="105" t="str">
        <f t="shared" si="0"/>
        <v>Yes</v>
      </c>
    </row>
    <row r="28" spans="1:11" x14ac:dyDescent="0.2">
      <c r="A28" s="101" t="s">
        <v>318</v>
      </c>
      <c r="B28" s="22" t="s">
        <v>229</v>
      </c>
      <c r="C28" s="4">
        <v>68.252911814000001</v>
      </c>
      <c r="D28" s="5" t="str">
        <f>IF($B28="N/A","N/A",IF(C28&gt;70,"No",IF(C28&lt;35,"No","Yes")))</f>
        <v>Yes</v>
      </c>
      <c r="E28" s="4">
        <v>65.099212139000002</v>
      </c>
      <c r="F28" s="5" t="str">
        <f>IF($B28="N/A","N/A",IF(E28&gt;70,"No",IF(E28&lt;35,"No","Yes")))</f>
        <v>Yes</v>
      </c>
      <c r="G28" s="4">
        <v>62.157495470999997</v>
      </c>
      <c r="H28" s="5" t="str">
        <f>IF($B28="N/A","N/A",IF(G28&gt;70,"No",IF(G28&lt;35,"No","Yes")))</f>
        <v>Yes</v>
      </c>
      <c r="I28" s="6">
        <v>-4.62</v>
      </c>
      <c r="J28" s="6">
        <v>-4.5199999999999996</v>
      </c>
      <c r="K28" s="105" t="str">
        <f t="shared" si="0"/>
        <v>Yes</v>
      </c>
    </row>
    <row r="29" spans="1:11" x14ac:dyDescent="0.2">
      <c r="A29" s="101" t="s">
        <v>830</v>
      </c>
      <c r="B29" s="22" t="s">
        <v>220</v>
      </c>
      <c r="C29" s="4">
        <v>2.3172598731999998</v>
      </c>
      <c r="D29" s="5" t="str">
        <f>IF($B29="N/A","N/A",IF(C29&gt;1,"Yes","No"))</f>
        <v>Yes</v>
      </c>
      <c r="E29" s="4">
        <v>2.2590824537</v>
      </c>
      <c r="F29" s="5" t="str">
        <f>IF($B29="N/A","N/A",IF(E29&gt;1,"Yes","No"))</f>
        <v>Yes</v>
      </c>
      <c r="G29" s="4">
        <v>2.1830229063000002</v>
      </c>
      <c r="H29" s="5" t="str">
        <f>IF($B29="N/A","N/A",IF(G29&gt;1,"Yes","No"))</f>
        <v>Yes</v>
      </c>
      <c r="I29" s="6">
        <v>-2.5099999999999998</v>
      </c>
      <c r="J29" s="6">
        <v>-3.37</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1750</v>
      </c>
      <c r="J30" s="6" t="s">
        <v>1750</v>
      </c>
      <c r="K30" s="105" t="str">
        <f t="shared" si="0"/>
        <v>N/A</v>
      </c>
    </row>
    <row r="31" spans="1:11" x14ac:dyDescent="0.2">
      <c r="A31" s="101" t="s">
        <v>831</v>
      </c>
      <c r="B31" s="22" t="s">
        <v>213</v>
      </c>
      <c r="C31" s="4">
        <v>99.992686493999997</v>
      </c>
      <c r="D31" s="5" t="str">
        <f>IF($B31="N/A","N/A",IF(C31&gt;15,"No",IF(C31&lt;-15,"No","Yes")))</f>
        <v>N/A</v>
      </c>
      <c r="E31" s="4">
        <v>99.988794012</v>
      </c>
      <c r="F31" s="5" t="str">
        <f>IF($B31="N/A","N/A",IF(E31&gt;15,"No",IF(E31&lt;-15,"No","Yes")))</f>
        <v>N/A</v>
      </c>
      <c r="G31" s="4">
        <v>77.189307346000007</v>
      </c>
      <c r="H31" s="5" t="str">
        <f>IF($B31="N/A","N/A",IF(G31&gt;15,"No",IF(G31&lt;-15,"No","Yes")))</f>
        <v>N/A</v>
      </c>
      <c r="I31" s="6">
        <v>-4.0000000000000001E-3</v>
      </c>
      <c r="J31" s="6">
        <v>-22.8</v>
      </c>
      <c r="K31" s="105" t="str">
        <f t="shared" si="0"/>
        <v>Yes</v>
      </c>
    </row>
    <row r="32" spans="1:11" x14ac:dyDescent="0.2">
      <c r="A32" s="101" t="s">
        <v>320</v>
      </c>
      <c r="B32" s="22" t="s">
        <v>213</v>
      </c>
      <c r="C32" s="4" t="s">
        <v>1750</v>
      </c>
      <c r="D32" s="5" t="str">
        <f>IF($B32="N/A","N/A",IF(C32&gt;15,"No",IF(C32&lt;-15,"No","Yes")))</f>
        <v>N/A</v>
      </c>
      <c r="E32" s="4" t="s">
        <v>1750</v>
      </c>
      <c r="F32" s="5" t="str">
        <f>IF($B32="N/A","N/A",IF(E32&gt;15,"No",IF(E32&lt;-15,"No","Yes")))</f>
        <v>N/A</v>
      </c>
      <c r="G32" s="4" t="s">
        <v>1750</v>
      </c>
      <c r="H32" s="5" t="str">
        <f>IF($B32="N/A","N/A",IF(G32&gt;15,"No",IF(G32&lt;-15,"No","Yes")))</f>
        <v>N/A</v>
      </c>
      <c r="I32" s="6" t="s">
        <v>1750</v>
      </c>
      <c r="J32" s="6" t="s">
        <v>1750</v>
      </c>
      <c r="K32" s="105" t="str">
        <f t="shared" si="0"/>
        <v>N/A</v>
      </c>
    </row>
    <row r="33" spans="1:11" x14ac:dyDescent="0.2">
      <c r="A33" s="101"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05" t="str">
        <f t="shared" si="0"/>
        <v>Yes</v>
      </c>
    </row>
    <row r="34" spans="1:11" x14ac:dyDescent="0.2">
      <c r="A34" s="101" t="s">
        <v>322</v>
      </c>
      <c r="B34" s="22" t="s">
        <v>230</v>
      </c>
      <c r="C34" s="4">
        <v>98.640599002000002</v>
      </c>
      <c r="D34" s="5" t="str">
        <f>IF($B34="N/A","N/A",IF(C34&gt;=90,"Yes","No"))</f>
        <v>Yes</v>
      </c>
      <c r="E34" s="4">
        <v>98.886781440999997</v>
      </c>
      <c r="F34" s="5" t="str">
        <f>IF($B34="N/A","N/A",IF(E34&gt;=90,"Yes","No"))</f>
        <v>Yes</v>
      </c>
      <c r="G34" s="4">
        <v>95.384680707000001</v>
      </c>
      <c r="H34" s="5" t="str">
        <f>IF($B34="N/A","N/A",IF(G34&gt;=90,"Yes","No"))</f>
        <v>Yes</v>
      </c>
      <c r="I34" s="6">
        <v>0.24959999999999999</v>
      </c>
      <c r="J34" s="6">
        <v>-3.54</v>
      </c>
      <c r="K34" s="105" t="str">
        <f t="shared" si="0"/>
        <v>Yes</v>
      </c>
    </row>
    <row r="35" spans="1:11" x14ac:dyDescent="0.2">
      <c r="A35" s="101" t="s">
        <v>323</v>
      </c>
      <c r="B35" s="22" t="s">
        <v>213</v>
      </c>
      <c r="C35" s="4">
        <v>10.519134774999999</v>
      </c>
      <c r="D35" s="5" t="str">
        <f>IF($B35="N/A","N/A",IF(C35&gt;15,"No",IF(C35&lt;-15,"No","Yes")))</f>
        <v>N/A</v>
      </c>
      <c r="E35" s="4">
        <v>9.7680186752000004</v>
      </c>
      <c r="F35" s="5" t="str">
        <f>IF($B35="N/A","N/A",IF(E35&gt;15,"No",IF(E35&lt;-15,"No","Yes")))</f>
        <v>N/A</v>
      </c>
      <c r="G35" s="4">
        <v>10.712466033</v>
      </c>
      <c r="H35" s="5" t="str">
        <f>IF($B35="N/A","N/A",IF(G35&gt;15,"No",IF(G35&lt;-15,"No","Yes")))</f>
        <v>N/A</v>
      </c>
      <c r="I35" s="6">
        <v>-7.14</v>
      </c>
      <c r="J35" s="6">
        <v>9.6690000000000005</v>
      </c>
      <c r="K35" s="105" t="str">
        <f t="shared" si="0"/>
        <v>Yes</v>
      </c>
    </row>
    <row r="36" spans="1:11" x14ac:dyDescent="0.2">
      <c r="A36" s="101" t="s">
        <v>1705</v>
      </c>
      <c r="B36" s="22" t="s">
        <v>213</v>
      </c>
      <c r="C36" s="4">
        <v>27.792013311000002</v>
      </c>
      <c r="D36" s="5" t="str">
        <f>IF($B36="N/A","N/A",IF(C36&gt;15,"No",IF(C36&lt;-15,"No","Yes")))</f>
        <v>N/A</v>
      </c>
      <c r="E36" s="4">
        <v>26.130726583000001</v>
      </c>
      <c r="F36" s="5" t="str">
        <f>IF($B36="N/A","N/A",IF(E36&gt;15,"No",IF(E36&lt;-15,"No","Yes")))</f>
        <v>N/A</v>
      </c>
      <c r="G36" s="4">
        <v>30.133322011000001</v>
      </c>
      <c r="H36" s="5" t="str">
        <f>IF($B36="N/A","N/A",IF(G36&gt;15,"No",IF(G36&lt;-15,"No","Yes")))</f>
        <v>N/A</v>
      </c>
      <c r="I36" s="6">
        <v>-5.98</v>
      </c>
      <c r="J36" s="6">
        <v>15.32</v>
      </c>
      <c r="K36" s="105" t="str">
        <f t="shared" si="0"/>
        <v>Yes</v>
      </c>
    </row>
    <row r="37" spans="1:11" x14ac:dyDescent="0.2">
      <c r="A37" s="101" t="s">
        <v>372</v>
      </c>
      <c r="B37" s="22" t="s">
        <v>231</v>
      </c>
      <c r="C37" s="4">
        <v>79.610648917999995</v>
      </c>
      <c r="D37" s="5" t="str">
        <f>IF($B37="N/A","N/A",IF(C37&gt;90,"No",IF(C37&lt;75,"No","Yes")))</f>
        <v>Yes</v>
      </c>
      <c r="E37" s="4">
        <v>81.415231981000005</v>
      </c>
      <c r="F37" s="5" t="str">
        <f>IF($B37="N/A","N/A",IF(E37&gt;90,"No",IF(E37&lt;75,"No","Yes")))</f>
        <v>Yes</v>
      </c>
      <c r="G37" s="4">
        <v>79.313858695999997</v>
      </c>
      <c r="H37" s="5" t="str">
        <f>IF($B37="N/A","N/A",IF(G37&gt;90,"No",IF(G37&lt;75,"No","Yes")))</f>
        <v>Yes</v>
      </c>
      <c r="I37" s="6">
        <v>2.2669999999999999</v>
      </c>
      <c r="J37" s="6">
        <v>-2.58</v>
      </c>
      <c r="K37" s="105" t="str">
        <f>IF(J37="Div by 0", "N/A", IF(J37="N/A","N/A", IF(J37&gt;30, "No", IF(J37&lt;-30, "No", "Yes"))))</f>
        <v>Yes</v>
      </c>
    </row>
    <row r="38" spans="1:11" x14ac:dyDescent="0.2">
      <c r="A38" s="101" t="s">
        <v>373</v>
      </c>
      <c r="B38" s="22" t="s">
        <v>232</v>
      </c>
      <c r="C38" s="4">
        <v>15.490848586</v>
      </c>
      <c r="D38" s="5" t="str">
        <f>IF($B38="N/A","N/A",IF(C38&gt;10,"No",IF(C38&lt;1,"No","Yes")))</f>
        <v>No</v>
      </c>
      <c r="E38" s="4">
        <v>13.346950686</v>
      </c>
      <c r="F38" s="5" t="str">
        <f>IF($B38="N/A","N/A",IF(E38&gt;10,"No",IF(E38&lt;1,"No","Yes")))</f>
        <v>No</v>
      </c>
      <c r="G38" s="4">
        <v>12.211277173999999</v>
      </c>
      <c r="H38" s="5" t="str">
        <f>IF($B38="N/A","N/A",IF(G38&gt;10,"No",IF(G38&lt;1,"No","Yes")))</f>
        <v>No</v>
      </c>
      <c r="I38" s="6">
        <v>-13.8</v>
      </c>
      <c r="J38" s="6">
        <v>-8.51</v>
      </c>
      <c r="K38" s="105" t="str">
        <f>IF(J38="Div by 0", "N/A", IF(J38="N/A","N/A", IF(J38&gt;30, "No", IF(J38&lt;-30, "No", "Yes"))))</f>
        <v>Yes</v>
      </c>
    </row>
    <row r="39" spans="1:11" x14ac:dyDescent="0.2">
      <c r="A39" s="101" t="s">
        <v>374</v>
      </c>
      <c r="B39" s="22" t="s">
        <v>233</v>
      </c>
      <c r="C39" s="4">
        <v>5.8236272899999997E-2</v>
      </c>
      <c r="D39" s="5" t="str">
        <f>IF($B39="N/A","N/A",IF(C39&gt;2,"No",IF(C39&lt;=0,"No","Yes")))</f>
        <v>Yes</v>
      </c>
      <c r="E39" s="4">
        <v>3.9393055199999999E-2</v>
      </c>
      <c r="F39" s="5" t="str">
        <f>IF($B39="N/A","N/A",IF(E39&gt;2,"No",IF(E39&lt;=0,"No","Yes")))</f>
        <v>Yes</v>
      </c>
      <c r="G39" s="4">
        <v>2.2475090579999999</v>
      </c>
      <c r="H39" s="5" t="str">
        <f>IF($B39="N/A","N/A",IF(G39&gt;2,"No",IF(G39&lt;=0,"No","Yes")))</f>
        <v>No</v>
      </c>
      <c r="I39" s="6">
        <v>-32.4</v>
      </c>
      <c r="J39" s="6">
        <v>5605</v>
      </c>
      <c r="K39" s="105" t="str">
        <f>IF(J39="Div by 0", "N/A", IF(J39="N/A","N/A", IF(J39&gt;30, "No", IF(J39&lt;-30, "No", "Yes"))))</f>
        <v>No</v>
      </c>
    </row>
    <row r="40" spans="1:11" x14ac:dyDescent="0.2">
      <c r="A40" s="117" t="s">
        <v>375</v>
      </c>
      <c r="B40" s="113" t="s">
        <v>234</v>
      </c>
      <c r="C40" s="118">
        <v>1.6439267887</v>
      </c>
      <c r="D40" s="114" t="str">
        <f>IF($B40="N/A","N/A",IF(C40&gt;3,"No",IF(C40&lt;=0,"No","Yes")))</f>
        <v>Yes</v>
      </c>
      <c r="E40" s="118">
        <v>1.1817916545</v>
      </c>
      <c r="F40" s="114" t="str">
        <f>IF($B40="N/A","N/A",IF(E40&gt;3,"No",IF(E40&lt;=0,"No","Yes")))</f>
        <v>Yes</v>
      </c>
      <c r="G40" s="118">
        <v>1.0416666667000001</v>
      </c>
      <c r="H40" s="114" t="str">
        <f>IF($B40="N/A","N/A",IF(G40&gt;3,"No",IF(G40&lt;=0,"No","Yes")))</f>
        <v>Yes</v>
      </c>
      <c r="I40" s="115">
        <v>-28.1</v>
      </c>
      <c r="J40" s="115">
        <v>-11.9</v>
      </c>
      <c r="K40" s="116" t="str">
        <f>IF(J40="Div by 0", "N/A", IF(J40="N/A","N/A", IF(J40&gt;30, "No", IF(J40&lt;-30, "No", "Yes"))))</f>
        <v>Yes</v>
      </c>
    </row>
    <row r="41" spans="1:11" s="83" customFormat="1" x14ac:dyDescent="0.2">
      <c r="A41" s="205" t="s">
        <v>1620</v>
      </c>
      <c r="B41" s="206"/>
      <c r="C41" s="206"/>
      <c r="D41" s="206"/>
      <c r="E41" s="206"/>
      <c r="F41" s="206"/>
      <c r="G41" s="206"/>
      <c r="H41" s="206"/>
      <c r="I41" s="206"/>
      <c r="J41" s="206"/>
      <c r="K41" s="207"/>
    </row>
    <row r="42" spans="1:11" ht="16.5" customHeight="1" x14ac:dyDescent="0.2">
      <c r="A42" s="195" t="s">
        <v>1618</v>
      </c>
      <c r="B42" s="196"/>
      <c r="C42" s="196"/>
      <c r="D42" s="196"/>
      <c r="E42" s="196"/>
      <c r="F42" s="196"/>
      <c r="G42" s="196"/>
      <c r="H42" s="196"/>
      <c r="I42" s="196"/>
      <c r="J42" s="196"/>
      <c r="K42" s="197"/>
    </row>
    <row r="43" spans="1:11" x14ac:dyDescent="0.2">
      <c r="A43" s="198" t="s">
        <v>1706</v>
      </c>
      <c r="B43" s="198"/>
      <c r="C43" s="198"/>
      <c r="D43" s="198"/>
      <c r="E43" s="198"/>
      <c r="F43" s="198"/>
      <c r="G43" s="198"/>
      <c r="H43" s="198"/>
      <c r="I43" s="198"/>
      <c r="J43" s="198"/>
      <c r="K43" s="199"/>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1562</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5096</v>
      </c>
      <c r="D6" s="5" t="str">
        <f>IF($B6="N/A","N/A",IF(C6&gt;15,"No",IF(C6&lt;-15,"No","Yes")))</f>
        <v>N/A</v>
      </c>
      <c r="E6" s="23">
        <v>4591</v>
      </c>
      <c r="F6" s="5" t="str">
        <f>IF($B6="N/A","N/A",IF(E6&gt;15,"No",IF(E6&lt;-15,"No","Yes")))</f>
        <v>N/A</v>
      </c>
      <c r="G6" s="23">
        <v>6171</v>
      </c>
      <c r="H6" s="5" t="str">
        <f>IF($B6="N/A","N/A",IF(G6&gt;15,"No",IF(G6&lt;-15,"No","Yes")))</f>
        <v>N/A</v>
      </c>
      <c r="I6" s="6">
        <v>-9.91</v>
      </c>
      <c r="J6" s="6">
        <v>34.42</v>
      </c>
      <c r="K6" s="105" t="str">
        <f t="shared" ref="K6:K31" si="0">IF(J6="Div by 0", "N/A", IF(J6="N/A","N/A", IF(J6&gt;30, "No", IF(J6&lt;-30, "No", "Yes"))))</f>
        <v>No</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1750</v>
      </c>
      <c r="J8" s="6" t="s">
        <v>1750</v>
      </c>
      <c r="K8" s="105" t="str">
        <f t="shared" si="0"/>
        <v>N/A</v>
      </c>
    </row>
    <row r="9" spans="1:11" x14ac:dyDescent="0.2">
      <c r="A9" s="101" t="s">
        <v>819</v>
      </c>
      <c r="B9" s="22" t="s">
        <v>213</v>
      </c>
      <c r="C9" s="64">
        <v>1435.3677393999999</v>
      </c>
      <c r="D9" s="5" t="str">
        <f>IF($B9="N/A","N/A",IF(C9&gt;15,"No",IF(C9&lt;-15,"No","Yes")))</f>
        <v>N/A</v>
      </c>
      <c r="E9" s="64">
        <v>1666.9159225000001</v>
      </c>
      <c r="F9" s="5" t="str">
        <f>IF($B9="N/A","N/A",IF(E9&gt;15,"No",IF(E9&lt;-15,"No","Yes")))</f>
        <v>N/A</v>
      </c>
      <c r="G9" s="64">
        <v>2186.4221358</v>
      </c>
      <c r="H9" s="5" t="str">
        <f>IF($B9="N/A","N/A",IF(G9&gt;15,"No",IF(G9&lt;-15,"No","Yes")))</f>
        <v>N/A</v>
      </c>
      <c r="I9" s="6">
        <v>16.13</v>
      </c>
      <c r="J9" s="6">
        <v>31.17</v>
      </c>
      <c r="K9" s="105" t="str">
        <f t="shared" si="0"/>
        <v>No</v>
      </c>
    </row>
    <row r="10" spans="1:11" x14ac:dyDescent="0.2">
      <c r="A10" s="101" t="s">
        <v>309</v>
      </c>
      <c r="B10" s="22" t="s">
        <v>213</v>
      </c>
      <c r="C10" s="4">
        <v>0.82417582420000002</v>
      </c>
      <c r="D10" s="5" t="str">
        <f>IF($B10="N/A","N/A",IF(C10&gt;15,"No",IF(C10&lt;-15,"No","Yes")))</f>
        <v>N/A</v>
      </c>
      <c r="E10" s="4">
        <v>0.65345240689999995</v>
      </c>
      <c r="F10" s="5" t="str">
        <f>IF($B10="N/A","N/A",IF(E10&gt;15,"No",IF(E10&lt;-15,"No","Yes")))</f>
        <v>N/A</v>
      </c>
      <c r="G10" s="4">
        <v>0.72921730679999996</v>
      </c>
      <c r="H10" s="5" t="str">
        <f>IF($B10="N/A","N/A",IF(G10&gt;15,"No",IF(G10&lt;-15,"No","Yes")))</f>
        <v>N/A</v>
      </c>
      <c r="I10" s="6">
        <v>-20.7</v>
      </c>
      <c r="J10" s="6">
        <v>11.59</v>
      </c>
      <c r="K10" s="105" t="str">
        <f t="shared" si="0"/>
        <v>Yes</v>
      </c>
    </row>
    <row r="11" spans="1:11" x14ac:dyDescent="0.2">
      <c r="A11" s="101" t="s">
        <v>821</v>
      </c>
      <c r="B11" s="22" t="s">
        <v>213</v>
      </c>
      <c r="C11" s="64">
        <v>3502.5714286000002</v>
      </c>
      <c r="D11" s="5" t="str">
        <f>IF($B11="N/A","N/A",IF(C11&gt;15,"No",IF(C11&lt;-15,"No","Yes")))</f>
        <v>N/A</v>
      </c>
      <c r="E11" s="64">
        <v>5165.4333333000004</v>
      </c>
      <c r="F11" s="5" t="str">
        <f>IF($B11="N/A","N/A",IF(E11&gt;15,"No",IF(E11&lt;-15,"No","Yes")))</f>
        <v>N/A</v>
      </c>
      <c r="G11" s="64">
        <v>10029.466667000001</v>
      </c>
      <c r="H11" s="5" t="str">
        <f>IF($B11="N/A","N/A",IF(G11&gt;15,"No",IF(G11&lt;-15,"No","Yes")))</f>
        <v>N/A</v>
      </c>
      <c r="I11" s="6">
        <v>47.48</v>
      </c>
      <c r="J11" s="6">
        <v>94.17</v>
      </c>
      <c r="K11" s="105" t="str">
        <f t="shared" si="0"/>
        <v>No</v>
      </c>
    </row>
    <row r="12" spans="1:11" x14ac:dyDescent="0.2">
      <c r="A12" s="101" t="s">
        <v>310</v>
      </c>
      <c r="B12" s="22" t="s">
        <v>214</v>
      </c>
      <c r="C12" s="4">
        <v>99.803767660999995</v>
      </c>
      <c r="D12" s="5" t="str">
        <f>IF($B12="N/A","N/A",IF(C12&gt;100,"No",IF(C12&lt;95,"No","Yes")))</f>
        <v>Yes</v>
      </c>
      <c r="E12" s="4">
        <v>99.411892834</v>
      </c>
      <c r="F12" s="5" t="str">
        <f>IF($B12="N/A","N/A",IF(E12&gt;100,"No",IF(E12&lt;95,"No","Yes")))</f>
        <v>Yes</v>
      </c>
      <c r="G12" s="4">
        <v>98.233673635000002</v>
      </c>
      <c r="H12" s="5" t="str">
        <f>IF($B12="N/A","N/A",IF(G12&gt;100,"No",IF(G12&lt;95,"No","Yes")))</f>
        <v>Yes</v>
      </c>
      <c r="I12" s="6">
        <v>-0.39300000000000002</v>
      </c>
      <c r="J12" s="6">
        <v>-1.19</v>
      </c>
      <c r="K12" s="105" t="str">
        <f t="shared" si="0"/>
        <v>Yes</v>
      </c>
    </row>
    <row r="13" spans="1:11" x14ac:dyDescent="0.2">
      <c r="A13" s="101" t="s">
        <v>822</v>
      </c>
      <c r="B13" s="22" t="s">
        <v>220</v>
      </c>
      <c r="C13" s="4">
        <v>1.2575697993999999</v>
      </c>
      <c r="D13" s="5" t="str">
        <f>IF($B13="N/A","N/A",IF(C13&gt;1,"Yes","No"))</f>
        <v>Yes</v>
      </c>
      <c r="E13" s="4">
        <v>1.3012708151000001</v>
      </c>
      <c r="F13" s="5" t="str">
        <f>IF($B13="N/A","N/A",IF(E13&gt;1,"Yes","No"))</f>
        <v>Yes</v>
      </c>
      <c r="G13" s="4">
        <v>1.3403167272000001</v>
      </c>
      <c r="H13" s="5" t="str">
        <f>IF($B13="N/A","N/A",IF(G13&gt;1,"Yes","No"))</f>
        <v>Yes</v>
      </c>
      <c r="I13" s="6">
        <v>3.4750000000000001</v>
      </c>
      <c r="J13" s="6">
        <v>3.0009999999999999</v>
      </c>
      <c r="K13" s="105" t="str">
        <f t="shared" si="0"/>
        <v>Yes</v>
      </c>
    </row>
    <row r="14" spans="1:11" x14ac:dyDescent="0.2">
      <c r="A14" s="101" t="s">
        <v>311</v>
      </c>
      <c r="B14" s="22" t="s">
        <v>214</v>
      </c>
      <c r="C14" s="4">
        <v>99.823390895000003</v>
      </c>
      <c r="D14" s="5" t="str">
        <f>IF($B14="N/A","N/A",IF(C14&gt;100,"No",IF(C14&lt;95,"No","Yes")))</f>
        <v>Yes</v>
      </c>
      <c r="E14" s="4">
        <v>99.934654758999997</v>
      </c>
      <c r="F14" s="5" t="str">
        <f>IF($B14="N/A","N/A",IF(E14&gt;100,"No",IF(E14&lt;95,"No","Yes")))</f>
        <v>Yes</v>
      </c>
      <c r="G14" s="4">
        <v>98.849457138000005</v>
      </c>
      <c r="H14" s="5" t="str">
        <f>IF($B14="N/A","N/A",IF(G14&gt;100,"No",IF(G14&lt;95,"No","Yes")))</f>
        <v>Yes</v>
      </c>
      <c r="I14" s="6">
        <v>0.1115</v>
      </c>
      <c r="J14" s="6">
        <v>-1.0900000000000001</v>
      </c>
      <c r="K14" s="105" t="str">
        <f t="shared" si="0"/>
        <v>Yes</v>
      </c>
    </row>
    <row r="15" spans="1:11" x14ac:dyDescent="0.2">
      <c r="A15" s="101" t="s">
        <v>823</v>
      </c>
      <c r="B15" s="22" t="s">
        <v>221</v>
      </c>
      <c r="C15" s="4">
        <v>13.533516808</v>
      </c>
      <c r="D15" s="5" t="str">
        <f>IF($B15="N/A","N/A",IF(C15&gt;3,"Yes","No"))</f>
        <v>Yes</v>
      </c>
      <c r="E15" s="4">
        <v>13.809503051</v>
      </c>
      <c r="F15" s="5" t="str">
        <f>IF($B15="N/A","N/A",IF(E15&gt;3,"Yes","No"))</f>
        <v>Yes</v>
      </c>
      <c r="G15" s="4">
        <v>14.266065574000001</v>
      </c>
      <c r="H15" s="5" t="str">
        <f>IF($B15="N/A","N/A",IF(G15&gt;3,"Yes","No"))</f>
        <v>Yes</v>
      </c>
      <c r="I15" s="6">
        <v>2.0390000000000001</v>
      </c>
      <c r="J15" s="6">
        <v>3.306</v>
      </c>
      <c r="K15" s="105" t="str">
        <f t="shared" si="0"/>
        <v>Yes</v>
      </c>
    </row>
    <row r="16" spans="1:11" x14ac:dyDescent="0.2">
      <c r="A16" s="101" t="s">
        <v>824</v>
      </c>
      <c r="B16" s="22" t="s">
        <v>222</v>
      </c>
      <c r="C16" s="4">
        <v>6.7095191364</v>
      </c>
      <c r="D16" s="5" t="str">
        <f>IF($B16="N/A","N/A",IF(C16&gt;=8,"No",IF(C16&lt;2,"No","Yes")))</f>
        <v>Yes</v>
      </c>
      <c r="E16" s="4">
        <v>7.8124183007000001</v>
      </c>
      <c r="F16" s="5" t="str">
        <f>IF($B16="N/A","N/A",IF(E16&gt;=8,"No",IF(E16&lt;2,"No","Yes")))</f>
        <v>Yes</v>
      </c>
      <c r="G16" s="4">
        <v>9.2715929346999992</v>
      </c>
      <c r="H16" s="5" t="str">
        <f>IF($B16="N/A","N/A",IF(G16&gt;=8,"No",IF(G16&lt;2,"No","Yes")))</f>
        <v>No</v>
      </c>
      <c r="I16" s="6">
        <v>16.440000000000001</v>
      </c>
      <c r="J16" s="6">
        <v>18.68</v>
      </c>
      <c r="K16" s="105" t="str">
        <f t="shared" si="0"/>
        <v>Yes</v>
      </c>
    </row>
    <row r="17" spans="1:11" x14ac:dyDescent="0.2">
      <c r="A17" s="101" t="s">
        <v>312</v>
      </c>
      <c r="B17" s="22" t="s">
        <v>223</v>
      </c>
      <c r="C17" s="4">
        <v>94.387755102</v>
      </c>
      <c r="D17" s="5" t="str">
        <f>IF(OR($B17="N/A",$C17="N/A"),"N/A",IF(C17&gt;100,"No",IF(C17&lt;98,"No","Yes")))</f>
        <v>No</v>
      </c>
      <c r="E17" s="4">
        <v>91.287301241999998</v>
      </c>
      <c r="F17" s="5" t="str">
        <f>IF(OR($B17="N/A",$E17="N/A"),"N/A",IF(E17&gt;100,"No",IF(E17&lt;98,"No","Yes")))</f>
        <v>No</v>
      </c>
      <c r="G17" s="4">
        <v>95.041322313999999</v>
      </c>
      <c r="H17" s="5" t="str">
        <f>IF($B17="N/A","N/A",IF(G17&gt;100,"No",IF(G17&lt;98,"No","Yes")))</f>
        <v>No</v>
      </c>
      <c r="I17" s="6">
        <v>-3.28</v>
      </c>
      <c r="J17" s="6">
        <v>4.1120000000000001</v>
      </c>
      <c r="K17" s="105" t="str">
        <f t="shared" si="0"/>
        <v>Yes</v>
      </c>
    </row>
    <row r="18" spans="1:11" x14ac:dyDescent="0.2">
      <c r="A18" s="101" t="s">
        <v>31</v>
      </c>
      <c r="B18" s="22" t="s">
        <v>214</v>
      </c>
      <c r="C18" s="4">
        <v>94.348508633999998</v>
      </c>
      <c r="D18" s="5" t="str">
        <f>IF($B18="N/A","N/A",IF(C18&gt;100,"No",IF(C18&lt;95,"No","Yes")))</f>
        <v>No</v>
      </c>
      <c r="E18" s="4">
        <v>91.265519495000007</v>
      </c>
      <c r="F18" s="5" t="str">
        <f>IF($B18="N/A","N/A",IF(E18&gt;100,"No",IF(E18&lt;95,"No","Yes")))</f>
        <v>No</v>
      </c>
      <c r="G18" s="4">
        <v>87.214389887999999</v>
      </c>
      <c r="H18" s="5" t="str">
        <f>IF($B18="N/A","N/A",IF(G18&gt;100,"No",IF(G18&lt;95,"No","Yes")))</f>
        <v>No</v>
      </c>
      <c r="I18" s="6">
        <v>-3.27</v>
      </c>
      <c r="J18" s="6">
        <v>-4.4400000000000004</v>
      </c>
      <c r="K18" s="105" t="str">
        <f t="shared" si="0"/>
        <v>Yes</v>
      </c>
    </row>
    <row r="19" spans="1:11" x14ac:dyDescent="0.2">
      <c r="A19" s="101" t="s">
        <v>313</v>
      </c>
      <c r="B19" s="22" t="s">
        <v>214</v>
      </c>
      <c r="C19" s="4">
        <v>100</v>
      </c>
      <c r="D19" s="5" t="str">
        <f>IF($B19="N/A","N/A",IF(C19&gt;100,"No",IF(C19&lt;95,"No","Yes")))</f>
        <v>Yes</v>
      </c>
      <c r="E19" s="4">
        <v>100</v>
      </c>
      <c r="F19" s="5" t="str">
        <f>IF($B19="N/A","N/A",IF(E19&gt;100,"No",IF(E19&lt;95,"No","Yes")))</f>
        <v>Yes</v>
      </c>
      <c r="G19" s="4">
        <v>99.562469616000001</v>
      </c>
      <c r="H19" s="5" t="str">
        <f>IF($B19="N/A","N/A",IF(G19&gt;100,"No",IF(G19&lt;95,"No","Yes")))</f>
        <v>Yes</v>
      </c>
      <c r="I19" s="6">
        <v>0</v>
      </c>
      <c r="J19" s="6">
        <v>-0.438</v>
      </c>
      <c r="K19" s="105" t="str">
        <f t="shared" si="0"/>
        <v>Yes</v>
      </c>
    </row>
    <row r="20" spans="1:11" x14ac:dyDescent="0.2">
      <c r="A20" s="101"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05" t="str">
        <f t="shared" si="0"/>
        <v>Yes</v>
      </c>
    </row>
    <row r="21" spans="1:11" x14ac:dyDescent="0.2">
      <c r="A21" s="101" t="s">
        <v>826</v>
      </c>
      <c r="B21" s="22" t="s">
        <v>225</v>
      </c>
      <c r="C21" s="4">
        <v>8.5251177394000006</v>
      </c>
      <c r="D21" s="5" t="str">
        <f>IF($B21="N/A","N/A",IF(C21&gt;=2,"Yes","No"))</f>
        <v>Yes</v>
      </c>
      <c r="E21" s="4">
        <v>8.6358091919</v>
      </c>
      <c r="F21" s="5" t="str">
        <f>IF($B21="N/A","N/A",IF(E21&gt;=2,"Yes","No"))</f>
        <v>Yes</v>
      </c>
      <c r="G21" s="4">
        <v>8.6857883649000005</v>
      </c>
      <c r="H21" s="5" t="str">
        <f>IF($B21="N/A","N/A",IF(G21&gt;=2,"Yes","No"))</f>
        <v>Yes</v>
      </c>
      <c r="I21" s="6">
        <v>1.298</v>
      </c>
      <c r="J21" s="6">
        <v>0.57869999999999999</v>
      </c>
      <c r="K21" s="105" t="str">
        <f t="shared" si="0"/>
        <v>Yes</v>
      </c>
    </row>
    <row r="22" spans="1:11" x14ac:dyDescent="0.2">
      <c r="A22" s="101" t="s">
        <v>827</v>
      </c>
      <c r="B22" s="22" t="s">
        <v>226</v>
      </c>
      <c r="C22" s="4">
        <v>3.4536891679999999</v>
      </c>
      <c r="D22" s="5" t="str">
        <f>IF($B22="N/A","N/A",IF(C22&gt;30,"No",IF(C22&lt;5,"No","Yes")))</f>
        <v>No</v>
      </c>
      <c r="E22" s="4">
        <v>3.0494445655</v>
      </c>
      <c r="F22" s="5" t="str">
        <f>IF($B22="N/A","N/A",IF(E22&gt;30,"No",IF(E22&lt;5,"No","Yes")))</f>
        <v>No</v>
      </c>
      <c r="G22" s="4">
        <v>2.4469291849000001</v>
      </c>
      <c r="H22" s="5" t="str">
        <f>IF($B22="N/A","N/A",IF(G22&gt;30,"No",IF(G22&lt;5,"No","Yes")))</f>
        <v>No</v>
      </c>
      <c r="I22" s="6">
        <v>-11.7</v>
      </c>
      <c r="J22" s="6">
        <v>-19.8</v>
      </c>
      <c r="K22" s="105" t="str">
        <f t="shared" si="0"/>
        <v>Yes</v>
      </c>
    </row>
    <row r="23" spans="1:11" x14ac:dyDescent="0.2">
      <c r="A23" s="101" t="s">
        <v>828</v>
      </c>
      <c r="B23" s="22" t="s">
        <v>227</v>
      </c>
      <c r="C23" s="4">
        <v>34.674254316999999</v>
      </c>
      <c r="D23" s="5" t="str">
        <f>IF($B23="N/A","N/A",IF(C23&gt;75,"No",IF(C23&lt;15,"No","Yes")))</f>
        <v>Yes</v>
      </c>
      <c r="E23" s="4">
        <v>34.632977564999997</v>
      </c>
      <c r="F23" s="5" t="str">
        <f>IF($B23="N/A","N/A",IF(E23&gt;75,"No",IF(E23&lt;15,"No","Yes")))</f>
        <v>Yes</v>
      </c>
      <c r="G23" s="4">
        <v>41.484362339999997</v>
      </c>
      <c r="H23" s="5" t="str">
        <f>IF($B23="N/A","N/A",IF(G23&gt;75,"No",IF(G23&lt;15,"No","Yes")))</f>
        <v>Yes</v>
      </c>
      <c r="I23" s="6">
        <v>-0.11899999999999999</v>
      </c>
      <c r="J23" s="6">
        <v>19.78</v>
      </c>
      <c r="K23" s="105" t="str">
        <f t="shared" si="0"/>
        <v>Yes</v>
      </c>
    </row>
    <row r="24" spans="1:11" x14ac:dyDescent="0.2">
      <c r="A24" s="101" t="s">
        <v>829</v>
      </c>
      <c r="B24" s="22" t="s">
        <v>228</v>
      </c>
      <c r="C24" s="4">
        <v>61.872056514999997</v>
      </c>
      <c r="D24" s="5" t="str">
        <f>IF($B24="N/A","N/A",IF(C24&gt;70,"No",IF(C24&lt;25,"No","Yes")))</f>
        <v>Yes</v>
      </c>
      <c r="E24" s="4">
        <v>62.317577870000001</v>
      </c>
      <c r="F24" s="5" t="str">
        <f>IF($B24="N/A","N/A",IF(E24&gt;70,"No",IF(E24&lt;25,"No","Yes")))</f>
        <v>Yes</v>
      </c>
      <c r="G24" s="4">
        <v>49.052017501000002</v>
      </c>
      <c r="H24" s="5" t="str">
        <f>IF($B24="N/A","N/A",IF(G24&gt;70,"No",IF(G24&lt;25,"No","Yes")))</f>
        <v>Yes</v>
      </c>
      <c r="I24" s="6">
        <v>0.72009999999999996</v>
      </c>
      <c r="J24" s="6">
        <v>-21.3</v>
      </c>
      <c r="K24" s="105" t="str">
        <f t="shared" si="0"/>
        <v>Yes</v>
      </c>
    </row>
    <row r="25" spans="1:11" x14ac:dyDescent="0.2">
      <c r="A25" s="101" t="s">
        <v>318</v>
      </c>
      <c r="B25" s="22" t="s">
        <v>229</v>
      </c>
      <c r="C25" s="4">
        <v>50.647566718999997</v>
      </c>
      <c r="D25" s="5" t="str">
        <f>IF($B25="N/A","N/A",IF(C25&gt;70,"No",IF(C25&lt;35,"No","Yes")))</f>
        <v>Yes</v>
      </c>
      <c r="E25" s="4">
        <v>53.321716402</v>
      </c>
      <c r="F25" s="5" t="str">
        <f>IF($B25="N/A","N/A",IF(E25&gt;70,"No",IF(E25&lt;35,"No","Yes")))</f>
        <v>Yes</v>
      </c>
      <c r="G25" s="4">
        <v>53.767622752000001</v>
      </c>
      <c r="H25" s="5" t="str">
        <f>IF($B25="N/A","N/A",IF(G25&gt;70,"No",IF(G25&lt;35,"No","Yes")))</f>
        <v>Yes</v>
      </c>
      <c r="I25" s="6">
        <v>5.28</v>
      </c>
      <c r="J25" s="6">
        <v>0.83630000000000004</v>
      </c>
      <c r="K25" s="105" t="str">
        <f t="shared" si="0"/>
        <v>Yes</v>
      </c>
    </row>
    <row r="26" spans="1:11" x14ac:dyDescent="0.2">
      <c r="A26" s="101" t="s">
        <v>830</v>
      </c>
      <c r="B26" s="22" t="s">
        <v>220</v>
      </c>
      <c r="C26" s="4">
        <v>2.8221619527000001</v>
      </c>
      <c r="D26" s="5" t="str">
        <f>IF($B26="N/A","N/A",IF(C26&gt;1,"Yes","No"))</f>
        <v>Yes</v>
      </c>
      <c r="E26" s="4">
        <v>2.9379084967</v>
      </c>
      <c r="F26" s="5" t="str">
        <f>IF($B26="N/A","N/A",IF(E26&gt;1,"Yes","No"))</f>
        <v>Yes</v>
      </c>
      <c r="G26" s="4">
        <v>2.9255575648000001</v>
      </c>
      <c r="H26" s="5" t="str">
        <f>IF($B26="N/A","N/A",IF(G26&gt;1,"Yes","No"))</f>
        <v>Yes</v>
      </c>
      <c r="I26" s="6">
        <v>4.101</v>
      </c>
      <c r="J26" s="6">
        <v>-0.42</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1750</v>
      </c>
      <c r="J27" s="6" t="s">
        <v>1750</v>
      </c>
      <c r="K27" s="105" t="str">
        <f t="shared" si="0"/>
        <v>N/A</v>
      </c>
    </row>
    <row r="28" spans="1:11" x14ac:dyDescent="0.2">
      <c r="A28" s="101" t="s">
        <v>831</v>
      </c>
      <c r="B28" s="22" t="s">
        <v>213</v>
      </c>
      <c r="C28" s="4">
        <v>100</v>
      </c>
      <c r="D28" s="5" t="str">
        <f>IF($B28="N/A","N/A",IF(C28&gt;15,"No",IF(C28&lt;-15,"No","Yes")))</f>
        <v>N/A</v>
      </c>
      <c r="E28" s="4">
        <v>99.877450980000006</v>
      </c>
      <c r="F28" s="5" t="str">
        <f>IF($B28="N/A","N/A",IF(E28&gt;15,"No",IF(E28&lt;-15,"No","Yes")))</f>
        <v>N/A</v>
      </c>
      <c r="G28" s="4">
        <v>61.211573237000003</v>
      </c>
      <c r="H28" s="5" t="str">
        <f>IF($B28="N/A","N/A",IF(G28&gt;15,"No",IF(G28&lt;-15,"No","Yes")))</f>
        <v>N/A</v>
      </c>
      <c r="I28" s="6">
        <v>-0.123</v>
      </c>
      <c r="J28" s="6">
        <v>-38.700000000000003</v>
      </c>
      <c r="K28" s="105" t="str">
        <f t="shared" si="0"/>
        <v>No</v>
      </c>
    </row>
    <row r="29" spans="1:11" x14ac:dyDescent="0.2">
      <c r="A29" s="101" t="s">
        <v>320</v>
      </c>
      <c r="B29" s="22" t="s">
        <v>213</v>
      </c>
      <c r="C29" s="4" t="s">
        <v>1750</v>
      </c>
      <c r="D29" s="5" t="str">
        <f>IF($B29="N/A","N/A",IF(C29&gt;15,"No",IF(C29&lt;-15,"No","Yes")))</f>
        <v>N/A</v>
      </c>
      <c r="E29" s="4" t="s">
        <v>1750</v>
      </c>
      <c r="F29" s="5" t="str">
        <f>IF($B29="N/A","N/A",IF(E29&gt;15,"No",IF(E29&lt;-15,"No","Yes")))</f>
        <v>N/A</v>
      </c>
      <c r="G29" s="4" t="s">
        <v>1750</v>
      </c>
      <c r="H29" s="5" t="str">
        <f>IF($B29="N/A","N/A",IF(G29&gt;15,"No",IF(G29&lt;-15,"No","Yes")))</f>
        <v>N/A</v>
      </c>
      <c r="I29" s="6" t="s">
        <v>1750</v>
      </c>
      <c r="J29" s="6" t="s">
        <v>1750</v>
      </c>
      <c r="K29" s="105" t="str">
        <f t="shared" si="0"/>
        <v>N/A</v>
      </c>
    </row>
    <row r="30" spans="1:11" x14ac:dyDescent="0.2">
      <c r="A30" s="101"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05" t="str">
        <f t="shared" si="0"/>
        <v>Yes</v>
      </c>
    </row>
    <row r="31" spans="1:11" x14ac:dyDescent="0.2">
      <c r="A31" s="117" t="s">
        <v>322</v>
      </c>
      <c r="B31" s="113" t="s">
        <v>230</v>
      </c>
      <c r="C31" s="118">
        <v>99.548665619999994</v>
      </c>
      <c r="D31" s="114" t="str">
        <f>IF($B31="N/A","N/A",IF(C31&gt;=90,"Yes","No"))</f>
        <v>Yes</v>
      </c>
      <c r="E31" s="118">
        <v>99.803964277999995</v>
      </c>
      <c r="F31" s="114" t="str">
        <f>IF($B31="N/A","N/A",IF(E31&gt;=90,"Yes","No"))</f>
        <v>Yes</v>
      </c>
      <c r="G31" s="118">
        <v>95.154756117000005</v>
      </c>
      <c r="H31" s="114" t="str">
        <f>IF($B31="N/A","N/A",IF(G31&gt;=90,"Yes","No"))</f>
        <v>Yes</v>
      </c>
      <c r="I31" s="115">
        <v>0.25650000000000001</v>
      </c>
      <c r="J31" s="115">
        <v>-4.66</v>
      </c>
      <c r="K31" s="116" t="str">
        <f t="shared" si="0"/>
        <v>Yes</v>
      </c>
    </row>
    <row r="32" spans="1:1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1565</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19" t="s">
        <v>301</v>
      </c>
      <c r="B6" s="73" t="s">
        <v>213</v>
      </c>
      <c r="C6" s="23">
        <v>192997</v>
      </c>
      <c r="D6" s="5" t="str">
        <f>IF(OR($B6="N/A",$C6="N/A"),"N/A",IF(C6&lt;0,"No","Yes"))</f>
        <v>N/A</v>
      </c>
      <c r="E6" s="23">
        <v>206648</v>
      </c>
      <c r="F6" s="5" t="str">
        <f>IF($B6="N/A","N/A",IF(E6&lt;0,"No","Yes"))</f>
        <v>N/A</v>
      </c>
      <c r="G6" s="23">
        <v>260190</v>
      </c>
      <c r="H6" s="5" t="str">
        <f>IF($B6="N/A","N/A",IF(G6&lt;0,"No","Yes"))</f>
        <v>N/A</v>
      </c>
      <c r="I6" s="6">
        <v>7.0730000000000004</v>
      </c>
      <c r="J6" s="6">
        <v>25.91</v>
      </c>
      <c r="K6" s="105" t="str">
        <f t="shared" ref="K6:K35" si="0">IF(J6="Div by 0", "N/A", IF(J6="N/A","N/A", IF(J6&gt;30, "No", IF(J6&lt;-30, "No", "Yes"))))</f>
        <v>Yes</v>
      </c>
    </row>
    <row r="7" spans="1:11" x14ac:dyDescent="0.2">
      <c r="A7" s="101" t="s">
        <v>435</v>
      </c>
      <c r="B7" s="73" t="s">
        <v>213</v>
      </c>
      <c r="C7" s="5">
        <v>2.169463774</v>
      </c>
      <c r="D7" s="5" t="str">
        <f t="shared" ref="D7:D17" si="1">IF(OR($B7="N/A",$C7="N/A"),"N/A",IF(C7&lt;0,"No","Yes"))</f>
        <v>N/A</v>
      </c>
      <c r="E7" s="5">
        <v>2.6658859509999999</v>
      </c>
      <c r="F7" s="5" t="str">
        <f t="shared" ref="F7:F17" si="2">IF($B7="N/A","N/A",IF(E7&lt;0,"No","Yes"))</f>
        <v>N/A</v>
      </c>
      <c r="G7" s="5">
        <v>1.9708674429999999</v>
      </c>
      <c r="H7" s="5" t="str">
        <f t="shared" ref="H7:H17" si="3">IF($B7="N/A","N/A",IF(G7&lt;0,"No","Yes"))</f>
        <v>N/A</v>
      </c>
      <c r="I7" s="6">
        <v>22.88</v>
      </c>
      <c r="J7" s="6">
        <v>-26.1</v>
      </c>
      <c r="K7" s="105" t="str">
        <f t="shared" si="0"/>
        <v>Yes</v>
      </c>
    </row>
    <row r="8" spans="1:11" x14ac:dyDescent="0.2">
      <c r="A8" s="101" t="s">
        <v>436</v>
      </c>
      <c r="B8" s="73" t="s">
        <v>213</v>
      </c>
      <c r="C8" s="5">
        <v>34.538878842999999</v>
      </c>
      <c r="D8" s="5" t="str">
        <f t="shared" si="1"/>
        <v>N/A</v>
      </c>
      <c r="E8" s="5">
        <v>32.048217258000001</v>
      </c>
      <c r="F8" s="5" t="str">
        <f t="shared" si="2"/>
        <v>N/A</v>
      </c>
      <c r="G8" s="5">
        <v>29.954264192</v>
      </c>
      <c r="H8" s="5" t="str">
        <f t="shared" si="3"/>
        <v>N/A</v>
      </c>
      <c r="I8" s="6">
        <v>-7.21</v>
      </c>
      <c r="J8" s="6">
        <v>-6.53</v>
      </c>
      <c r="K8" s="105" t="str">
        <f t="shared" si="0"/>
        <v>Yes</v>
      </c>
    </row>
    <row r="9" spans="1:11" x14ac:dyDescent="0.2">
      <c r="A9" s="101" t="s">
        <v>437</v>
      </c>
      <c r="B9" s="73" t="s">
        <v>213</v>
      </c>
      <c r="C9" s="5">
        <v>32.355943357000001</v>
      </c>
      <c r="D9" s="5" t="str">
        <f t="shared" si="1"/>
        <v>N/A</v>
      </c>
      <c r="E9" s="5">
        <v>28.499187023000001</v>
      </c>
      <c r="F9" s="5" t="str">
        <f t="shared" si="2"/>
        <v>N/A</v>
      </c>
      <c r="G9" s="5">
        <v>22.222222221999999</v>
      </c>
      <c r="H9" s="5" t="str">
        <f t="shared" si="3"/>
        <v>N/A</v>
      </c>
      <c r="I9" s="6">
        <v>-11.9</v>
      </c>
      <c r="J9" s="6">
        <v>-22</v>
      </c>
      <c r="K9" s="105" t="str">
        <f t="shared" si="0"/>
        <v>Yes</v>
      </c>
    </row>
    <row r="10" spans="1:11" x14ac:dyDescent="0.2">
      <c r="A10" s="101" t="s">
        <v>438</v>
      </c>
      <c r="B10" s="73" t="s">
        <v>213</v>
      </c>
      <c r="C10" s="5">
        <v>28.582827712</v>
      </c>
      <c r="D10" s="5" t="str">
        <f t="shared" si="1"/>
        <v>N/A</v>
      </c>
      <c r="E10" s="5">
        <v>36.128101893</v>
      </c>
      <c r="F10" s="5" t="str">
        <f t="shared" si="2"/>
        <v>N/A</v>
      </c>
      <c r="G10" s="5">
        <v>45.131634575</v>
      </c>
      <c r="H10" s="5" t="str">
        <f t="shared" si="3"/>
        <v>N/A</v>
      </c>
      <c r="I10" s="6">
        <v>26.4</v>
      </c>
      <c r="J10" s="6">
        <v>24.92</v>
      </c>
      <c r="K10" s="105" t="str">
        <f t="shared" si="0"/>
        <v>Yes</v>
      </c>
    </row>
    <row r="11" spans="1:11" x14ac:dyDescent="0.2">
      <c r="A11" s="102" t="s">
        <v>324</v>
      </c>
      <c r="B11" s="73" t="s">
        <v>213</v>
      </c>
      <c r="C11" s="5">
        <v>98.574589242000002</v>
      </c>
      <c r="D11" s="5" t="str">
        <f t="shared" si="1"/>
        <v>N/A</v>
      </c>
      <c r="E11" s="5">
        <v>99.107177422000007</v>
      </c>
      <c r="F11" s="5" t="str">
        <f t="shared" si="2"/>
        <v>N/A</v>
      </c>
      <c r="G11" s="5">
        <v>98.453053538000006</v>
      </c>
      <c r="H11" s="5" t="str">
        <f t="shared" si="3"/>
        <v>N/A</v>
      </c>
      <c r="I11" s="6">
        <v>0.5403</v>
      </c>
      <c r="J11" s="6">
        <v>-0.66</v>
      </c>
      <c r="K11" s="105" t="str">
        <f t="shared" si="0"/>
        <v>Yes</v>
      </c>
    </row>
    <row r="12" spans="1:11" x14ac:dyDescent="0.2">
      <c r="A12" s="102" t="s">
        <v>310</v>
      </c>
      <c r="B12" s="73" t="s">
        <v>213</v>
      </c>
      <c r="C12" s="5">
        <v>97.379752017000001</v>
      </c>
      <c r="D12" s="5" t="str">
        <f t="shared" si="1"/>
        <v>N/A</v>
      </c>
      <c r="E12" s="5">
        <v>98.105957957000001</v>
      </c>
      <c r="F12" s="5" t="str">
        <f t="shared" si="2"/>
        <v>N/A</v>
      </c>
      <c r="G12" s="5">
        <v>95.414120449999999</v>
      </c>
      <c r="H12" s="5" t="str">
        <f t="shared" si="3"/>
        <v>N/A</v>
      </c>
      <c r="I12" s="6">
        <v>0.74570000000000003</v>
      </c>
      <c r="J12" s="6">
        <v>-2.74</v>
      </c>
      <c r="K12" s="105" t="str">
        <f t="shared" si="0"/>
        <v>Yes</v>
      </c>
    </row>
    <row r="13" spans="1:11" x14ac:dyDescent="0.2">
      <c r="A13" s="102" t="s">
        <v>822</v>
      </c>
      <c r="B13" s="73" t="s">
        <v>213</v>
      </c>
      <c r="C13" s="5">
        <v>1.1266255188000001</v>
      </c>
      <c r="D13" s="5" t="str">
        <f t="shared" si="1"/>
        <v>N/A</v>
      </c>
      <c r="E13" s="5">
        <v>1.1426351771000001</v>
      </c>
      <c r="F13" s="5" t="str">
        <f t="shared" si="2"/>
        <v>N/A</v>
      </c>
      <c r="G13" s="5">
        <v>1.1510686462999999</v>
      </c>
      <c r="H13" s="5" t="str">
        <f t="shared" si="3"/>
        <v>N/A</v>
      </c>
      <c r="I13" s="6">
        <v>1.421</v>
      </c>
      <c r="J13" s="6">
        <v>0.73809999999999998</v>
      </c>
      <c r="K13" s="105" t="str">
        <f t="shared" si="0"/>
        <v>Yes</v>
      </c>
    </row>
    <row r="14" spans="1:11" x14ac:dyDescent="0.2">
      <c r="A14" s="102" t="s">
        <v>311</v>
      </c>
      <c r="B14" s="73" t="s">
        <v>213</v>
      </c>
      <c r="C14" s="5">
        <v>89.478592930999994</v>
      </c>
      <c r="D14" s="5" t="str">
        <f t="shared" si="1"/>
        <v>N/A</v>
      </c>
      <c r="E14" s="5">
        <v>91.264856180999999</v>
      </c>
      <c r="F14" s="5" t="str">
        <f t="shared" si="2"/>
        <v>N/A</v>
      </c>
      <c r="G14" s="5">
        <v>87.424958684000003</v>
      </c>
      <c r="H14" s="5" t="str">
        <f t="shared" si="3"/>
        <v>N/A</v>
      </c>
      <c r="I14" s="6">
        <v>1.996</v>
      </c>
      <c r="J14" s="6">
        <v>-4.21</v>
      </c>
      <c r="K14" s="105" t="str">
        <f t="shared" si="0"/>
        <v>Yes</v>
      </c>
    </row>
    <row r="15" spans="1:11" x14ac:dyDescent="0.2">
      <c r="A15" s="102" t="s">
        <v>823</v>
      </c>
      <c r="B15" s="73" t="s">
        <v>213</v>
      </c>
      <c r="C15" s="5">
        <v>9.5101655558000004</v>
      </c>
      <c r="D15" s="5" t="str">
        <f t="shared" si="1"/>
        <v>N/A</v>
      </c>
      <c r="E15" s="5">
        <v>9.9891726803999994</v>
      </c>
      <c r="F15" s="5" t="str">
        <f t="shared" si="2"/>
        <v>N/A</v>
      </c>
      <c r="G15" s="5">
        <v>10.399963072</v>
      </c>
      <c r="H15" s="5" t="str">
        <f t="shared" si="3"/>
        <v>N/A</v>
      </c>
      <c r="I15" s="6">
        <v>5.0369999999999999</v>
      </c>
      <c r="J15" s="6">
        <v>4.1120000000000001</v>
      </c>
      <c r="K15" s="105" t="str">
        <f t="shared" si="0"/>
        <v>Yes</v>
      </c>
    </row>
    <row r="16" spans="1:11" x14ac:dyDescent="0.2">
      <c r="A16" s="102" t="s">
        <v>832</v>
      </c>
      <c r="B16" s="73" t="s">
        <v>213</v>
      </c>
      <c r="C16" s="5">
        <v>4.6944435773000004</v>
      </c>
      <c r="D16" s="5" t="str">
        <f t="shared" si="1"/>
        <v>N/A</v>
      </c>
      <c r="E16" s="5">
        <v>3.9985886497999998</v>
      </c>
      <c r="F16" s="5" t="str">
        <f t="shared" si="2"/>
        <v>N/A</v>
      </c>
      <c r="G16" s="5">
        <v>3.3754786758000002</v>
      </c>
      <c r="H16" s="5" t="str">
        <f t="shared" si="3"/>
        <v>N/A</v>
      </c>
      <c r="I16" s="6">
        <v>-14.8</v>
      </c>
      <c r="J16" s="6">
        <v>-15.6</v>
      </c>
      <c r="K16" s="105" t="str">
        <f t="shared" si="0"/>
        <v>Yes</v>
      </c>
    </row>
    <row r="17" spans="1:11" x14ac:dyDescent="0.2">
      <c r="A17" s="102" t="s">
        <v>825</v>
      </c>
      <c r="B17" s="73" t="s">
        <v>213</v>
      </c>
      <c r="C17" s="5">
        <v>6.0593657150000002</v>
      </c>
      <c r="D17" s="5" t="str">
        <f t="shared" si="1"/>
        <v>N/A</v>
      </c>
      <c r="E17" s="5">
        <v>4.7385551956</v>
      </c>
      <c r="F17" s="5" t="str">
        <f t="shared" si="2"/>
        <v>N/A</v>
      </c>
      <c r="G17" s="5">
        <v>4.5234897126</v>
      </c>
      <c r="H17" s="5" t="str">
        <f t="shared" si="3"/>
        <v>N/A</v>
      </c>
      <c r="I17" s="6">
        <v>-21.8</v>
      </c>
      <c r="J17" s="6">
        <v>-4.54</v>
      </c>
      <c r="K17" s="105" t="str">
        <f t="shared" si="0"/>
        <v>Yes</v>
      </c>
    </row>
    <row r="18" spans="1:11" x14ac:dyDescent="0.2">
      <c r="A18" s="101" t="s">
        <v>312</v>
      </c>
      <c r="B18" s="22" t="s">
        <v>223</v>
      </c>
      <c r="C18" s="5">
        <v>98.376140562000003</v>
      </c>
      <c r="D18" s="5" t="str">
        <f>IF(OR($B18="N/A",$C18="N/A"),"N/A",IF(C18&gt;100,"No",IF(C18&lt;98,"No","Yes")))</f>
        <v>Yes</v>
      </c>
      <c r="E18" s="5">
        <v>96.657601331999999</v>
      </c>
      <c r="F18" s="5" t="str">
        <f>IF(OR($B18="N/A",$E18="N/A"),"N/A",IF(E18&gt;100,"No",IF(E18&lt;98,"No","Yes")))</f>
        <v>No</v>
      </c>
      <c r="G18" s="5">
        <v>98.128290863999993</v>
      </c>
      <c r="H18" s="5" t="str">
        <f>IF($B18="N/A","N/A",IF(G18&gt;100,"No",IF(G18&lt;98,"No","Yes")))</f>
        <v>Yes</v>
      </c>
      <c r="I18" s="6">
        <v>-1.75</v>
      </c>
      <c r="J18" s="6">
        <v>1.522</v>
      </c>
      <c r="K18" s="105" t="str">
        <f t="shared" si="0"/>
        <v>Yes</v>
      </c>
    </row>
    <row r="19" spans="1:11" x14ac:dyDescent="0.2">
      <c r="A19" s="101" t="s">
        <v>31</v>
      </c>
      <c r="B19" s="22" t="s">
        <v>214</v>
      </c>
      <c r="C19" s="5">
        <v>97.228972471000006</v>
      </c>
      <c r="D19" s="5" t="str">
        <f>IF(OR($B19="N/A",$C19="N/A"),"N/A",IF(C19&gt;100,"No",IF(C19&lt;95,"No","Yes")))</f>
        <v>Yes</v>
      </c>
      <c r="E19" s="5">
        <v>95.638960937999997</v>
      </c>
      <c r="F19" s="5" t="str">
        <f>IF(OR($B19="N/A",$E19="N/A"),"N/A",IF(E19&gt;100,"No",IF(E19&lt;98,"No","Yes")))</f>
        <v>No</v>
      </c>
      <c r="G19" s="5">
        <v>94.957531035000002</v>
      </c>
      <c r="H19" s="5" t="str">
        <f>IF($B19="N/A","N/A",IF(G19&gt;100,"No",IF(G19&lt;95,"No","Yes")))</f>
        <v>No</v>
      </c>
      <c r="I19" s="6">
        <v>-1.64</v>
      </c>
      <c r="J19" s="6">
        <v>-0.71299999999999997</v>
      </c>
      <c r="K19" s="105" t="str">
        <f t="shared" si="0"/>
        <v>Yes</v>
      </c>
    </row>
    <row r="20" spans="1:11" x14ac:dyDescent="0.2">
      <c r="A20" s="102" t="s">
        <v>313</v>
      </c>
      <c r="B20" s="73" t="s">
        <v>213</v>
      </c>
      <c r="C20" s="5">
        <v>100</v>
      </c>
      <c r="D20" s="5" t="str">
        <f t="shared" ref="D20:D35" si="4">IF(OR($B20="N/A",$C20="N/A"),"N/A",IF(C20&lt;0,"No","Yes"))</f>
        <v>N/A</v>
      </c>
      <c r="E20" s="5">
        <v>100</v>
      </c>
      <c r="F20" s="5" t="str">
        <f t="shared" ref="F20:F34" si="5">IF($B20="N/A","N/A",IF(E20&lt;0,"No","Yes"))</f>
        <v>N/A</v>
      </c>
      <c r="G20" s="5">
        <v>95.757715516000005</v>
      </c>
      <c r="H20" s="5" t="str">
        <f t="shared" ref="H20:H35" si="6">IF($B20="N/A","N/A",IF(G20&lt;0,"No","Yes"))</f>
        <v>N/A</v>
      </c>
      <c r="I20" s="6">
        <v>0</v>
      </c>
      <c r="J20" s="6">
        <v>-4.24</v>
      </c>
      <c r="K20" s="105" t="str">
        <f t="shared" si="0"/>
        <v>Yes</v>
      </c>
    </row>
    <row r="21" spans="1:11" x14ac:dyDescent="0.2">
      <c r="A21" s="102" t="s">
        <v>833</v>
      </c>
      <c r="B21" s="73" t="s">
        <v>213</v>
      </c>
      <c r="C21" s="5">
        <v>0</v>
      </c>
      <c r="D21" s="5" t="str">
        <f t="shared" si="4"/>
        <v>N/A</v>
      </c>
      <c r="E21" s="5">
        <v>0</v>
      </c>
      <c r="F21" s="5" t="str">
        <f t="shared" si="5"/>
        <v>N/A</v>
      </c>
      <c r="G21" s="5">
        <v>0</v>
      </c>
      <c r="H21" s="5" t="str">
        <f t="shared" si="6"/>
        <v>N/A</v>
      </c>
      <c r="I21" s="6" t="s">
        <v>1750</v>
      </c>
      <c r="J21" s="6" t="s">
        <v>1750</v>
      </c>
      <c r="K21" s="105" t="str">
        <f t="shared" si="0"/>
        <v>N/A</v>
      </c>
    </row>
    <row r="22" spans="1:11" x14ac:dyDescent="0.2">
      <c r="A22" s="102" t="s">
        <v>314</v>
      </c>
      <c r="B22" s="73" t="s">
        <v>213</v>
      </c>
      <c r="C22" s="5">
        <v>100</v>
      </c>
      <c r="D22" s="5" t="str">
        <f t="shared" si="4"/>
        <v>N/A</v>
      </c>
      <c r="E22" s="5">
        <v>100</v>
      </c>
      <c r="F22" s="5" t="str">
        <f t="shared" si="5"/>
        <v>N/A</v>
      </c>
      <c r="G22" s="5">
        <v>100</v>
      </c>
      <c r="H22" s="5" t="str">
        <f t="shared" si="6"/>
        <v>N/A</v>
      </c>
      <c r="I22" s="6">
        <v>0</v>
      </c>
      <c r="J22" s="6">
        <v>0</v>
      </c>
      <c r="K22" s="105" t="str">
        <f t="shared" si="0"/>
        <v>Yes</v>
      </c>
    </row>
    <row r="23" spans="1:11" x14ac:dyDescent="0.2">
      <c r="A23" s="102" t="s">
        <v>826</v>
      </c>
      <c r="B23" s="73" t="s">
        <v>213</v>
      </c>
      <c r="C23" s="5">
        <v>5.4420794105999999</v>
      </c>
      <c r="D23" s="5" t="str">
        <f t="shared" si="4"/>
        <v>N/A</v>
      </c>
      <c r="E23" s="5">
        <v>6.0014372266000002</v>
      </c>
      <c r="F23" s="5" t="str">
        <f t="shared" si="5"/>
        <v>N/A</v>
      </c>
      <c r="G23" s="5">
        <v>5.9156347284999997</v>
      </c>
      <c r="H23" s="5" t="str">
        <f t="shared" si="6"/>
        <v>N/A</v>
      </c>
      <c r="I23" s="6">
        <v>10.28</v>
      </c>
      <c r="J23" s="6">
        <v>-1.43</v>
      </c>
      <c r="K23" s="105" t="str">
        <f t="shared" si="0"/>
        <v>Yes</v>
      </c>
    </row>
    <row r="24" spans="1:11" x14ac:dyDescent="0.2">
      <c r="A24" s="102" t="s">
        <v>315</v>
      </c>
      <c r="B24" s="73" t="s">
        <v>213</v>
      </c>
      <c r="C24" s="5">
        <v>3.7026482277000001</v>
      </c>
      <c r="D24" s="5" t="str">
        <f t="shared" si="4"/>
        <v>N/A</v>
      </c>
      <c r="E24" s="5">
        <v>3.4701521428</v>
      </c>
      <c r="F24" s="5" t="str">
        <f t="shared" si="5"/>
        <v>N/A</v>
      </c>
      <c r="G24" s="5">
        <v>3.3929051847</v>
      </c>
      <c r="H24" s="5" t="str">
        <f t="shared" si="6"/>
        <v>N/A</v>
      </c>
      <c r="I24" s="6">
        <v>-6.28</v>
      </c>
      <c r="J24" s="6">
        <v>-2.23</v>
      </c>
      <c r="K24" s="105" t="str">
        <f t="shared" si="0"/>
        <v>Yes</v>
      </c>
    </row>
    <row r="25" spans="1:11" x14ac:dyDescent="0.2">
      <c r="A25" s="102" t="s">
        <v>316</v>
      </c>
      <c r="B25" s="73" t="s">
        <v>213</v>
      </c>
      <c r="C25" s="5">
        <v>18.522567708</v>
      </c>
      <c r="D25" s="5" t="str">
        <f t="shared" si="4"/>
        <v>N/A</v>
      </c>
      <c r="E25" s="5">
        <v>21.903913901999999</v>
      </c>
      <c r="F25" s="5" t="str">
        <f t="shared" si="5"/>
        <v>N/A</v>
      </c>
      <c r="G25" s="5">
        <v>29.437718589999999</v>
      </c>
      <c r="H25" s="5" t="str">
        <f t="shared" si="6"/>
        <v>N/A</v>
      </c>
      <c r="I25" s="6">
        <v>18.260000000000002</v>
      </c>
      <c r="J25" s="6">
        <v>34.39</v>
      </c>
      <c r="K25" s="105" t="str">
        <f t="shared" si="0"/>
        <v>No</v>
      </c>
    </row>
    <row r="26" spans="1:11" x14ac:dyDescent="0.2">
      <c r="A26" s="102" t="s">
        <v>317</v>
      </c>
      <c r="B26" s="73" t="s">
        <v>213</v>
      </c>
      <c r="C26" s="5">
        <v>77.774784064000002</v>
      </c>
      <c r="D26" s="5" t="str">
        <f t="shared" si="4"/>
        <v>N/A</v>
      </c>
      <c r="E26" s="5">
        <v>74.625933954999994</v>
      </c>
      <c r="F26" s="5" t="str">
        <f t="shared" si="5"/>
        <v>N/A</v>
      </c>
      <c r="G26" s="5">
        <v>62.613859103000003</v>
      </c>
      <c r="H26" s="5" t="str">
        <f t="shared" si="6"/>
        <v>N/A</v>
      </c>
      <c r="I26" s="6">
        <v>-4.05</v>
      </c>
      <c r="J26" s="6">
        <v>-16.100000000000001</v>
      </c>
      <c r="K26" s="105" t="str">
        <f t="shared" si="0"/>
        <v>Yes</v>
      </c>
    </row>
    <row r="27" spans="1:11" x14ac:dyDescent="0.2">
      <c r="A27" s="102" t="s">
        <v>318</v>
      </c>
      <c r="B27" s="73" t="s">
        <v>213</v>
      </c>
      <c r="C27" s="5">
        <v>62.090602445000002</v>
      </c>
      <c r="D27" s="5" t="str">
        <f t="shared" si="4"/>
        <v>N/A</v>
      </c>
      <c r="E27" s="5">
        <v>62.753571289999996</v>
      </c>
      <c r="F27" s="5" t="str">
        <f t="shared" si="5"/>
        <v>N/A</v>
      </c>
      <c r="G27" s="5">
        <v>58.580268265000001</v>
      </c>
      <c r="H27" s="5" t="str">
        <f t="shared" si="6"/>
        <v>N/A</v>
      </c>
      <c r="I27" s="6">
        <v>1.0680000000000001</v>
      </c>
      <c r="J27" s="6">
        <v>-6.65</v>
      </c>
      <c r="K27" s="105" t="str">
        <f t="shared" si="0"/>
        <v>Yes</v>
      </c>
    </row>
    <row r="28" spans="1:11" x14ac:dyDescent="0.2">
      <c r="A28" s="102" t="s">
        <v>830</v>
      </c>
      <c r="B28" s="73" t="s">
        <v>213</v>
      </c>
      <c r="C28" s="5">
        <v>2.2087154623999998</v>
      </c>
      <c r="D28" s="5" t="str">
        <f t="shared" si="4"/>
        <v>N/A</v>
      </c>
      <c r="E28" s="5">
        <v>2.2319959283999999</v>
      </c>
      <c r="F28" s="5" t="str">
        <f t="shared" si="5"/>
        <v>N/A</v>
      </c>
      <c r="G28" s="5">
        <v>2.2560884398000001</v>
      </c>
      <c r="H28" s="5" t="str">
        <f t="shared" si="6"/>
        <v>N/A</v>
      </c>
      <c r="I28" s="6">
        <v>1.054</v>
      </c>
      <c r="J28" s="6">
        <v>1.079</v>
      </c>
      <c r="K28" s="105" t="str">
        <f t="shared" si="0"/>
        <v>Yes</v>
      </c>
    </row>
    <row r="29" spans="1:11" x14ac:dyDescent="0.2">
      <c r="A29" s="102" t="s">
        <v>319</v>
      </c>
      <c r="B29" s="73" t="s">
        <v>213</v>
      </c>
      <c r="C29" s="5">
        <v>0</v>
      </c>
      <c r="D29" s="5" t="str">
        <f t="shared" si="4"/>
        <v>N/A</v>
      </c>
      <c r="E29" s="5">
        <v>0</v>
      </c>
      <c r="F29" s="5" t="str">
        <f t="shared" si="5"/>
        <v>N/A</v>
      </c>
      <c r="G29" s="5">
        <v>0</v>
      </c>
      <c r="H29" s="5" t="str">
        <f t="shared" si="6"/>
        <v>N/A</v>
      </c>
      <c r="I29" s="6" t="s">
        <v>1750</v>
      </c>
      <c r="J29" s="6" t="s">
        <v>1750</v>
      </c>
      <c r="K29" s="105" t="str">
        <f t="shared" si="0"/>
        <v>N/A</v>
      </c>
    </row>
    <row r="30" spans="1:11" x14ac:dyDescent="0.2">
      <c r="A30" s="102" t="s">
        <v>831</v>
      </c>
      <c r="B30" s="73" t="s">
        <v>213</v>
      </c>
      <c r="C30" s="5">
        <v>99.172181285999997</v>
      </c>
      <c r="D30" s="5" t="str">
        <f t="shared" si="4"/>
        <v>N/A</v>
      </c>
      <c r="E30" s="5">
        <v>99.482568495999999</v>
      </c>
      <c r="F30" s="5" t="str">
        <f t="shared" si="5"/>
        <v>N/A</v>
      </c>
      <c r="G30" s="5">
        <v>77.728644535000001</v>
      </c>
      <c r="H30" s="5" t="str">
        <f t="shared" si="6"/>
        <v>N/A</v>
      </c>
      <c r="I30" s="6">
        <v>0.313</v>
      </c>
      <c r="J30" s="6">
        <v>-21.9</v>
      </c>
      <c r="K30" s="105" t="str">
        <f t="shared" si="0"/>
        <v>Yes</v>
      </c>
    </row>
    <row r="31" spans="1:11" x14ac:dyDescent="0.2">
      <c r="A31" s="101" t="s">
        <v>320</v>
      </c>
      <c r="B31" s="22" t="s">
        <v>213</v>
      </c>
      <c r="C31" s="5" t="s">
        <v>1750</v>
      </c>
      <c r="D31" s="5" t="str">
        <f t="shared" si="4"/>
        <v>N/A</v>
      </c>
      <c r="E31" s="5" t="s">
        <v>1750</v>
      </c>
      <c r="F31" s="5" t="str">
        <f t="shared" si="5"/>
        <v>N/A</v>
      </c>
      <c r="G31" s="5" t="s">
        <v>1750</v>
      </c>
      <c r="H31" s="5" t="str">
        <f t="shared" si="6"/>
        <v>N/A</v>
      </c>
      <c r="I31" s="6" t="s">
        <v>1750</v>
      </c>
      <c r="J31" s="6" t="s">
        <v>1750</v>
      </c>
      <c r="K31" s="105" t="str">
        <f t="shared" si="0"/>
        <v>N/A</v>
      </c>
    </row>
    <row r="32" spans="1:11" x14ac:dyDescent="0.2">
      <c r="A32" s="101" t="s">
        <v>321</v>
      </c>
      <c r="B32" s="22" t="s">
        <v>213</v>
      </c>
      <c r="C32" s="5">
        <v>100</v>
      </c>
      <c r="D32" s="5" t="str">
        <f t="shared" si="4"/>
        <v>N/A</v>
      </c>
      <c r="E32" s="5">
        <v>100</v>
      </c>
      <c r="F32" s="5" t="str">
        <f t="shared" si="5"/>
        <v>N/A</v>
      </c>
      <c r="G32" s="5">
        <v>100</v>
      </c>
      <c r="H32" s="5" t="str">
        <f t="shared" si="6"/>
        <v>N/A</v>
      </c>
      <c r="I32" s="6">
        <v>0</v>
      </c>
      <c r="J32" s="6">
        <v>0</v>
      </c>
      <c r="K32" s="105" t="str">
        <f t="shared" si="0"/>
        <v>Yes</v>
      </c>
    </row>
    <row r="33" spans="1:11" x14ac:dyDescent="0.2">
      <c r="A33" s="102" t="s">
        <v>322</v>
      </c>
      <c r="B33" s="73" t="s">
        <v>213</v>
      </c>
      <c r="C33" s="5">
        <v>90.279123510000005</v>
      </c>
      <c r="D33" s="5" t="str">
        <f t="shared" si="4"/>
        <v>N/A</v>
      </c>
      <c r="E33" s="5">
        <v>92.862742440999995</v>
      </c>
      <c r="F33" s="5" t="str">
        <f t="shared" si="5"/>
        <v>N/A</v>
      </c>
      <c r="G33" s="5">
        <v>90.709481533000002</v>
      </c>
      <c r="H33" s="5" t="str">
        <f t="shared" si="6"/>
        <v>N/A</v>
      </c>
      <c r="I33" s="6">
        <v>2.8620000000000001</v>
      </c>
      <c r="J33" s="6">
        <v>-2.3199999999999998</v>
      </c>
      <c r="K33" s="105" t="str">
        <f t="shared" si="0"/>
        <v>Yes</v>
      </c>
    </row>
    <row r="34" spans="1:11" x14ac:dyDescent="0.2">
      <c r="A34" s="102" t="s">
        <v>323</v>
      </c>
      <c r="B34" s="73" t="s">
        <v>213</v>
      </c>
      <c r="C34" s="5">
        <v>20.444877382000001</v>
      </c>
      <c r="D34" s="5" t="str">
        <f t="shared" si="4"/>
        <v>N/A</v>
      </c>
      <c r="E34" s="5">
        <v>18.486024543999999</v>
      </c>
      <c r="F34" s="5" t="str">
        <f t="shared" si="5"/>
        <v>N/A</v>
      </c>
      <c r="G34" s="5">
        <v>16.743149237000001</v>
      </c>
      <c r="H34" s="5" t="str">
        <f t="shared" si="6"/>
        <v>N/A</v>
      </c>
      <c r="I34" s="6">
        <v>-9.58</v>
      </c>
      <c r="J34" s="6">
        <v>-9.43</v>
      </c>
      <c r="K34" s="105" t="str">
        <f t="shared" si="0"/>
        <v>Yes</v>
      </c>
    </row>
    <row r="35" spans="1:11" x14ac:dyDescent="0.2">
      <c r="A35" s="102" t="s">
        <v>1705</v>
      </c>
      <c r="B35" s="73" t="s">
        <v>213</v>
      </c>
      <c r="C35" s="5">
        <v>21.041259708999998</v>
      </c>
      <c r="D35" s="5" t="str">
        <f t="shared" si="4"/>
        <v>N/A</v>
      </c>
      <c r="E35" s="5">
        <v>18.823313073000001</v>
      </c>
      <c r="F35" s="5" t="str">
        <f>IF($B35="N/A","N/A",IF(E35&lt;0,"No","Yes"))</f>
        <v>N/A</v>
      </c>
      <c r="G35" s="5">
        <v>14.588569891000001</v>
      </c>
      <c r="H35" s="5" t="str">
        <f t="shared" si="6"/>
        <v>N/A</v>
      </c>
      <c r="I35" s="6">
        <v>-10.5</v>
      </c>
      <c r="J35" s="6">
        <v>-22.5</v>
      </c>
      <c r="K35" s="105" t="str">
        <f t="shared" si="0"/>
        <v>Yes</v>
      </c>
    </row>
    <row r="36" spans="1:11" x14ac:dyDescent="0.2">
      <c r="A36" s="103" t="s">
        <v>372</v>
      </c>
      <c r="B36" s="1" t="s">
        <v>213</v>
      </c>
      <c r="C36" s="4">
        <v>78.815214744000002</v>
      </c>
      <c r="D36" s="5" t="str">
        <f t="shared" ref="D36:D39" si="7">IF($B36="N/A","N/A",IF(C36&lt;0,"No","Yes"))</f>
        <v>N/A</v>
      </c>
      <c r="E36" s="4">
        <v>80.645348612000006</v>
      </c>
      <c r="F36" s="5" t="str">
        <f t="shared" ref="F36:F39" si="8">IF($B36="N/A","N/A",IF(E36&lt;0,"No","Yes"))</f>
        <v>N/A</v>
      </c>
      <c r="G36" s="4">
        <v>77.273146546999996</v>
      </c>
      <c r="H36" s="5" t="str">
        <f t="shared" ref="H36:H39" si="9">IF($B36="N/A","N/A",IF(G36&lt;0,"No","Yes"))</f>
        <v>N/A</v>
      </c>
      <c r="I36" s="6">
        <v>2.3220000000000001</v>
      </c>
      <c r="J36" s="6">
        <v>-4.18</v>
      </c>
      <c r="K36" s="105" t="str">
        <f>IF(J36="Div by 0", "N/A", IF(J36="N/A","N/A", IF(J36&gt;30, "No", IF(J36&lt;-30, "No", "Yes"))))</f>
        <v>Yes</v>
      </c>
    </row>
    <row r="37" spans="1:11" x14ac:dyDescent="0.2">
      <c r="A37" s="103" t="s">
        <v>373</v>
      </c>
      <c r="B37" s="1" t="s">
        <v>213</v>
      </c>
      <c r="C37" s="4">
        <v>9.7903076214000002</v>
      </c>
      <c r="D37" s="5" t="str">
        <f t="shared" si="7"/>
        <v>N/A</v>
      </c>
      <c r="E37" s="4">
        <v>11.421354187</v>
      </c>
      <c r="F37" s="5" t="str">
        <f t="shared" si="8"/>
        <v>N/A</v>
      </c>
      <c r="G37" s="4">
        <v>12.040047657000001</v>
      </c>
      <c r="H37" s="5" t="str">
        <f t="shared" si="9"/>
        <v>N/A</v>
      </c>
      <c r="I37" s="6">
        <v>16.66</v>
      </c>
      <c r="J37" s="6">
        <v>5.4169999999999998</v>
      </c>
      <c r="K37" s="105" t="str">
        <f>IF(J37="Div by 0", "N/A", IF(J37="N/A","N/A", IF(J37&gt;30, "No", IF(J37&lt;-30, "No", "Yes"))))</f>
        <v>Yes</v>
      </c>
    </row>
    <row r="38" spans="1:11" x14ac:dyDescent="0.2">
      <c r="A38" s="103" t="s">
        <v>374</v>
      </c>
      <c r="B38" s="1" t="s">
        <v>213</v>
      </c>
      <c r="C38" s="4">
        <v>9.8037793333999996</v>
      </c>
      <c r="D38" s="5" t="str">
        <f t="shared" si="7"/>
        <v>N/A</v>
      </c>
      <c r="E38" s="4">
        <v>5.9076303666000003</v>
      </c>
      <c r="F38" s="5" t="str">
        <f t="shared" si="8"/>
        <v>N/A</v>
      </c>
      <c r="G38" s="4">
        <v>5.3045851108999997</v>
      </c>
      <c r="H38" s="5" t="str">
        <f t="shared" si="9"/>
        <v>N/A</v>
      </c>
      <c r="I38" s="6">
        <v>-39.700000000000003</v>
      </c>
      <c r="J38" s="6">
        <v>-10.199999999999999</v>
      </c>
      <c r="K38" s="105" t="str">
        <f>IF(J38="Div by 0", "N/A", IF(J38="N/A","N/A", IF(J38&gt;30, "No", IF(J38&lt;-30, "No", "Yes"))))</f>
        <v>Yes</v>
      </c>
    </row>
    <row r="39" spans="1:11" x14ac:dyDescent="0.2">
      <c r="A39" s="120" t="s">
        <v>375</v>
      </c>
      <c r="B39" s="121" t="s">
        <v>213</v>
      </c>
      <c r="C39" s="118">
        <v>0.592237185</v>
      </c>
      <c r="D39" s="114" t="str">
        <f t="shared" si="7"/>
        <v>N/A</v>
      </c>
      <c r="E39" s="118">
        <v>0.72151678220000004</v>
      </c>
      <c r="F39" s="114" t="str">
        <f t="shared" si="8"/>
        <v>N/A</v>
      </c>
      <c r="G39" s="118">
        <v>0.71639955420000001</v>
      </c>
      <c r="H39" s="114" t="str">
        <f t="shared" si="9"/>
        <v>N/A</v>
      </c>
      <c r="I39" s="115">
        <v>21.83</v>
      </c>
      <c r="J39" s="115">
        <v>-0.70899999999999996</v>
      </c>
      <c r="K39" s="116" t="str">
        <f>IF(J39="Div by 0", "N/A", IF(J39="N/A","N/A", IF(J39&gt;30, "No", IF(J39&lt;-30, "No", "Yes"))))</f>
        <v>Yes</v>
      </c>
    </row>
    <row r="40" spans="1:11" x14ac:dyDescent="0.2">
      <c r="A40" s="205" t="s">
        <v>1620</v>
      </c>
      <c r="B40" s="206"/>
      <c r="C40" s="206"/>
      <c r="D40" s="206"/>
      <c r="E40" s="206"/>
      <c r="F40" s="206"/>
      <c r="G40" s="206"/>
      <c r="H40" s="206"/>
      <c r="I40" s="206"/>
      <c r="J40" s="206"/>
      <c r="K40" s="207"/>
    </row>
    <row r="41" spans="1:11" x14ac:dyDescent="0.2">
      <c r="A41" s="195" t="s">
        <v>1618</v>
      </c>
      <c r="B41" s="196"/>
      <c r="C41" s="196"/>
      <c r="D41" s="196"/>
      <c r="E41" s="196"/>
      <c r="F41" s="196"/>
      <c r="G41" s="196"/>
      <c r="H41" s="196"/>
      <c r="I41" s="196"/>
      <c r="J41" s="196"/>
      <c r="K41" s="197"/>
    </row>
    <row r="42" spans="1:11" x14ac:dyDescent="0.2">
      <c r="A42" s="198" t="s">
        <v>1706</v>
      </c>
      <c r="B42" s="198"/>
      <c r="C42" s="198"/>
      <c r="D42" s="198"/>
      <c r="E42" s="198"/>
      <c r="F42" s="198"/>
      <c r="G42" s="198"/>
      <c r="H42" s="198"/>
      <c r="I42" s="198"/>
      <c r="J42" s="198"/>
      <c r="K42" s="199"/>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1566</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65.2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397974</v>
      </c>
      <c r="D7" s="19" t="str">
        <f>IF($B7="N/A","N/A",IF(C7&gt;15,"No",IF(C7&lt;-15,"No","Yes")))</f>
        <v>N/A</v>
      </c>
      <c r="E7" s="18">
        <v>390822</v>
      </c>
      <c r="F7" s="19" t="str">
        <f>IF($B7="N/A","N/A",IF(E7&gt;15,"No",IF(E7&lt;-15,"No","Yes")))</f>
        <v>N/A</v>
      </c>
      <c r="G7" s="18">
        <v>418623</v>
      </c>
      <c r="H7" s="19" t="str">
        <f>IF($B7="N/A","N/A",IF(G7&gt;15,"No",IF(G7&lt;-15,"No","Yes")))</f>
        <v>N/A</v>
      </c>
      <c r="I7" s="20">
        <v>-1.8</v>
      </c>
      <c r="J7" s="20">
        <v>7.1130000000000004</v>
      </c>
      <c r="K7" s="106" t="str">
        <f t="shared" ref="K7:K24" si="0">IF(J7="Div by 0", "N/A", IF(J7="N/A","N/A", IF(J7&gt;30, "No", IF(J7&lt;-30, "No", "Yes"))))</f>
        <v>Yes</v>
      </c>
    </row>
    <row r="8" spans="1:11" x14ac:dyDescent="0.2">
      <c r="A8" s="122" t="s">
        <v>362</v>
      </c>
      <c r="B8" s="17" t="s">
        <v>213</v>
      </c>
      <c r="C8" s="21">
        <v>90.836838587000003</v>
      </c>
      <c r="D8" s="19" t="str">
        <f>IF($B8="N/A","N/A",IF(C8&gt;15,"No",IF(C8&lt;-15,"No","Yes")))</f>
        <v>N/A</v>
      </c>
      <c r="E8" s="21">
        <v>92.945125914000002</v>
      </c>
      <c r="F8" s="19" t="str">
        <f>IF($B8="N/A","N/A",IF(E8&gt;15,"No",IF(E8&lt;-15,"No","Yes")))</f>
        <v>N/A</v>
      </c>
      <c r="G8" s="21">
        <v>88.224488382000004</v>
      </c>
      <c r="H8" s="19" t="str">
        <f>IF($B8="N/A","N/A",IF(G8&gt;15,"No",IF(G8&lt;-15,"No","Yes")))</f>
        <v>N/A</v>
      </c>
      <c r="I8" s="20">
        <v>2.3210000000000002</v>
      </c>
      <c r="J8" s="20">
        <v>-5.08</v>
      </c>
      <c r="K8" s="106" t="str">
        <f t="shared" si="0"/>
        <v>Yes</v>
      </c>
    </row>
    <row r="9" spans="1:11" x14ac:dyDescent="0.2">
      <c r="A9" s="122" t="s">
        <v>119</v>
      </c>
      <c r="B9" s="22" t="s">
        <v>213</v>
      </c>
      <c r="C9" s="4">
        <v>9.1631614125999992</v>
      </c>
      <c r="D9" s="5" t="str">
        <f>IF($B9="N/A","N/A",IF(C9&gt;15,"No",IF(C9&lt;-15,"No","Yes")))</f>
        <v>N/A</v>
      </c>
      <c r="E9" s="4">
        <v>7.0548740858999999</v>
      </c>
      <c r="F9" s="5" t="str">
        <f>IF($B9="N/A","N/A",IF(E9&gt;15,"No",IF(E9&lt;-15,"No","Yes")))</f>
        <v>N/A</v>
      </c>
      <c r="G9" s="4">
        <v>11.775511617999999</v>
      </c>
      <c r="H9" s="5" t="str">
        <f>IF($B9="N/A","N/A",IF(G9&gt;15,"No",IF(G9&lt;-15,"No","Yes")))</f>
        <v>N/A</v>
      </c>
      <c r="I9" s="6">
        <v>-23</v>
      </c>
      <c r="J9" s="6">
        <v>66.91</v>
      </c>
      <c r="K9" s="105" t="str">
        <f t="shared" si="0"/>
        <v>No</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1750</v>
      </c>
      <c r="J10" s="6" t="s">
        <v>1750</v>
      </c>
      <c r="K10" s="105" t="str">
        <f t="shared" si="0"/>
        <v>N/A</v>
      </c>
    </row>
    <row r="11" spans="1:11" x14ac:dyDescent="0.2">
      <c r="A11" s="122" t="s">
        <v>834</v>
      </c>
      <c r="B11" s="22" t="s">
        <v>214</v>
      </c>
      <c r="C11" s="4">
        <v>96.880700748999999</v>
      </c>
      <c r="D11" s="5" t="str">
        <f>IF(OR($B11="N/A",$C11="N/A"),"N/A",IF(C11&gt;100,"No",IF(C11&lt;95,"No","Yes")))</f>
        <v>Yes</v>
      </c>
      <c r="E11" s="4">
        <v>98.425114246000007</v>
      </c>
      <c r="F11" s="5" t="str">
        <f>IF(OR($B11="N/A",$E11="N/A"),"N/A",IF(E11&gt;100,"No",IF(E11&lt;95,"No","Yes")))</f>
        <v>Yes</v>
      </c>
      <c r="G11" s="4">
        <v>99.105878081</v>
      </c>
      <c r="H11" s="5" t="str">
        <f>IF($B11="N/A","N/A",IF(G11&gt;100,"No",IF(G11&lt;95,"No","Yes")))</f>
        <v>Yes</v>
      </c>
      <c r="I11" s="6">
        <v>1.5940000000000001</v>
      </c>
      <c r="J11" s="6">
        <v>0.69169999999999998</v>
      </c>
      <c r="K11" s="105" t="str">
        <f t="shared" si="0"/>
        <v>Yes</v>
      </c>
    </row>
    <row r="12" spans="1:11" x14ac:dyDescent="0.2">
      <c r="A12" s="122" t="s">
        <v>348</v>
      </c>
      <c r="B12" s="22" t="s">
        <v>213</v>
      </c>
      <c r="C12" s="4">
        <v>0.28322440090000001</v>
      </c>
      <c r="D12" s="5" t="str">
        <f t="shared" ref="D12:D13" si="1">IF(OR($B12="N/A",$C12="N/A"),"N/A",IF(C12&gt;100,"No",IF(C12&lt;95,"No","Yes")))</f>
        <v>N/A</v>
      </c>
      <c r="E12" s="4">
        <v>0.2664642405</v>
      </c>
      <c r="F12" s="5" t="str">
        <f t="shared" ref="F12:F13" si="2">IF(OR($B12="N/A",$E12="N/A"),"N/A",IF(E12&gt;100,"No",IF(E12&lt;95,"No","Yes")))</f>
        <v>N/A</v>
      </c>
      <c r="G12" s="4">
        <v>1.1318935595999999</v>
      </c>
      <c r="H12" s="5" t="str">
        <f t="shared" ref="H12:H13" si="3">IF($B12="N/A","N/A",IF(G12&gt;100,"No",IF(G12&lt;95,"No","Yes")))</f>
        <v>N/A</v>
      </c>
      <c r="I12" s="6">
        <v>-5.92</v>
      </c>
      <c r="J12" s="6">
        <v>324.8</v>
      </c>
      <c r="K12" s="105" t="str">
        <f t="shared" si="0"/>
        <v>No</v>
      </c>
    </row>
    <row r="13" spans="1:11" x14ac:dyDescent="0.2">
      <c r="A13" s="122" t="s">
        <v>835</v>
      </c>
      <c r="B13" s="22" t="s">
        <v>214</v>
      </c>
      <c r="C13" s="4">
        <v>96.922663290000003</v>
      </c>
      <c r="D13" s="5" t="str">
        <f t="shared" si="1"/>
        <v>Yes</v>
      </c>
      <c r="E13" s="4">
        <v>98.510831018000005</v>
      </c>
      <c r="F13" s="5" t="str">
        <f t="shared" si="2"/>
        <v>Yes</v>
      </c>
      <c r="G13" s="4">
        <v>99.134065734999993</v>
      </c>
      <c r="H13" s="5" t="str">
        <f t="shared" si="3"/>
        <v>Yes</v>
      </c>
      <c r="I13" s="6">
        <v>1.639</v>
      </c>
      <c r="J13" s="6">
        <v>0.63270000000000004</v>
      </c>
      <c r="K13" s="105" t="str">
        <f t="shared" si="0"/>
        <v>Yes</v>
      </c>
    </row>
    <row r="14" spans="1:11" x14ac:dyDescent="0.2">
      <c r="A14" s="122" t="s">
        <v>13</v>
      </c>
      <c r="B14" s="22" t="s">
        <v>213</v>
      </c>
      <c r="C14" s="23">
        <v>361507</v>
      </c>
      <c r="D14" s="5" t="str">
        <f>IF($B14="N/A","N/A",IF(C14&gt;15,"No",IF(C14&lt;-15,"No","Yes")))</f>
        <v>N/A</v>
      </c>
      <c r="E14" s="23">
        <v>363250</v>
      </c>
      <c r="F14" s="5" t="str">
        <f>IF($B14="N/A","N/A",IF(E14&gt;15,"No",IF(E14&lt;-15,"No","Yes")))</f>
        <v>N/A</v>
      </c>
      <c r="G14" s="23">
        <v>369328</v>
      </c>
      <c r="H14" s="5" t="str">
        <f>IF($B14="N/A","N/A",IF(G14&gt;15,"No",IF(G14&lt;-15,"No","Yes")))</f>
        <v>N/A</v>
      </c>
      <c r="I14" s="6">
        <v>0.48209999999999997</v>
      </c>
      <c r="J14" s="6">
        <v>1.673</v>
      </c>
      <c r="K14" s="105" t="str">
        <f t="shared" si="0"/>
        <v>Yes</v>
      </c>
    </row>
    <row r="15" spans="1:11" x14ac:dyDescent="0.2">
      <c r="A15" s="122" t="s">
        <v>439</v>
      </c>
      <c r="B15" s="22" t="s">
        <v>215</v>
      </c>
      <c r="C15" s="4">
        <v>6.5807854343000001</v>
      </c>
      <c r="D15" s="5" t="str">
        <f>IF($B15="N/A","N/A",IF(C15&gt;20,"No",IF(C15&lt;5,"No","Yes")))</f>
        <v>Yes</v>
      </c>
      <c r="E15" s="4">
        <v>6.9803165863999999</v>
      </c>
      <c r="F15" s="5" t="str">
        <f>IF($B15="N/A","N/A",IF(E15&gt;20,"No",IF(E15&lt;5,"No","Yes")))</f>
        <v>Yes</v>
      </c>
      <c r="G15" s="4">
        <v>10.726779448</v>
      </c>
      <c r="H15" s="5" t="str">
        <f>IF($B15="N/A","N/A",IF(G15&gt;20,"No",IF(G15&lt;5,"No","Yes")))</f>
        <v>Yes</v>
      </c>
      <c r="I15" s="6">
        <v>6.0709999999999997</v>
      </c>
      <c r="J15" s="6">
        <v>53.67</v>
      </c>
      <c r="K15" s="105" t="str">
        <f t="shared" si="0"/>
        <v>No</v>
      </c>
    </row>
    <row r="16" spans="1:11" x14ac:dyDescent="0.2">
      <c r="A16" s="122" t="s">
        <v>440</v>
      </c>
      <c r="B16" s="17" t="s">
        <v>213</v>
      </c>
      <c r="C16" s="4">
        <v>93.419214565999994</v>
      </c>
      <c r="D16" s="5" t="str">
        <f>IF($B16="N/A","N/A",IF(C16&gt;15,"No",IF(C16&lt;-15,"No","Yes")))</f>
        <v>N/A</v>
      </c>
      <c r="E16" s="4">
        <v>93.019683413999999</v>
      </c>
      <c r="F16" s="5" t="str">
        <f>IF($B16="N/A","N/A",IF(E16&gt;15,"No",IF(E16&lt;-15,"No","Yes")))</f>
        <v>N/A</v>
      </c>
      <c r="G16" s="4">
        <v>89.273220551999998</v>
      </c>
      <c r="H16" s="5" t="str">
        <f>IF($B16="N/A","N/A",IF(G16&gt;15,"No",IF(G16&lt;-15,"No","Yes")))</f>
        <v>N/A</v>
      </c>
      <c r="I16" s="6">
        <v>-0.42799999999999999</v>
      </c>
      <c r="J16" s="6">
        <v>-4.03</v>
      </c>
      <c r="K16" s="105" t="str">
        <f t="shared" si="0"/>
        <v>Yes</v>
      </c>
    </row>
    <row r="17" spans="1:11" x14ac:dyDescent="0.2">
      <c r="A17" s="122" t="s">
        <v>441</v>
      </c>
      <c r="B17" s="22" t="s">
        <v>235</v>
      </c>
      <c r="C17" s="4">
        <v>5.7683530333000004</v>
      </c>
      <c r="D17" s="5" t="str">
        <f>IF($B17="N/A","N/A",IF(C17&gt;1,"Yes","No"))</f>
        <v>Yes</v>
      </c>
      <c r="E17" s="4">
        <v>6.0779077770000001</v>
      </c>
      <c r="F17" s="5" t="str">
        <f>IF($B17="N/A","N/A",IF(E17&gt;1,"Yes","No"))</f>
        <v>Yes</v>
      </c>
      <c r="G17" s="4">
        <v>7.1091279295999996</v>
      </c>
      <c r="H17" s="5" t="str">
        <f>IF($B17="N/A","N/A",IF(G17&gt;1,"Yes","No"))</f>
        <v>Yes</v>
      </c>
      <c r="I17" s="6">
        <v>5.3659999999999997</v>
      </c>
      <c r="J17" s="6">
        <v>16.97</v>
      </c>
      <c r="K17" s="105" t="str">
        <f t="shared" si="0"/>
        <v>Yes</v>
      </c>
    </row>
    <row r="18" spans="1:11" x14ac:dyDescent="0.2">
      <c r="A18" s="122" t="s">
        <v>857</v>
      </c>
      <c r="B18" s="22" t="s">
        <v>213</v>
      </c>
      <c r="C18" s="75">
        <v>4070.4730254999999</v>
      </c>
      <c r="D18" s="5" t="str">
        <f>IF($B18="N/A","N/A",IF(C18&gt;15,"No",IF(C18&lt;-15,"No","Yes")))</f>
        <v>N/A</v>
      </c>
      <c r="E18" s="75">
        <v>4000.4143944000002</v>
      </c>
      <c r="F18" s="5" t="str">
        <f>IF($B18="N/A","N/A",IF(E18&gt;15,"No",IF(E18&lt;-15,"No","Yes")))</f>
        <v>N/A</v>
      </c>
      <c r="G18" s="75">
        <v>4218.1453763</v>
      </c>
      <c r="H18" s="5" t="str">
        <f>IF($B18="N/A","N/A",IF(G18&gt;15,"No",IF(G18&lt;-15,"No","Yes")))</f>
        <v>N/A</v>
      </c>
      <c r="I18" s="6">
        <v>-1.72</v>
      </c>
      <c r="J18" s="6">
        <v>5.4429999999999996</v>
      </c>
      <c r="K18" s="105" t="str">
        <f t="shared" si="0"/>
        <v>Yes</v>
      </c>
    </row>
    <row r="19" spans="1:11" x14ac:dyDescent="0.2">
      <c r="A19" s="104" t="s">
        <v>131</v>
      </c>
      <c r="B19" s="22" t="s">
        <v>213</v>
      </c>
      <c r="C19" s="23">
        <v>1612</v>
      </c>
      <c r="D19" s="22" t="s">
        <v>213</v>
      </c>
      <c r="E19" s="23">
        <v>1799</v>
      </c>
      <c r="F19" s="22" t="s">
        <v>213</v>
      </c>
      <c r="G19" s="23">
        <v>1128</v>
      </c>
      <c r="H19" s="5" t="str">
        <f>IF($B19="N/A","N/A",IF(G19&gt;15,"No",IF(G19&lt;-15,"No","Yes")))</f>
        <v>N/A</v>
      </c>
      <c r="I19" s="6">
        <v>11.6</v>
      </c>
      <c r="J19" s="6">
        <v>-37.299999999999997</v>
      </c>
      <c r="K19" s="105" t="str">
        <f t="shared" si="0"/>
        <v>No</v>
      </c>
    </row>
    <row r="20" spans="1:11" x14ac:dyDescent="0.2">
      <c r="A20" s="104" t="s">
        <v>346</v>
      </c>
      <c r="B20" s="17" t="s">
        <v>213</v>
      </c>
      <c r="C20" s="4">
        <v>0.40505158629999999</v>
      </c>
      <c r="D20" s="22" t="s">
        <v>213</v>
      </c>
      <c r="E20" s="4">
        <v>0.46031185549999998</v>
      </c>
      <c r="F20" s="22" t="s">
        <v>213</v>
      </c>
      <c r="G20" s="4">
        <v>0.26945485559999999</v>
      </c>
      <c r="H20" s="5" t="str">
        <f>IF($B20="N/A","N/A",IF(G20&gt;15,"No",IF(G20&lt;-15,"No","Yes")))</f>
        <v>N/A</v>
      </c>
      <c r="I20" s="6">
        <v>13.64</v>
      </c>
      <c r="J20" s="6">
        <v>-41.5</v>
      </c>
      <c r="K20" s="105" t="str">
        <f t="shared" si="0"/>
        <v>No</v>
      </c>
    </row>
    <row r="21" spans="1:11" ht="25.5" x14ac:dyDescent="0.2">
      <c r="A21" s="104" t="s">
        <v>836</v>
      </c>
      <c r="B21" s="22" t="s">
        <v>213</v>
      </c>
      <c r="C21" s="75">
        <v>3344.9844913000002</v>
      </c>
      <c r="D21" s="5" t="str">
        <f>IF($B21="N/A","N/A",IF(C21&gt;60,"No",IF(C21&lt;15,"No","Yes")))</f>
        <v>N/A</v>
      </c>
      <c r="E21" s="75">
        <v>3430.3946636999999</v>
      </c>
      <c r="F21" s="5" t="str">
        <f>IF($B21="N/A","N/A",IF(E21&gt;60,"No",IF(E21&lt;15,"No","Yes")))</f>
        <v>N/A</v>
      </c>
      <c r="G21" s="75">
        <v>3730.2313829999998</v>
      </c>
      <c r="H21" s="5" t="str">
        <f>IF($B21="N/A","N/A",IF(G21&gt;60,"No",IF(G21&lt;15,"No","Yes")))</f>
        <v>N/A</v>
      </c>
      <c r="I21" s="6">
        <v>2.5529999999999999</v>
      </c>
      <c r="J21" s="6">
        <v>8.7409999999999997</v>
      </c>
      <c r="K21" s="105" t="str">
        <f t="shared" si="0"/>
        <v>Yes</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1750</v>
      </c>
      <c r="J22" s="6" t="s">
        <v>1750</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1750</v>
      </c>
      <c r="J23" s="6" t="s">
        <v>1750</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1750</v>
      </c>
      <c r="J24" s="115" t="s">
        <v>1750</v>
      </c>
      <c r="K24" s="116" t="str">
        <f t="shared" si="0"/>
        <v>N/A</v>
      </c>
    </row>
    <row r="25" spans="1:11" x14ac:dyDescent="0.2">
      <c r="A25" s="205" t="s">
        <v>1620</v>
      </c>
      <c r="B25" s="206"/>
      <c r="C25" s="206"/>
      <c r="D25" s="206"/>
      <c r="E25" s="206"/>
      <c r="F25" s="206"/>
      <c r="G25" s="206"/>
      <c r="H25" s="206"/>
      <c r="I25" s="206"/>
      <c r="J25" s="206"/>
      <c r="K25" s="207"/>
    </row>
    <row r="26" spans="1:1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1567</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1719</v>
      </c>
      <c r="I5" s="110" t="s">
        <v>1746</v>
      </c>
      <c r="J5" s="110" t="s">
        <v>1745</v>
      </c>
      <c r="K5" s="111" t="s">
        <v>648</v>
      </c>
    </row>
    <row r="6" spans="1:11" x14ac:dyDescent="0.2">
      <c r="A6" s="124" t="s">
        <v>12</v>
      </c>
      <c r="B6" s="22" t="s">
        <v>213</v>
      </c>
      <c r="C6" s="23">
        <v>337717</v>
      </c>
      <c r="D6" s="5" t="str">
        <f>IF($B6="N/A","N/A",IF(C6&gt;15,"No",IF(C6&lt;-15,"No","Yes")))</f>
        <v>N/A</v>
      </c>
      <c r="E6" s="23">
        <v>337894</v>
      </c>
      <c r="F6" s="5" t="str">
        <f>IF($B6="N/A","N/A",IF(E6&gt;15,"No",IF(E6&lt;-15,"No","Yes")))</f>
        <v>N/A</v>
      </c>
      <c r="G6" s="23">
        <v>329711</v>
      </c>
      <c r="H6" s="5" t="str">
        <f>IF($B6="N/A","N/A",IF(G6&gt;15,"No",IF(G6&lt;-15,"No","Yes")))</f>
        <v>N/A</v>
      </c>
      <c r="I6" s="6">
        <v>5.2400000000000002E-2</v>
      </c>
      <c r="J6" s="6">
        <v>-2.42</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1750</v>
      </c>
      <c r="J8" s="6" t="s">
        <v>1750</v>
      </c>
      <c r="K8" s="105" t="str">
        <f t="shared" si="0"/>
        <v>N/A</v>
      </c>
    </row>
    <row r="9" spans="1:11" ht="25.5" x14ac:dyDescent="0.2">
      <c r="A9" s="124" t="s">
        <v>838</v>
      </c>
      <c r="B9" s="22" t="s">
        <v>236</v>
      </c>
      <c r="C9" s="24">
        <v>157.03925434000001</v>
      </c>
      <c r="D9" s="5" t="str">
        <f>IF($B9="N/A","N/A",IF(C9&gt;100,"No",IF(C9&lt;50,"No","Yes")))</f>
        <v>No</v>
      </c>
      <c r="E9" s="24">
        <v>160.02626739999999</v>
      </c>
      <c r="F9" s="5" t="str">
        <f>IF($B9="N/A","N/A",IF(E9&gt;100,"No",IF(E9&lt;50,"No","Yes")))</f>
        <v>No</v>
      </c>
      <c r="G9" s="24">
        <v>164.53398088</v>
      </c>
      <c r="H9" s="5" t="str">
        <f>IF($B9="N/A","N/A",IF(G9&gt;100,"No",IF(G9&lt;50,"No","Yes")))</f>
        <v>No</v>
      </c>
      <c r="I9" s="6">
        <v>1.9019999999999999</v>
      </c>
      <c r="J9" s="6">
        <v>2.8170000000000002</v>
      </c>
      <c r="K9" s="105" t="str">
        <f t="shared" si="0"/>
        <v>Yes</v>
      </c>
    </row>
    <row r="10" spans="1:11" ht="25.5" x14ac:dyDescent="0.2">
      <c r="A10" s="124" t="s">
        <v>839</v>
      </c>
      <c r="B10" s="22" t="s">
        <v>213</v>
      </c>
      <c r="C10" s="24" t="s">
        <v>1750</v>
      </c>
      <c r="D10" s="5" t="str">
        <f>IF($B10="N/A","N/A",IF(C10&gt;15,"No",IF(C10&lt;-15,"No","Yes")))</f>
        <v>N/A</v>
      </c>
      <c r="E10" s="24" t="s">
        <v>1750</v>
      </c>
      <c r="F10" s="5" t="str">
        <f>IF($B10="N/A","N/A",IF(E10&gt;15,"No",IF(E10&lt;-15,"No","Yes")))</f>
        <v>N/A</v>
      </c>
      <c r="G10" s="24" t="s">
        <v>1750</v>
      </c>
      <c r="H10" s="5" t="str">
        <f>IF($B10="N/A","N/A",IF(G10&gt;15,"No",IF(G10&lt;-15,"No","Yes")))</f>
        <v>N/A</v>
      </c>
      <c r="I10" s="6" t="s">
        <v>1750</v>
      </c>
      <c r="J10" s="6" t="s">
        <v>1750</v>
      </c>
      <c r="K10" s="105" t="str">
        <f t="shared" si="0"/>
        <v>N/A</v>
      </c>
    </row>
    <row r="11" spans="1:11" ht="25.5" x14ac:dyDescent="0.2">
      <c r="A11" s="124" t="s">
        <v>840</v>
      </c>
      <c r="B11" s="22" t="s">
        <v>213</v>
      </c>
      <c r="C11" s="24" t="s">
        <v>1750</v>
      </c>
      <c r="D11" s="5" t="str">
        <f>IF($B11="N/A","N/A",IF(C11&gt;15,"No",IF(C11&lt;-15,"No","Yes")))</f>
        <v>N/A</v>
      </c>
      <c r="E11" s="24" t="s">
        <v>1750</v>
      </c>
      <c r="F11" s="5" t="str">
        <f>IF($B11="N/A","N/A",IF(E11&gt;15,"No",IF(E11&lt;-15,"No","Yes")))</f>
        <v>N/A</v>
      </c>
      <c r="G11" s="24" t="s">
        <v>1750</v>
      </c>
      <c r="H11" s="5" t="str">
        <f>IF($B11="N/A","N/A",IF(G11&gt;15,"No",IF(G11&lt;-15,"No","Yes")))</f>
        <v>N/A</v>
      </c>
      <c r="I11" s="6" t="s">
        <v>1750</v>
      </c>
      <c r="J11" s="6" t="s">
        <v>1750</v>
      </c>
      <c r="K11" s="105" t="str">
        <f t="shared" si="0"/>
        <v>N/A</v>
      </c>
    </row>
    <row r="12" spans="1:11" ht="25.5" x14ac:dyDescent="0.2">
      <c r="A12" s="124" t="s">
        <v>841</v>
      </c>
      <c r="B12" s="22" t="s">
        <v>213</v>
      </c>
      <c r="C12" s="24" t="s">
        <v>1750</v>
      </c>
      <c r="D12" s="5" t="str">
        <f>IF($B12="N/A","N/A",IF(C12&gt;15,"No",IF(C12&lt;-15,"No","Yes")))</f>
        <v>N/A</v>
      </c>
      <c r="E12" s="24" t="s">
        <v>1750</v>
      </c>
      <c r="F12" s="5" t="str">
        <f>IF($B12="N/A","N/A",IF(E12&gt;15,"No",IF(E12&lt;-15,"No","Yes")))</f>
        <v>N/A</v>
      </c>
      <c r="G12" s="24" t="s">
        <v>1750</v>
      </c>
      <c r="H12" s="5" t="str">
        <f>IF($B12="N/A","N/A",IF(G12&gt;15,"No",IF(G12&lt;-15,"No","Yes")))</f>
        <v>N/A</v>
      </c>
      <c r="I12" s="6" t="s">
        <v>1750</v>
      </c>
      <c r="J12" s="6" t="s">
        <v>1750</v>
      </c>
      <c r="K12" s="105" t="str">
        <f t="shared" si="0"/>
        <v>N/A</v>
      </c>
    </row>
    <row r="13" spans="1:11" x14ac:dyDescent="0.2">
      <c r="A13" s="124" t="s">
        <v>650</v>
      </c>
      <c r="B13" s="22" t="s">
        <v>237</v>
      </c>
      <c r="C13" s="4">
        <v>100</v>
      </c>
      <c r="D13" s="5" t="str">
        <f>IF($B13="N/A","N/A",IF(C13&gt;99,"No",IF(C13&lt;75,"No","Yes")))</f>
        <v>No</v>
      </c>
      <c r="E13" s="4">
        <v>100</v>
      </c>
      <c r="F13" s="5" t="str">
        <f>IF($B13="N/A","N/A",IF(E13&gt;99,"No",IF(E13&lt;75,"No","Yes")))</f>
        <v>No</v>
      </c>
      <c r="G13" s="4">
        <v>100</v>
      </c>
      <c r="H13" s="5" t="str">
        <f>IF($B13="N/A","N/A",IF(G13&gt;99,"No",IF(G13&lt;75,"No","Yes")))</f>
        <v>No</v>
      </c>
      <c r="I13" s="6">
        <v>0</v>
      </c>
      <c r="J13" s="6">
        <v>0</v>
      </c>
      <c r="K13" s="105" t="str">
        <f t="shared" ref="K13:K24" si="1">IF(J13="Div by 0", "N/A", IF(J13="N/A","N/A", IF(J13&gt;30, "No", IF(J13&lt;-30, "No", "Yes"))))</f>
        <v>Yes</v>
      </c>
    </row>
    <row r="14" spans="1:11" x14ac:dyDescent="0.2">
      <c r="A14" s="124" t="s">
        <v>492</v>
      </c>
      <c r="B14" s="22" t="s">
        <v>213</v>
      </c>
      <c r="C14" s="5">
        <v>98.335588673000004</v>
      </c>
      <c r="D14" s="5" t="str">
        <f>IF($B14="N/A","N/A",IF(C14&gt;15,"No",IF(C14&lt;-15,"No","Yes")))</f>
        <v>N/A</v>
      </c>
      <c r="E14" s="5">
        <v>98.317815646</v>
      </c>
      <c r="F14" s="5" t="str">
        <f>IF($B14="N/A","N/A",IF(E14&gt;15,"No",IF(E14&lt;-15,"No","Yes")))</f>
        <v>N/A</v>
      </c>
      <c r="G14" s="5">
        <v>61.730121226999998</v>
      </c>
      <c r="H14" s="5" t="str">
        <f>IF($B14="N/A","N/A",IF(G14&gt;15,"No",IF(G14&lt;-15,"No","Yes")))</f>
        <v>N/A</v>
      </c>
      <c r="I14" s="6">
        <v>-1.7999999999999999E-2</v>
      </c>
      <c r="J14" s="6">
        <v>-37.200000000000003</v>
      </c>
      <c r="K14" s="105" t="str">
        <f t="shared" si="1"/>
        <v>No</v>
      </c>
    </row>
    <row r="15" spans="1:11" x14ac:dyDescent="0.2">
      <c r="A15" s="124" t="s">
        <v>842</v>
      </c>
      <c r="B15" s="22" t="s">
        <v>213</v>
      </c>
      <c r="C15" s="23">
        <v>26.747572990999998</v>
      </c>
      <c r="D15" s="5" t="str">
        <f>IF($B15="N/A","N/A",IF(C15&gt;15,"No",IF(C15&lt;-15,"No","Yes")))</f>
        <v>N/A</v>
      </c>
      <c r="E15" s="6">
        <v>26.733463773</v>
      </c>
      <c r="F15" s="5" t="str">
        <f>IF($B15="N/A","N/A",IF(E15&gt;15,"No",IF(E15&lt;-15,"No","Yes")))</f>
        <v>N/A</v>
      </c>
      <c r="G15" s="6">
        <v>26.523306032000001</v>
      </c>
      <c r="H15" s="5" t="str">
        <f>IF($B15="N/A","N/A",IF(G15&gt;15,"No",IF(G15&lt;-15,"No","Yes")))</f>
        <v>N/A</v>
      </c>
      <c r="I15" s="6">
        <v>-5.2999999999999999E-2</v>
      </c>
      <c r="J15" s="6">
        <v>-0.78600000000000003</v>
      </c>
      <c r="K15" s="105" t="str">
        <f t="shared" si="1"/>
        <v>Yes</v>
      </c>
    </row>
    <row r="16" spans="1:11" x14ac:dyDescent="0.2">
      <c r="A16" s="125" t="s">
        <v>651</v>
      </c>
      <c r="B16" s="38" t="s">
        <v>238</v>
      </c>
      <c r="C16" s="5">
        <v>0</v>
      </c>
      <c r="D16" s="5" t="str">
        <f>IF($B16="N/A","N/A",IF(C16&gt;20,"No",IF(C16&lt;=0,"No","Yes")))</f>
        <v>No</v>
      </c>
      <c r="E16" s="5">
        <v>0</v>
      </c>
      <c r="F16" s="5" t="str">
        <f>IF($B16="N/A","N/A",IF(E16&gt;20,"No",IF(E16&lt;=0,"No","Yes")))</f>
        <v>No</v>
      </c>
      <c r="G16" s="5">
        <v>0</v>
      </c>
      <c r="H16" s="5" t="str">
        <f>IF($B16="N/A","N/A",IF(G16&gt;20,"No",IF(G16&lt;=0,"No","Yes")))</f>
        <v>No</v>
      </c>
      <c r="I16" s="6" t="s">
        <v>1750</v>
      </c>
      <c r="J16" s="6" t="s">
        <v>1750</v>
      </c>
      <c r="K16" s="105" t="str">
        <f t="shared" si="1"/>
        <v>N/A</v>
      </c>
    </row>
    <row r="17" spans="1:11" x14ac:dyDescent="0.2">
      <c r="A17" s="125" t="s">
        <v>369</v>
      </c>
      <c r="B17" s="22" t="s">
        <v>213</v>
      </c>
      <c r="C17" s="5" t="s">
        <v>1750</v>
      </c>
      <c r="D17" s="5" t="str">
        <f>IF($B17="N/A","N/A",IF(C17&gt;15,"No",IF(C17&lt;-15,"No","Yes")))</f>
        <v>N/A</v>
      </c>
      <c r="E17" s="5" t="s">
        <v>1750</v>
      </c>
      <c r="F17" s="5" t="str">
        <f>IF($B17="N/A","N/A",IF(E17&gt;15,"No",IF(E17&lt;-15,"No","Yes")))</f>
        <v>N/A</v>
      </c>
      <c r="G17" s="5" t="s">
        <v>1750</v>
      </c>
      <c r="H17" s="5" t="str">
        <f>IF($B17="N/A","N/A",IF(G17&gt;15,"No",IF(G17&lt;-15,"No","Yes")))</f>
        <v>N/A</v>
      </c>
      <c r="I17" s="6" t="s">
        <v>1750</v>
      </c>
      <c r="J17" s="6" t="s">
        <v>1750</v>
      </c>
      <c r="K17" s="105" t="str">
        <f t="shared" si="1"/>
        <v>N/A</v>
      </c>
    </row>
    <row r="18" spans="1:11" x14ac:dyDescent="0.2">
      <c r="A18" s="125" t="s">
        <v>843</v>
      </c>
      <c r="B18" s="22" t="s">
        <v>213</v>
      </c>
      <c r="C18" s="6" t="s">
        <v>1750</v>
      </c>
      <c r="D18" s="5" t="str">
        <f>IF($B18="N/A","N/A",IF(C18&gt;15,"No",IF(C18&lt;-15,"No","Yes")))</f>
        <v>N/A</v>
      </c>
      <c r="E18" s="6" t="s">
        <v>1750</v>
      </c>
      <c r="F18" s="5" t="str">
        <f>IF($B18="N/A","N/A",IF(E18&gt;15,"No",IF(E18&lt;-15,"No","Yes")))</f>
        <v>N/A</v>
      </c>
      <c r="G18" s="6" t="s">
        <v>1750</v>
      </c>
      <c r="H18" s="5" t="str">
        <f>IF($B18="N/A","N/A",IF(G18&gt;15,"No",IF(G18&lt;-15,"No","Yes")))</f>
        <v>N/A</v>
      </c>
      <c r="I18" s="6" t="s">
        <v>1750</v>
      </c>
      <c r="J18" s="6" t="s">
        <v>1750</v>
      </c>
      <c r="K18" s="105" t="str">
        <f t="shared" si="1"/>
        <v>N/A</v>
      </c>
    </row>
    <row r="19" spans="1:11" x14ac:dyDescent="0.2">
      <c r="A19" s="124" t="s">
        <v>652</v>
      </c>
      <c r="B19" s="38" t="s">
        <v>239</v>
      </c>
      <c r="C19" s="5">
        <v>0</v>
      </c>
      <c r="D19" s="5" t="str">
        <f>IF($B19="N/A","N/A",IF(C19&gt;10,"No",IF(C19&lt;=0,"No","Yes")))</f>
        <v>No</v>
      </c>
      <c r="E19" s="5">
        <v>0</v>
      </c>
      <c r="F19" s="5" t="str">
        <f>IF($B19="N/A","N/A",IF(E19&gt;10,"No",IF(E19&lt;=0,"No","Yes")))</f>
        <v>No</v>
      </c>
      <c r="G19" s="5">
        <v>0</v>
      </c>
      <c r="H19" s="5" t="str">
        <f>IF($B19="N/A","N/A",IF(G19&gt;10,"No",IF(G19&lt;=0,"No","Yes")))</f>
        <v>No</v>
      </c>
      <c r="I19" s="6" t="s">
        <v>1750</v>
      </c>
      <c r="J19" s="6" t="s">
        <v>1750</v>
      </c>
      <c r="K19" s="105" t="str">
        <f t="shared" si="1"/>
        <v>N/A</v>
      </c>
    </row>
    <row r="20" spans="1:11" x14ac:dyDescent="0.2">
      <c r="A20" s="124" t="s">
        <v>129</v>
      </c>
      <c r="B20" s="22" t="s">
        <v>213</v>
      </c>
      <c r="C20" s="5" t="s">
        <v>1750</v>
      </c>
      <c r="D20" s="5" t="str">
        <f>IF($B20="N/A","N/A",IF(C20&gt;15,"No",IF(C20&lt;-15,"No","Yes")))</f>
        <v>N/A</v>
      </c>
      <c r="E20" s="5" t="s">
        <v>1750</v>
      </c>
      <c r="F20" s="5" t="str">
        <f>IF($B20="N/A","N/A",IF(E20&gt;15,"No",IF(E20&lt;-15,"No","Yes")))</f>
        <v>N/A</v>
      </c>
      <c r="G20" s="5" t="s">
        <v>1750</v>
      </c>
      <c r="H20" s="5" t="str">
        <f>IF($B20="N/A","N/A",IF(G20&gt;15,"No",IF(G20&lt;-15,"No","Yes")))</f>
        <v>N/A</v>
      </c>
      <c r="I20" s="6" t="s">
        <v>1750</v>
      </c>
      <c r="J20" s="6" t="s">
        <v>1750</v>
      </c>
      <c r="K20" s="105" t="str">
        <f t="shared" si="1"/>
        <v>N/A</v>
      </c>
    </row>
    <row r="21" spans="1:11" x14ac:dyDescent="0.2">
      <c r="A21" s="124" t="s">
        <v>844</v>
      </c>
      <c r="B21" s="22" t="s">
        <v>213</v>
      </c>
      <c r="C21" s="6" t="s">
        <v>1750</v>
      </c>
      <c r="D21" s="5" t="str">
        <f>IF($B21="N/A","N/A",IF(C21&gt;15,"No",IF(C21&lt;-15,"No","Yes")))</f>
        <v>N/A</v>
      </c>
      <c r="E21" s="6" t="s">
        <v>1750</v>
      </c>
      <c r="F21" s="5" t="str">
        <f>IF($B21="N/A","N/A",IF(E21&gt;15,"No",IF(E21&lt;-15,"No","Yes")))</f>
        <v>N/A</v>
      </c>
      <c r="G21" s="6" t="s">
        <v>1750</v>
      </c>
      <c r="H21" s="5" t="str">
        <f>IF($B21="N/A","N/A",IF(G21&gt;15,"No",IF(G21&lt;-15,"No","Yes")))</f>
        <v>N/A</v>
      </c>
      <c r="I21" s="6" t="s">
        <v>1750</v>
      </c>
      <c r="J21" s="6" t="s">
        <v>1750</v>
      </c>
      <c r="K21" s="105" t="str">
        <f t="shared" si="1"/>
        <v>N/A</v>
      </c>
    </row>
    <row r="22" spans="1:11" x14ac:dyDescent="0.2">
      <c r="A22" s="124" t="s">
        <v>1682</v>
      </c>
      <c r="B22" s="38" t="s">
        <v>224</v>
      </c>
      <c r="C22" s="5">
        <v>0</v>
      </c>
      <c r="D22" s="5" t="str">
        <f>IF($B22="N/A","N/A",IF(C22&gt;5,"No",IF(C22&lt;=0,"No","Yes")))</f>
        <v>No</v>
      </c>
      <c r="E22" s="5">
        <v>0</v>
      </c>
      <c r="F22" s="5" t="str">
        <f>IF($B22="N/A","N/A",IF(E22&gt;5,"No",IF(E22&lt;=0,"No","Yes")))</f>
        <v>No</v>
      </c>
      <c r="G22" s="5">
        <v>0</v>
      </c>
      <c r="H22" s="5" t="str">
        <f>IF($B22="N/A","N/A",IF(G22&gt;5,"No",IF(G22&lt;=0,"No","Yes")))</f>
        <v>No</v>
      </c>
      <c r="I22" s="6" t="s">
        <v>1750</v>
      </c>
      <c r="J22" s="6" t="s">
        <v>1750</v>
      </c>
      <c r="K22" s="105" t="str">
        <f t="shared" si="1"/>
        <v>N/A</v>
      </c>
    </row>
    <row r="23" spans="1:11" x14ac:dyDescent="0.2">
      <c r="A23" s="124" t="s">
        <v>130</v>
      </c>
      <c r="B23" s="22" t="s">
        <v>213</v>
      </c>
      <c r="C23" s="5" t="s">
        <v>1750</v>
      </c>
      <c r="D23" s="5" t="str">
        <f>IF($B23="N/A","N/A",IF(C23&gt;15,"No",IF(C23&lt;-15,"No","Yes")))</f>
        <v>N/A</v>
      </c>
      <c r="E23" s="5" t="s">
        <v>1750</v>
      </c>
      <c r="F23" s="5" t="str">
        <f>IF($B23="N/A","N/A",IF(E23&gt;15,"No",IF(E23&lt;-15,"No","Yes")))</f>
        <v>N/A</v>
      </c>
      <c r="G23" s="5" t="s">
        <v>1750</v>
      </c>
      <c r="H23" s="5" t="str">
        <f>IF($B23="N/A","N/A",IF(G23&gt;15,"No",IF(G23&lt;-15,"No","Yes")))</f>
        <v>N/A</v>
      </c>
      <c r="I23" s="6" t="s">
        <v>1750</v>
      </c>
      <c r="J23" s="6" t="s">
        <v>1750</v>
      </c>
      <c r="K23" s="105" t="str">
        <f t="shared" si="1"/>
        <v>N/A</v>
      </c>
    </row>
    <row r="24" spans="1:11" x14ac:dyDescent="0.2">
      <c r="A24" s="124" t="s">
        <v>845</v>
      </c>
      <c r="B24" s="22" t="s">
        <v>213</v>
      </c>
      <c r="C24" s="6" t="s">
        <v>1750</v>
      </c>
      <c r="D24" s="5" t="str">
        <f>IF($B24="N/A","N/A",IF(C24&gt;15,"No",IF(C24&lt;-15,"No","Yes")))</f>
        <v>N/A</v>
      </c>
      <c r="E24" s="6" t="s">
        <v>1750</v>
      </c>
      <c r="F24" s="5" t="str">
        <f>IF($B24="N/A","N/A",IF(E24&gt;15,"No",IF(E24&lt;-15,"No","Yes")))</f>
        <v>N/A</v>
      </c>
      <c r="G24" s="6" t="s">
        <v>1750</v>
      </c>
      <c r="H24" s="5" t="str">
        <f>IF($B24="N/A","N/A",IF(G24&gt;15,"No",IF(G24&lt;-15,"No","Yes")))</f>
        <v>N/A</v>
      </c>
      <c r="I24" s="6" t="s">
        <v>1750</v>
      </c>
      <c r="J24" s="6" t="s">
        <v>1750</v>
      </c>
      <c r="K24" s="105" t="str">
        <f t="shared" si="1"/>
        <v>N/A</v>
      </c>
    </row>
    <row r="25" spans="1:11" x14ac:dyDescent="0.2">
      <c r="A25" s="124" t="s">
        <v>15</v>
      </c>
      <c r="B25" s="22" t="s">
        <v>240</v>
      </c>
      <c r="C25" s="5">
        <v>0.67571368929999998</v>
      </c>
      <c r="D25" s="5" t="str">
        <f>IF($B25="N/A","N/A",IF(C25&gt;20,"No",IF(C25&lt;1,"No","Yes")))</f>
        <v>No</v>
      </c>
      <c r="E25" s="5">
        <v>0.83754076720000004</v>
      </c>
      <c r="F25" s="5" t="str">
        <f>IF($B25="N/A","N/A",IF(E25&gt;20,"No",IF(E25&lt;1,"No","Yes")))</f>
        <v>No</v>
      </c>
      <c r="G25" s="5">
        <v>0.84922856680000003</v>
      </c>
      <c r="H25" s="5" t="str">
        <f>IF($B25="N/A","N/A",IF(G25&gt;20,"No",IF(G25&lt;1,"No","Yes")))</f>
        <v>No</v>
      </c>
      <c r="I25" s="6">
        <v>23.95</v>
      </c>
      <c r="J25" s="6">
        <v>1.395</v>
      </c>
      <c r="K25" s="105" t="str">
        <f t="shared" ref="K25:K34" si="2">IF(J25="Div by 0", "N/A", IF(J25="N/A","N/A", IF(J25&gt;30, "No", IF(J25&lt;-30, "No", "Yes"))))</f>
        <v>Yes</v>
      </c>
    </row>
    <row r="26" spans="1:11" x14ac:dyDescent="0.2">
      <c r="A26" s="124" t="s">
        <v>159</v>
      </c>
      <c r="B26" s="22" t="s">
        <v>214</v>
      </c>
      <c r="C26" s="5">
        <v>100</v>
      </c>
      <c r="D26" s="5" t="str">
        <f>IF($B26="N/A","N/A",IF(C26&gt;100,"No",IF(C26&lt;95,"No","Yes")))</f>
        <v>Yes</v>
      </c>
      <c r="E26" s="5">
        <v>99.999704049000002</v>
      </c>
      <c r="F26" s="5" t="str">
        <f>IF($B26="N/A","N/A",IF(E26&gt;100,"No",IF(E26&lt;95,"No","Yes")))</f>
        <v>Yes</v>
      </c>
      <c r="G26" s="5">
        <v>99.999393408000003</v>
      </c>
      <c r="H26" s="5" t="str">
        <f>IF($B26="N/A","N/A",IF(G26&gt;100,"No",IF(G26&lt;95,"No","Yes")))</f>
        <v>Yes</v>
      </c>
      <c r="I26" s="6">
        <v>0</v>
      </c>
      <c r="J26" s="6">
        <v>0</v>
      </c>
      <c r="K26" s="105" t="str">
        <f t="shared" si="2"/>
        <v>Yes</v>
      </c>
    </row>
    <row r="27" spans="1:11" x14ac:dyDescent="0.2">
      <c r="A27" s="124" t="s">
        <v>32</v>
      </c>
      <c r="B27" s="22"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105" t="str">
        <f t="shared" si="2"/>
        <v>Yes</v>
      </c>
    </row>
    <row r="28" spans="1:11" x14ac:dyDescent="0.2">
      <c r="A28" s="124" t="s">
        <v>846</v>
      </c>
      <c r="B28" s="22" t="s">
        <v>226</v>
      </c>
      <c r="C28" s="5">
        <v>8.9989547461000008</v>
      </c>
      <c r="D28" s="5" t="str">
        <f>IF($B28="N/A","N/A",IF(C28&gt;30,"No",IF(C28&lt;5,"No","Yes")))</f>
        <v>Yes</v>
      </c>
      <c r="E28" s="5">
        <v>8.6704706209999998</v>
      </c>
      <c r="F28" s="5" t="str">
        <f>IF($B28="N/A","N/A",IF(E28&gt;30,"No",IF(E28&lt;5,"No","Yes")))</f>
        <v>Yes</v>
      </c>
      <c r="G28" s="5">
        <v>8.7655552892999999</v>
      </c>
      <c r="H28" s="5" t="str">
        <f>IF($B28="N/A","N/A",IF(G28&gt;30,"No",IF(G28&lt;5,"No","Yes")))</f>
        <v>Yes</v>
      </c>
      <c r="I28" s="6">
        <v>-3.65</v>
      </c>
      <c r="J28" s="6">
        <v>1.097</v>
      </c>
      <c r="K28" s="105" t="str">
        <f t="shared" si="2"/>
        <v>Yes</v>
      </c>
    </row>
    <row r="29" spans="1:11" x14ac:dyDescent="0.2">
      <c r="A29" s="124" t="s">
        <v>847</v>
      </c>
      <c r="B29" s="22" t="s">
        <v>227</v>
      </c>
      <c r="C29" s="5">
        <v>46.816713401999998</v>
      </c>
      <c r="D29" s="5" t="str">
        <f>IF($B29="N/A","N/A",IF(C29&gt;75,"No",IF(C29&lt;15,"No","Yes")))</f>
        <v>Yes</v>
      </c>
      <c r="E29" s="5">
        <v>45.453603792999999</v>
      </c>
      <c r="F29" s="5" t="str">
        <f>IF($B29="N/A","N/A",IF(E29&gt;75,"No",IF(E29&lt;15,"No","Yes")))</f>
        <v>Yes</v>
      </c>
      <c r="G29" s="5">
        <v>42.183912577999997</v>
      </c>
      <c r="H29" s="5" t="str">
        <f>IF($B29="N/A","N/A",IF(G29&gt;75,"No",IF(G29&lt;15,"No","Yes")))</f>
        <v>Yes</v>
      </c>
      <c r="I29" s="6">
        <v>-2.91</v>
      </c>
      <c r="J29" s="6">
        <v>-7.19</v>
      </c>
      <c r="K29" s="105" t="str">
        <f t="shared" si="2"/>
        <v>Yes</v>
      </c>
    </row>
    <row r="30" spans="1:11" x14ac:dyDescent="0.2">
      <c r="A30" s="124" t="s">
        <v>848</v>
      </c>
      <c r="B30" s="22" t="s">
        <v>228</v>
      </c>
      <c r="C30" s="5">
        <v>44.184331852</v>
      </c>
      <c r="D30" s="5" t="str">
        <f>IF($B30="N/A","N/A",IF(C30&gt;70,"No",IF(C30&lt;25,"No","Yes")))</f>
        <v>Yes</v>
      </c>
      <c r="E30" s="5">
        <v>45.875925586000001</v>
      </c>
      <c r="F30" s="5" t="str">
        <f>IF($B30="N/A","N/A",IF(E30&gt;70,"No",IF(E30&lt;25,"No","Yes")))</f>
        <v>Yes</v>
      </c>
      <c r="G30" s="5">
        <v>46.770050134999998</v>
      </c>
      <c r="H30" s="5" t="str">
        <f>IF($B30="N/A","N/A",IF(G30&gt;70,"No",IF(G30&lt;25,"No","Yes")))</f>
        <v>Yes</v>
      </c>
      <c r="I30" s="6">
        <v>3.8279999999999998</v>
      </c>
      <c r="J30" s="6">
        <v>1.9490000000000001</v>
      </c>
      <c r="K30" s="105" t="str">
        <f t="shared" si="2"/>
        <v>Yes</v>
      </c>
    </row>
    <row r="31" spans="1:11" x14ac:dyDescent="0.2">
      <c r="A31" s="124" t="s">
        <v>160</v>
      </c>
      <c r="B31" s="22" t="s">
        <v>214</v>
      </c>
      <c r="C31" s="5">
        <v>99.974238786000001</v>
      </c>
      <c r="D31" s="5" t="str">
        <f>IF($B31="N/A","N/A",IF(C31&gt;100,"No",IF(C31&lt;95,"No","Yes")))</f>
        <v>Yes</v>
      </c>
      <c r="E31" s="5">
        <v>99.978987493000005</v>
      </c>
      <c r="F31" s="5" t="str">
        <f>IF($B31="N/A","N/A",IF(E31&gt;100,"No",IF(E31&lt;95,"No","Yes")))</f>
        <v>Yes</v>
      </c>
      <c r="G31" s="5">
        <v>99.987868163000002</v>
      </c>
      <c r="H31" s="5" t="str">
        <f>IF($B31="N/A","N/A",IF(G31&gt;100,"No",IF(G31&lt;95,"No","Yes")))</f>
        <v>Yes</v>
      </c>
      <c r="I31" s="6">
        <v>4.7000000000000002E-3</v>
      </c>
      <c r="J31" s="6">
        <v>8.8999999999999999E-3</v>
      </c>
      <c r="K31" s="105" t="str">
        <f t="shared" si="2"/>
        <v>Yes</v>
      </c>
    </row>
    <row r="32" spans="1:11" x14ac:dyDescent="0.2">
      <c r="A32" s="103" t="s">
        <v>372</v>
      </c>
      <c r="B32" s="22" t="s">
        <v>241</v>
      </c>
      <c r="C32" s="5">
        <v>1.1249063564999999</v>
      </c>
      <c r="D32" s="5" t="str">
        <f>IF($B32="N/A","N/A",IF(C32&gt;5,"No",IF(C32&lt;1,"No","Yes")))</f>
        <v>Yes</v>
      </c>
      <c r="E32" s="5">
        <v>1.0020894127</v>
      </c>
      <c r="F32" s="5" t="str">
        <f>IF($B32="N/A","N/A",IF(E32&gt;5,"No",IF(E32&lt;1,"No","Yes")))</f>
        <v>Yes</v>
      </c>
      <c r="G32" s="5">
        <v>0.98874468849999997</v>
      </c>
      <c r="H32" s="5" t="str">
        <f>IF($B32="N/A","N/A",IF(G32&gt;5,"No",IF(G32&lt;1,"No","Yes")))</f>
        <v>No</v>
      </c>
      <c r="I32" s="6">
        <v>-10.9</v>
      </c>
      <c r="J32" s="6">
        <v>-1.33</v>
      </c>
      <c r="K32" s="105" t="str">
        <f t="shared" si="2"/>
        <v>Yes</v>
      </c>
    </row>
    <row r="33" spans="1:11" x14ac:dyDescent="0.2">
      <c r="A33" s="103" t="s">
        <v>374</v>
      </c>
      <c r="B33" s="22" t="s">
        <v>242</v>
      </c>
      <c r="C33" s="5">
        <v>94.395899525000004</v>
      </c>
      <c r="D33" s="5" t="str">
        <f>IF($B33="N/A","N/A",IF(C33&gt;98,"No",IF(C33&lt;8,"No","Yes")))</f>
        <v>Yes</v>
      </c>
      <c r="E33" s="5">
        <v>94.377230729000004</v>
      </c>
      <c r="F33" s="5" t="str">
        <f>IF($B33="N/A","N/A",IF(E33&gt;98,"No",IF(E33&lt;8,"No","Yes")))</f>
        <v>Yes</v>
      </c>
      <c r="G33" s="5">
        <v>94.120305357999996</v>
      </c>
      <c r="H33" s="5" t="str">
        <f>IF($B33="N/A","N/A",IF(G33&gt;98,"No",IF(G33&lt;8,"No","Yes")))</f>
        <v>Yes</v>
      </c>
      <c r="I33" s="6">
        <v>-0.02</v>
      </c>
      <c r="J33" s="6">
        <v>-0.27200000000000002</v>
      </c>
      <c r="K33" s="105" t="str">
        <f t="shared" si="2"/>
        <v>Yes</v>
      </c>
    </row>
    <row r="34" spans="1:11" x14ac:dyDescent="0.2">
      <c r="A34" s="120" t="s">
        <v>375</v>
      </c>
      <c r="B34" s="126" t="s">
        <v>224</v>
      </c>
      <c r="C34" s="114">
        <v>0.67127210059999998</v>
      </c>
      <c r="D34" s="114" t="str">
        <f>IF($B34="N/A","N/A",IF(C34&gt;5,"No",IF(C34&lt;=0,"No","Yes")))</f>
        <v>Yes</v>
      </c>
      <c r="E34" s="114">
        <v>0.6516836641</v>
      </c>
      <c r="F34" s="114" t="str">
        <f>IF($B34="N/A","N/A",IF(E34&gt;5,"No",IF(E34&lt;=0,"No","Yes")))</f>
        <v>Yes</v>
      </c>
      <c r="G34" s="114">
        <v>0.62296981299999998</v>
      </c>
      <c r="H34" s="114" t="str">
        <f>IF($B34="N/A","N/A",IF(G34&gt;5,"No",IF(G34&lt;=0,"No","Yes")))</f>
        <v>Yes</v>
      </c>
      <c r="I34" s="115">
        <v>-2.92</v>
      </c>
      <c r="J34" s="115">
        <v>-4.41</v>
      </c>
      <c r="K34" s="116" t="str">
        <f t="shared" si="2"/>
        <v>Yes</v>
      </c>
    </row>
    <row r="35" spans="1:11" ht="12" customHeight="1" x14ac:dyDescent="0.2">
      <c r="A35" s="205" t="s">
        <v>1620</v>
      </c>
      <c r="B35" s="206"/>
      <c r="C35" s="206"/>
      <c r="D35" s="206"/>
      <c r="E35" s="206"/>
      <c r="F35" s="206"/>
      <c r="G35" s="206"/>
      <c r="H35" s="206"/>
      <c r="I35" s="206"/>
      <c r="J35" s="206"/>
      <c r="K35" s="207"/>
    </row>
    <row r="36" spans="1:11" x14ac:dyDescent="0.2">
      <c r="A36" s="195" t="s">
        <v>1618</v>
      </c>
      <c r="B36" s="196"/>
      <c r="C36" s="196"/>
      <c r="D36" s="196"/>
      <c r="E36" s="196"/>
      <c r="F36" s="196"/>
      <c r="G36" s="196"/>
      <c r="H36" s="196"/>
      <c r="I36" s="196"/>
      <c r="J36" s="196"/>
      <c r="K36" s="197"/>
    </row>
    <row r="37" spans="1:11" x14ac:dyDescent="0.2">
      <c r="A37" s="198" t="s">
        <v>1706</v>
      </c>
      <c r="B37" s="198"/>
      <c r="C37" s="198"/>
      <c r="D37" s="198"/>
      <c r="E37" s="198"/>
      <c r="F37" s="198"/>
      <c r="G37" s="198"/>
      <c r="H37" s="198"/>
      <c r="I37" s="198"/>
      <c r="J37" s="198"/>
      <c r="K37" s="199"/>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1568</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23">
        <v>23790</v>
      </c>
      <c r="D6" s="5" t="str">
        <f>IF($B6="N/A","N/A",IF(C6&gt;15,"No",IF(C6&lt;-15,"No","Yes")))</f>
        <v>N/A</v>
      </c>
      <c r="E6" s="23">
        <v>25356</v>
      </c>
      <c r="F6" s="5" t="str">
        <f>IF($B6="N/A","N/A",IF(E6&gt;15,"No",IF(E6&lt;-15,"No","Yes")))</f>
        <v>N/A</v>
      </c>
      <c r="G6" s="23">
        <v>39617</v>
      </c>
      <c r="H6" s="5" t="str">
        <f>IF($B6="N/A","N/A",IF(G6&gt;15,"No",IF(G6&lt;-15,"No","Yes")))</f>
        <v>N/A</v>
      </c>
      <c r="I6" s="6">
        <v>6.5830000000000002</v>
      </c>
      <c r="J6" s="6">
        <v>56.24</v>
      </c>
      <c r="K6" s="105" t="str">
        <f t="shared" ref="K6:K22" si="0">IF(J6="Div by 0", "N/A", IF(J6="N/A","N/A", IF(J6&gt;30, "No", IF(J6&lt;-30, "No", "Yes"))))</f>
        <v>No</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1750</v>
      </c>
      <c r="J8" s="6" t="s">
        <v>1750</v>
      </c>
      <c r="K8" s="105" t="str">
        <f t="shared" si="0"/>
        <v>N/A</v>
      </c>
    </row>
    <row r="9" spans="1:11" x14ac:dyDescent="0.2">
      <c r="A9" s="124" t="s">
        <v>849</v>
      </c>
      <c r="B9" s="22" t="s">
        <v>213</v>
      </c>
      <c r="C9" s="24">
        <v>1786.0234551999999</v>
      </c>
      <c r="D9" s="5" t="str">
        <f>IF($B9="N/A","N/A",IF(C9&gt;15,"No",IF(C9&lt;-15,"No","Yes")))</f>
        <v>N/A</v>
      </c>
      <c r="E9" s="24">
        <v>1820.0248856000001</v>
      </c>
      <c r="F9" s="5" t="str">
        <f>IF($B9="N/A","N/A",IF(E9&gt;15,"No",IF(E9&lt;-15,"No","Yes")))</f>
        <v>N/A</v>
      </c>
      <c r="G9" s="24">
        <v>1166.7246637000001</v>
      </c>
      <c r="H9" s="5" t="str">
        <f>IF($B9="N/A","N/A",IF(G9&gt;15,"No",IF(G9&lt;-15,"No","Yes")))</f>
        <v>N/A</v>
      </c>
      <c r="I9" s="6">
        <v>1.9039999999999999</v>
      </c>
      <c r="J9" s="6">
        <v>-35.9</v>
      </c>
      <c r="K9" s="105" t="str">
        <f t="shared" si="0"/>
        <v>No</v>
      </c>
    </row>
    <row r="10" spans="1:11" x14ac:dyDescent="0.2">
      <c r="A10" s="124" t="s">
        <v>650</v>
      </c>
      <c r="B10" s="22" t="s">
        <v>237</v>
      </c>
      <c r="C10" s="4">
        <v>100</v>
      </c>
      <c r="D10" s="5" t="str">
        <f>IF($B10="N/A","N/A",IF(C10&gt;99,"No",IF(C10&lt;75,"No","Yes")))</f>
        <v>No</v>
      </c>
      <c r="E10" s="4">
        <v>100</v>
      </c>
      <c r="F10" s="5" t="str">
        <f>IF($B10="N/A","N/A",IF(E10&gt;99,"No",IF(E10&lt;75,"No","Yes")))</f>
        <v>No</v>
      </c>
      <c r="G10" s="4">
        <v>100</v>
      </c>
      <c r="H10" s="5" t="str">
        <f>IF($B10="N/A","N/A",IF(G10&gt;99,"No",IF(G10&lt;75,"No","Yes")))</f>
        <v>No</v>
      </c>
      <c r="I10" s="6">
        <v>0</v>
      </c>
      <c r="J10" s="6">
        <v>0</v>
      </c>
      <c r="K10" s="105" t="str">
        <f t="shared" si="0"/>
        <v>Yes</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1750</v>
      </c>
      <c r="J11" s="6" t="s">
        <v>1750</v>
      </c>
      <c r="K11" s="105" t="str">
        <f t="shared" si="0"/>
        <v>N/A</v>
      </c>
    </row>
    <row r="12" spans="1:11" x14ac:dyDescent="0.2">
      <c r="A12" s="124" t="s">
        <v>652</v>
      </c>
      <c r="B12" s="38" t="s">
        <v>239</v>
      </c>
      <c r="C12" s="5">
        <v>0</v>
      </c>
      <c r="D12" s="5" t="str">
        <f>IF($B12="N/A","N/A",IF(C12&gt;10,"No",IF(C12&lt;=0,"No","Yes")))</f>
        <v>No</v>
      </c>
      <c r="E12" s="5">
        <v>0</v>
      </c>
      <c r="F12" s="5" t="str">
        <f>IF($B12="N/A","N/A",IF(E12&gt;10,"No",IF(E12&lt;=0,"No","Yes")))</f>
        <v>No</v>
      </c>
      <c r="G12" s="5">
        <v>0</v>
      </c>
      <c r="H12" s="5" t="str">
        <f>IF($B12="N/A","N/A",IF(G12&gt;10,"No",IF(G12&lt;=0,"No","Yes")))</f>
        <v>No</v>
      </c>
      <c r="I12" s="6" t="s">
        <v>1750</v>
      </c>
      <c r="J12" s="6" t="s">
        <v>1750</v>
      </c>
      <c r="K12" s="105" t="str">
        <f t="shared" si="0"/>
        <v>N/A</v>
      </c>
    </row>
    <row r="13" spans="1:11" x14ac:dyDescent="0.2">
      <c r="A13" s="124" t="s">
        <v>653</v>
      </c>
      <c r="B13" s="38" t="s">
        <v>224</v>
      </c>
      <c r="C13" s="5">
        <v>0</v>
      </c>
      <c r="D13" s="5" t="str">
        <f>IF($B13="N/A","N/A",IF(C13&gt;5,"No",IF(C13&lt;=0,"No","Yes")))</f>
        <v>No</v>
      </c>
      <c r="E13" s="5">
        <v>0</v>
      </c>
      <c r="F13" s="5" t="str">
        <f>IF($B13="N/A","N/A",IF(E13&gt;5,"No",IF(E13&lt;=0,"No","Yes")))</f>
        <v>No</v>
      </c>
      <c r="G13" s="5">
        <v>0</v>
      </c>
      <c r="H13" s="5" t="str">
        <f>IF($B13="N/A","N/A",IF(G13&gt;5,"No",IF(G13&lt;=0,"No","Yes")))</f>
        <v>No</v>
      </c>
      <c r="I13" s="6" t="s">
        <v>1750</v>
      </c>
      <c r="J13" s="6" t="s">
        <v>1750</v>
      </c>
      <c r="K13" s="105" t="str">
        <f t="shared" si="0"/>
        <v>N/A</v>
      </c>
    </row>
    <row r="14" spans="1:11" x14ac:dyDescent="0.2">
      <c r="A14" s="124" t="s">
        <v>159</v>
      </c>
      <c r="B14" s="22" t="s">
        <v>214</v>
      </c>
      <c r="C14" s="5">
        <v>100</v>
      </c>
      <c r="D14" s="5" t="str">
        <f>IF($B14="N/A","N/A",IF(C14&gt;100,"No",IF(C14&lt;95,"No","Yes")))</f>
        <v>Yes</v>
      </c>
      <c r="E14" s="5">
        <v>100</v>
      </c>
      <c r="F14" s="5" t="str">
        <f>IF($B14="N/A","N/A",IF(E14&gt;100,"No",IF(E14&lt;95,"No","Yes")))</f>
        <v>Yes</v>
      </c>
      <c r="G14" s="5">
        <v>100</v>
      </c>
      <c r="H14" s="5" t="str">
        <f>IF($B14="N/A","N/A",IF(G14&gt;100,"No",IF(G14&lt;95,"No","Yes")))</f>
        <v>Yes</v>
      </c>
      <c r="I14" s="6">
        <v>0</v>
      </c>
      <c r="J14" s="6">
        <v>0</v>
      </c>
      <c r="K14" s="105" t="str">
        <f t="shared" si="0"/>
        <v>Yes</v>
      </c>
    </row>
    <row r="15" spans="1:11" x14ac:dyDescent="0.2">
      <c r="A15" s="124" t="s">
        <v>32</v>
      </c>
      <c r="B15" s="22"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105" t="str">
        <f t="shared" si="0"/>
        <v>Yes</v>
      </c>
    </row>
    <row r="16" spans="1:11" x14ac:dyDescent="0.2">
      <c r="A16" s="124" t="s">
        <v>846</v>
      </c>
      <c r="B16" s="22" t="s">
        <v>226</v>
      </c>
      <c r="C16" s="5">
        <v>8.4825556957000003</v>
      </c>
      <c r="D16" s="5" t="str">
        <f>IF($B16="N/A","N/A",IF(C16&gt;30,"No",IF(C16&lt;5,"No","Yes")))</f>
        <v>Yes</v>
      </c>
      <c r="E16" s="5">
        <v>7.5997791450000003</v>
      </c>
      <c r="F16" s="5" t="str">
        <f>IF($B16="N/A","N/A",IF(E16&gt;30,"No",IF(E16&lt;5,"No","Yes")))</f>
        <v>Yes</v>
      </c>
      <c r="G16" s="5">
        <v>6.7925385567000003</v>
      </c>
      <c r="H16" s="5" t="str">
        <f>IF($B16="N/A","N/A",IF(G16&gt;30,"No",IF(G16&lt;5,"No","Yes")))</f>
        <v>Yes</v>
      </c>
      <c r="I16" s="6">
        <v>-10.4</v>
      </c>
      <c r="J16" s="6">
        <v>-10.6</v>
      </c>
      <c r="K16" s="105" t="str">
        <f t="shared" si="0"/>
        <v>Yes</v>
      </c>
    </row>
    <row r="17" spans="1:11" x14ac:dyDescent="0.2">
      <c r="A17" s="124" t="s">
        <v>847</v>
      </c>
      <c r="B17" s="22" t="s">
        <v>227</v>
      </c>
      <c r="C17" s="5">
        <v>37.028163094</v>
      </c>
      <c r="D17" s="5" t="str">
        <f>IF($B17="N/A","N/A",IF(C17&gt;75,"No",IF(C17&lt;15,"No","Yes")))</f>
        <v>Yes</v>
      </c>
      <c r="E17" s="5">
        <v>34.445496134999999</v>
      </c>
      <c r="F17" s="5" t="str">
        <f>IF($B17="N/A","N/A",IF(E17&gt;75,"No",IF(E17&lt;15,"No","Yes")))</f>
        <v>Yes</v>
      </c>
      <c r="G17" s="5">
        <v>35.376227376999999</v>
      </c>
      <c r="H17" s="5" t="str">
        <f>IF($B17="N/A","N/A",IF(G17&gt;75,"No",IF(G17&lt;15,"No","Yes")))</f>
        <v>Yes</v>
      </c>
      <c r="I17" s="6">
        <v>-6.97</v>
      </c>
      <c r="J17" s="6">
        <v>2.702</v>
      </c>
      <c r="K17" s="105" t="str">
        <f t="shared" si="0"/>
        <v>Yes</v>
      </c>
    </row>
    <row r="18" spans="1:11" x14ac:dyDescent="0.2">
      <c r="A18" s="124" t="s">
        <v>848</v>
      </c>
      <c r="B18" s="22" t="s">
        <v>228</v>
      </c>
      <c r="C18" s="5">
        <v>54.489281210999998</v>
      </c>
      <c r="D18" s="5" t="str">
        <f>IF($B18="N/A","N/A",IF(C18&gt;70,"No",IF(C18&lt;25,"No","Yes")))</f>
        <v>Yes</v>
      </c>
      <c r="E18" s="5">
        <v>57.954724720000002</v>
      </c>
      <c r="F18" s="5" t="str">
        <f>IF($B18="N/A","N/A",IF(E18&gt;70,"No",IF(E18&lt;25,"No","Yes")))</f>
        <v>Yes</v>
      </c>
      <c r="G18" s="5">
        <v>54.118181589000002</v>
      </c>
      <c r="H18" s="5" t="str">
        <f>IF($B18="N/A","N/A",IF(G18&gt;70,"No",IF(G18&lt;25,"No","Yes")))</f>
        <v>Yes</v>
      </c>
      <c r="I18" s="6">
        <v>6.36</v>
      </c>
      <c r="J18" s="6">
        <v>-6.62</v>
      </c>
      <c r="K18" s="105" t="str">
        <f t="shared" si="0"/>
        <v>Yes</v>
      </c>
    </row>
    <row r="19" spans="1:11" x14ac:dyDescent="0.2">
      <c r="A19" s="124" t="s">
        <v>160</v>
      </c>
      <c r="B19" s="22" t="s">
        <v>214</v>
      </c>
      <c r="C19" s="5">
        <v>99.962168978999998</v>
      </c>
      <c r="D19" s="5" t="str">
        <f>IF($B19="N/A","N/A",IF(C19&gt;100,"No",IF(C19&lt;95,"No","Yes")))</f>
        <v>Yes</v>
      </c>
      <c r="E19" s="5">
        <v>99.980280801000006</v>
      </c>
      <c r="F19" s="5" t="str">
        <f>IF($B19="N/A","N/A",IF(E19&gt;100,"No",IF(E19&lt;95,"No","Yes")))</f>
        <v>Yes</v>
      </c>
      <c r="G19" s="5">
        <v>99.97728248</v>
      </c>
      <c r="H19" s="5" t="str">
        <f>IF($B19="N/A","N/A",IF(G19&gt;100,"No",IF(G19&lt;95,"No","Yes")))</f>
        <v>Yes</v>
      </c>
      <c r="I19" s="6">
        <v>1.8100000000000002E-2</v>
      </c>
      <c r="J19" s="6">
        <v>-3.0000000000000001E-3</v>
      </c>
      <c r="K19" s="105" t="str">
        <f t="shared" si="0"/>
        <v>Yes</v>
      </c>
    </row>
    <row r="20" spans="1:11" x14ac:dyDescent="0.2">
      <c r="A20" s="103" t="s">
        <v>372</v>
      </c>
      <c r="B20" s="22" t="s">
        <v>241</v>
      </c>
      <c r="C20" s="5">
        <v>10.807061791000001</v>
      </c>
      <c r="D20" s="5" t="str">
        <f>IF($B20="N/A","N/A",IF(C20&gt;5,"No",IF(C20&lt;1,"No","Yes")))</f>
        <v>No</v>
      </c>
      <c r="E20" s="5">
        <v>10.711468686</v>
      </c>
      <c r="F20" s="5" t="str">
        <f>IF($B20="N/A","N/A",IF(E20&gt;5,"No",IF(E20&lt;1,"No","Yes")))</f>
        <v>No</v>
      </c>
      <c r="G20" s="5">
        <v>7.1686397254000003</v>
      </c>
      <c r="H20" s="5" t="str">
        <f>IF($B20="N/A","N/A",IF(G20&gt;5,"No",IF(G20&lt;1,"No","Yes")))</f>
        <v>No</v>
      </c>
      <c r="I20" s="6">
        <v>-0.88500000000000001</v>
      </c>
      <c r="J20" s="6">
        <v>-33.1</v>
      </c>
      <c r="K20" s="105" t="str">
        <f t="shared" si="0"/>
        <v>No</v>
      </c>
    </row>
    <row r="21" spans="1:11" x14ac:dyDescent="0.2">
      <c r="A21" s="103" t="s">
        <v>374</v>
      </c>
      <c r="B21" s="22" t="s">
        <v>242</v>
      </c>
      <c r="C21" s="5">
        <v>76.654056326000003</v>
      </c>
      <c r="D21" s="5" t="str">
        <f>IF($B21="N/A","N/A",IF(C21&gt;98,"No",IF(C21&lt;8,"No","Yes")))</f>
        <v>Yes</v>
      </c>
      <c r="E21" s="5">
        <v>76.766840196000004</v>
      </c>
      <c r="F21" s="5" t="str">
        <f>IF($B21="N/A","N/A",IF(E21&gt;98,"No",IF(E21&lt;8,"No","Yes")))</f>
        <v>Yes</v>
      </c>
      <c r="G21" s="5">
        <v>82.457026024000001</v>
      </c>
      <c r="H21" s="5" t="str">
        <f>IF($B21="N/A","N/A",IF(G21&gt;98,"No",IF(G21&lt;8,"No","Yes")))</f>
        <v>Yes</v>
      </c>
      <c r="I21" s="6">
        <v>0.14710000000000001</v>
      </c>
      <c r="J21" s="6">
        <v>7.4119999999999999</v>
      </c>
      <c r="K21" s="105" t="str">
        <f t="shared" si="0"/>
        <v>Yes</v>
      </c>
    </row>
    <row r="22" spans="1:11" x14ac:dyDescent="0.2">
      <c r="A22" s="120" t="s">
        <v>375</v>
      </c>
      <c r="B22" s="126" t="s">
        <v>224</v>
      </c>
      <c r="C22" s="114">
        <v>0.68516183269999997</v>
      </c>
      <c r="D22" s="114" t="str">
        <f>IF($B22="N/A","N/A",IF(C22&gt;5,"No",IF(C22&lt;=0,"No","Yes")))</f>
        <v>Yes</v>
      </c>
      <c r="E22" s="114">
        <v>0.61129515700000003</v>
      </c>
      <c r="F22" s="114" t="str">
        <f>IF($B22="N/A","N/A",IF(E22&gt;5,"No",IF(E22&lt;=0,"No","Yes")))</f>
        <v>Yes</v>
      </c>
      <c r="G22" s="114">
        <v>0.3786253376</v>
      </c>
      <c r="H22" s="114" t="str">
        <f>IF($B22="N/A","N/A",IF(G22&gt;5,"No",IF(G22&lt;=0,"No","Yes")))</f>
        <v>Yes</v>
      </c>
      <c r="I22" s="115">
        <v>-10.8</v>
      </c>
      <c r="J22" s="115">
        <v>-38.1</v>
      </c>
      <c r="K22" s="116" t="str">
        <f t="shared" si="0"/>
        <v>No</v>
      </c>
    </row>
    <row r="23" spans="1:11" ht="12" customHeight="1" x14ac:dyDescent="0.2">
      <c r="A23" s="205" t="s">
        <v>1620</v>
      </c>
      <c r="B23" s="206"/>
      <c r="C23" s="206"/>
      <c r="D23" s="206"/>
      <c r="E23" s="206"/>
      <c r="F23" s="206"/>
      <c r="G23" s="206"/>
      <c r="H23" s="206"/>
      <c r="I23" s="206"/>
      <c r="J23" s="206"/>
      <c r="K23" s="207"/>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2019-10-01T22:43:52Z</dcterms:modified>
  <dc:language>English</dc:language>
</cp:coreProperties>
</file>