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<sst xmlns="http://schemas.openxmlformats.org/spreadsheetml/2006/main" count="7514" uniqueCount="1744">
  <si>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</si>
  <si>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</si>
  <si>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</si>
  <si>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</si>
  <si>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</si>
  <si>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</si>
  <si>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</si>
  <si>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</si>
  <si>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</si>
  <si>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</si>
  <si>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</si>
  <si>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</si>
  <si>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</si>
  <si>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</si>
  <si>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</si>
  <si>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</si>
  <si>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</si>
  <si>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</si>
  <si>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</si>
  <si>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</si>
  <si>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</si>
  <si>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</si>
  <si>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</si>
  <si>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</si>
  <si>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</si>
  <si>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</si>
  <si>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</si>
  <si>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</si>
  <si>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</si>
  <si>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</si>
  <si>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</si>
  <si>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</si>
  <si>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</si>
  <si>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</si>
  <si>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</si>
  <si>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</si>
  <si>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</si>
  <si>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</si>
  <si>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</si>
  <si>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</si>
  <si>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</si>
  <si>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</si>
  <si>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</si>
  <si>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</si>
  <si>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</si>
  <si>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</si>
  <si>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</si>
  <si>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</si>
  <si>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</si>
  <si>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</si>
  <si>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</si>
  <si>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</si>
  <si>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</si>
  <si>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</si>
  <si>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</si>
  <si>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</si>
  <si>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</si>
  <si>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</si>
  <si>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</si>
  <si>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</si>
  <si>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</si>
  <si>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</si>
  <si>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</si>
  <si>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</si>
  <si>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</si>
  <si>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</si>
  <si>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</si>
  <si>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</si>
  <si>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</si>
  <si>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</si>
  <si>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</si>
  <si>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</si>
  <si>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</si>
  <si>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</si>
  <si>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</si>
  <si>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</si>
  <si>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</si>
  <si>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</si>
  <si>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</si>
  <si>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</si>
  <si>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</si>
  <si>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</si>
  <si>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</si>
  <si>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</si>
  <si>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</si>
  <si>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</si>
  <si>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</si>
  <si>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</si>
  <si>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</si>
  <si>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</si>
  <si>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</si>
  <si>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</si>
  <si>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</si>
  <si>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</si>
  <si>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</si>
  <si>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</si>
  <si>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</si>
  <si>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</si>
  <si>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</si>
  <si>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</si>
  <si>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</si>
  <si>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</si>
  <si>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</si>
  <si>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</si>
  <si>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</si>
  <si>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</si>
  <si>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</si>
  <si>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</si>
  <si>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</si>
  <si>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</si>
  <si>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</si>
  <si>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</si>
  <si>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</si>
  <si>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</si>
  <si>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</si>
  <si>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</si>
  <si>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</si>
  <si>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</si>
  <si>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</si>
  <si>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</si>
  <si>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</si>
  <si>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</si>
  <si>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</si>
  <si>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</si>
  <si>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</si>
  <si>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</si>
  <si>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</si>
  <si>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</si>
  <si>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</si>
  <si>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</si>
  <si>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</si>
  <si>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</si>
  <si>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</si>
  <si>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</si>
  <si>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</si>
  <si>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</si>
  <si>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</si>
  <si>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</si>
  <si>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</si>
  <si>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</si>
  <si>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</si>
  <si>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</si>
  <si>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</si>
  <si>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</si>
  <si>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</si>
  <si>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</si>
  <si>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</si>
  <si>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</si>
  <si>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</si>
  <si>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</si>
  <si>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</si>
  <si>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</si>
  <si>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</si>
  <si>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</si>
  <si>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</si>
  <si>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</si>
  <si>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</si>
  <si>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</si>
  <si>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</si>
  <si>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</si>
  <si>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</si>
  <si>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</si>
  <si>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</si>
  <si>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</si>
  <si>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</si>
  <si>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</si>
  <si>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</si>
  <si>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</si>
  <si>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</si>
  <si>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</si>
  <si>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</si>
  <si>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</si>
  <si>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</si>
  <si>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</si>
  <si>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</si>
  <si>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</si>
  <si>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</si>
  <si>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</si>
  <si>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</si>
  <si>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</si>
  <si>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</si>
  <si>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</si>
  <si>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</si>
  <si>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</si>
  <si>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</si>
  <si>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</si>
  <si>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</si>
  <si>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</si>
  <si>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</si>
  <si>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</si>
  <si>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</si>
  <si>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</si>
  <si>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</si>
  <si>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</si>
  <si>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</si>
  <si>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</si>
  <si>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</si>
  <si>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</si>
  <si>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</si>
  <si>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</si>
  <si>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</si>
  <si>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</si>
  <si>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</si>
  <si>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</si>
  <si>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</si>
  <si>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</si>
  <si>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</si>
  <si>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</si>
  <si>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</si>
  <si>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</si>
  <si>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</si>
  <si>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</si>
  <si>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</si>
  <si>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</si>
  <si>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</si>
  <si>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</si>
  <si>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</si>
  <si>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</si>
  <si>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</si>
  <si>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</si>
  <si>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</si>
  <si>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</si>
  <si>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</si>
  <si>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</si>
  <si>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</si>
  <si>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</si>
  <si>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</si>
  <si>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</si>
  <si>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</si>
  <si>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</si>
  <si>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</si>
  <si>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</si>
  <si>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</si>
  <si>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</si>
  <si>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</si>
  <si>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</si>
  <si>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</si>
  <si>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</si>
  <si>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</si>
  <si>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</si>
  <si>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</si>
  <si>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</si>
  <si>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</si>
  <si>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</si>
  <si>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</si>
  <si>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</si>
  <si>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</si>
  <si>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</si>
  <si>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</si>
  <si>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</si>
  <si>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</si>
  <si>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</si>
  <si>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</si>
  <si>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</si>
  <si>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</si>
  <si>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</si>
  <si>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</si>
  <si>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</si>
  <si>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</si>
  <si>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</si>
  <si>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</si>
  <si>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</si>
  <si>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</si>
  <si>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</si>
  <si>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</si>
  <si>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</si>
  <si>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</si>
  <si>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</si>
  <si>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</si>
  <si>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</si>
  <si>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</si>
  <si>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</si>
  <si>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</si>
  <si>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</si>
  <si>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</si>
  <si>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</si>
  <si>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</si>
  <si>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</si>
  <si>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</si>
  <si>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</si>
  <si>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</si>
  <si>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</si>
  <si>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</si>
  <si>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</si>
  <si>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</si>
  <si>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</si>
  <si>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</si>
  <si>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</si>
  <si>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</si>
  <si>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</si>
  <si>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</si>
  <si>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</si>
  <si>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</si>
  <si>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</si>
  <si>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</si>
  <si>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</si>
  <si>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</si>
  <si>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</si>
  <si>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</si>
  <si>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</si>
  <si>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</si>
  <si>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</si>
  <si>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</si>
  <si>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</si>
  <si>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</si>
  <si>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</si>
  <si>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</si>
  <si>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</si>
  <si>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</si>
  <si>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</si>
  <si>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</si>
  <si>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</si>
  <si>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</si>
  <si>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</si>
  <si>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</si>
  <si>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</si>
  <si>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</si>
  <si>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</si>
  <si>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</si>
  <si>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</si>
  <si>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</si>
  <si>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</si>
  <si>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</si>
  <si>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</si>
  <si>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</si>
  <si>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</si>
  <si>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</si>
  <si>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</si>
  <si>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</si>
  <si>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</si>
  <si>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</si>
  <si>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</si>
  <si>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</si>
  <si>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</si>
  <si>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</si>
  <si>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</si>
  <si>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</si>
  <si>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</si>
  <si>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</si>
  <si>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</si>
  <si>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</si>
  <si>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</si>
  <si>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</si>
  <si>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</si>
  <si>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</si>
  <si>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</si>
  <si>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</si>
  <si>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</si>
  <si>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</si>
  <si>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</si>
  <si>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</si>
  <si>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</si>
  <si>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</si>
  <si>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</si>
  <si>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</si>
  <si>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</si>
  <si>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</si>
  <si>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</si>
  <si>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</si>
  <si>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</si>
  <si>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</si>
  <si>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</si>
  <si>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</si>
  <si>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</si>
  <si>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</si>
  <si>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</si>
  <si>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</si>
  <si>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</si>
  <si>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</si>
  <si>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</si>
  <si>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</si>
  <si>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</si>
  <si>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</si>
  <si>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</si>
  <si>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</si>
  <si>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</si>
  <si>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</si>
  <si>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</si>
  <si>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</si>
  <si>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</si>
  <si>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</si>
  <si>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</si>
  <si>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</si>
  <si>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</si>
  <si>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</si>
  <si>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</si>
  <si>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</si>
  <si>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</si>
  <si>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</si>
  <si>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</si>
  <si>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</si>
  <si>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</si>
  <si>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</si>
  <si>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</si>
  <si>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</si>
  <si>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</si>
  <si>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</si>
  <si>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</si>
  <si>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</si>
  <si>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</si>
  <si>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</si>
  <si>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</si>
  <si>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</si>
  <si>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</si>
  <si>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</si>
  <si>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</si>
  <si>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</si>
  <si>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</si>
  <si>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</si>
  <si>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</si>
  <si>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</si>
  <si>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</si>
  <si>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</si>
  <si>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</si>
  <si>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</si>
  <si>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</si>
  <si>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</si>
  <si>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</si>
  <si>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</si>
  <si>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</si>
  <si>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</si>
  <si>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</si>
  <si>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</si>
  <si>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</si>
  <si>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</si>
  <si>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</si>
  <si>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</si>
  <si>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</si>
  <si>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</si>
  <si>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</si>
  <si>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</si>
  <si>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</si>
  <si>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</si>
  <si>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</si>
  <si>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</si>
  <si>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</si>
  <si>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</si>
  <si>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</si>
  <si>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</si>
  <si>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</si>
  <si>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</si>
  <si>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</si>
  <si>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</si>
  <si>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</si>
  <si>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</si>
  <si>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</si>
  <si>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</si>
  <si>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</si>
  <si>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</si>
  <si>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</si>
  <si>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</si>
  <si>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</si>
  <si>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</si>
  <si>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</si>
  <si>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</si>
  <si>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</si>
  <si>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</si>
  <si>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</si>
  <si>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</si>
  <si>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</si>
  <si>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</si>
  <si>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</si>
  <si>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</si>
  <si>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</si>
  <si>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</si>
  <si>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</si>
  <si>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</si>
  <si>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</si>
  <si>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</si>
  <si>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</si>
  <si>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</si>
  <si>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</si>
  <si>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</si>
  <si>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</si>
  <si>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</si>
  <si>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</si>
  <si>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</si>
  <si>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</si>
  <si>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</si>
  <si>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</si>
  <si>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</si>
  <si>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</si>
  <si>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</si>
  <si>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</si>
  <si>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</si>
  <si>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</si>
  <si>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</si>
  <si>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</si>
  <si>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</si>
  <si>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</si>
  <si>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</si>
  <si>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</si>
  <si>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</si>
  <si>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</si>
  <si>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</si>
  <si>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</si>
  <si>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</si>
  <si>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</si>
  <si>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</si>
  <si>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</si>
  <si>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</si>
  <si>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</si>
  <si>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</si>
  <si>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</si>
  <si>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</si>
  <si>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</si>
  <si>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</si>
  <si>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</si>
  <si>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</si>
  <si>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</si>
  <si>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</si>
  <si>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</si>
  <si>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</si>
  <si>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</si>
  <si>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</si>
  <si>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</si>
  <si>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</si>
  <si>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</si>
  <si>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</si>
  <si>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</si>
  <si>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</si>
  <si>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</si>
  <si>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</si>
  <si>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</si>
  <si>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</si>
  <si>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</si>
  <si>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</si>
  <si>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</si>
  <si>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</si>
  <si>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</si>
  <si>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</si>
  <si>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</si>
  <si>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</si>
  <si>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</si>
  <si>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</si>
  <si>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</si>
  <si>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</si>
  <si>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</si>
  <si>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</si>
  <si>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</si>
  <si>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</si>
  <si>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</si>
  <si>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</si>
  <si>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</si>
  <si>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</si>
  <si>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</si>
  <si>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</si>
  <si>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</si>
  <si>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</si>
  <si>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</si>
  <si>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</si>
  <si>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</si>
  <si>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</si>
  <si>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</si>
  <si>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</si>
  <si>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</si>
  <si>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</si>
  <si>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</si>
  <si>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</si>
  <si>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</si>
  <si>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</si>
  <si>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</si>
  <si>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</si>
  <si>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</si>
  <si>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</si>
  <si>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</si>
  <si>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</si>
  <si>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</si>
  <si>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</si>
  <si>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</si>
  <si>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</si>
  <si>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</si>
  <si>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</si>
  <si>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</si>
  <si>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</si>
  <si>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</si>
  <si>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</si>
  <si>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</si>
  <si>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</si>
  <si>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</si>
  <si>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</si>
  <si>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</si>
  <si>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</si>
  <si>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</si>
  <si>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</si>
  <si>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</si>
  <si>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</si>
  <si>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</si>
  <si>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</si>
  <si>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</si>
  <si>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</si>
  <si>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</si>
  <si>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</si>
  <si>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</si>
  <si>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</si>
  <si>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</si>
  <si>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</si>
  <si>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</si>
  <si>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</si>
  <si>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</si>
  <si>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</si>
  <si>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</si>
  <si>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</si>
  <si>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</si>
  <si>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</si>
  <si>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</si>
  <si>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</si>
  <si>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</si>
  <si>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</si>
  <si>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</si>
  <si>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</si>
  <si>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</si>
  <si>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</si>
  <si>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</si>
  <si>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</si>
  <si>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</si>
  <si>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</si>
  <si>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</si>
  <si>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</si>
  <si>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</si>
  <si>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</si>
  <si>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</si>
  <si>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</si>
  <si>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</si>
  <si>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</si>
  <si>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</si>
  <si>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</si>
  <si>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</si>
  <si>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</si>
  <si>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</si>
  <si>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</si>
  <si>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</si>
  <si>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</si>
  <si>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</si>
  <si>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</si>
  <si>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</si>
  <si>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</si>
  <si>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</si>
  <si>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</si>
  <si>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</si>
  <si>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</si>
  <si>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</si>
  <si>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</si>
  <si>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</si>
  <si>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</si>
  <si>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</si>
  <si>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</si>
  <si>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</si>
  <si>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</si>
  <si>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</si>
  <si>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</si>
  <si>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</si>
  <si>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</si>
  <si>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</si>
  <si>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</si>
  <si>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</si>
  <si>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</si>
  <si>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</si>
  <si>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</si>
  <si>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</si>
  <si>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</si>
  <si>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</si>
  <si>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</si>
  <si>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</si>
  <si>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</si>
  <si>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</si>
  <si>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</si>
  <si>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</si>
  <si>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</si>
  <si>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</si>
  <si>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</si>
  <si>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</si>
  <si>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</si>
  <si>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</si>
  <si>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</si>
  <si>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</si>
  <si>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</si>
  <si>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</si>
  <si>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</si>
  <si>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</si>
  <si>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</si>
  <si>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</si>
  <si>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</si>
  <si>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</si>
  <si>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</si>
  <si>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</si>
  <si>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</si>
  <si>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</si>
  <si>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</si>
  <si>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</si>
  <si>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</si>
  <si>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</si>
  <si>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</si>
  <si>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</si>
  <si>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</si>
  <si>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</si>
  <si>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</si>
  <si>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</si>
  <si>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</si>
  <si>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</si>
  <si>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</si>
  <si>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</si>
  <si>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</si>
  <si>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</si>
  <si>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</si>
  <si>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</si>
  <si>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</si>
  <si>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</si>
  <si>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</si>
  <si>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</si>
  <si>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</si>
  <si>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</si>
  <si>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</si>
  <si>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</si>
  <si>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</si>
  <si>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</si>
  <si>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</si>
  <si>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</si>
  <si>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</si>
  <si>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</si>
  <si>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</si>
  <si>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</si>
  <si>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</si>
  <si>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</si>
  <si>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</si>
  <si>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</si>
  <si>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</si>
  <si>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</si>
  <si>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</si>
  <si>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</si>
  <si>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</si>
  <si>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</si>
  <si>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</si>
  <si>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</si>
  <si>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</si>
  <si>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</si>
  <si>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</si>
  <si>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</si>
  <si>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</si>
  <si>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</si>
  <si>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</si>
  <si>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</si>
  <si>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</si>
  <si>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</si>
  <si>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</si>
  <si>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</si>
  <si>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</si>
  <si>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</si>
  <si>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</si>
  <si>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</si>
  <si>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</si>
  <si>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</si>
  <si>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</si>
  <si>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</si>
  <si>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</si>
  <si>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</si>
  <si>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</si>
  <si>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</si>
  <si>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</si>
  <si>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</si>
  <si>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</si>
  <si>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</si>
  <si>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</si>
  <si>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</si>
  <si>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</si>
  <si>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</si>
  <si>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</si>
  <si>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</si>
  <si>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</si>
  <si>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</si>
  <si>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</si>
  <si>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</si>
  <si>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</si>
  <si>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</si>
  <si>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</si>
  <si>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</si>
  <si>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</si>
  <si>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</si>
  <si>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</si>
  <si>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</si>
  <si>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</si>
  <si>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</si>
  <si>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</si>
  <si>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</si>
  <si>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</si>
  <si>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</si>
  <si>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</si>
  <si>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</si>
  <si>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</si>
  <si>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</si>
  <si>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</si>
  <si>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</si>
  <si>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</si>
  <si>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</si>
  <si>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</si>
  <si>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</si>
  <si>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</si>
  <si>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</si>
  <si>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</si>
  <si>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</si>
  <si>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</si>
  <si>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</si>
  <si>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</si>
  <si>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</si>
  <si>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</si>
  <si>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</si>
  <si>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</si>
  <si>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</si>
  <si>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</si>
  <si>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</si>
  <si>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</si>
  <si>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</si>
  <si>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</si>
  <si>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</si>
  <si>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</si>
  <si>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</si>
  <si>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</si>
  <si>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</si>
  <si>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</si>
  <si>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</si>
  <si>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</si>
  <si>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</si>
  <si>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</si>
  <si>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</si>
  <si>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</si>
  <si>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</si>
  <si>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</si>
  <si>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</si>
  <si>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</si>
  <si>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</si>
  <si>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</si>
  <si>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</si>
  <si>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</si>
  <si>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</si>
  <si>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</si>
  <si>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</si>
  <si>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</si>
  <si>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</si>
  <si>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</si>
  <si>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</si>
  <si>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</si>
  <si>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</si>
  <si>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</si>
  <si>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</si>
  <si>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</si>
  <si>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</si>
  <si>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</si>
  <si>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</si>
  <si>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</si>
  <si>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</si>
  <si>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</si>
  <si>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</si>
  <si>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</si>
  <si>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</si>
  <si>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</si>
  <si>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</si>
  <si>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</si>
  <si>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</si>
  <si>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</si>
  <si>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</si>
  <si>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</si>
  <si>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</si>
  <si>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</si>
  <si>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</si>
  <si>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</si>
  <si>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</si>
  <si>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</si>
  <si>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</si>
  <si>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</si>
  <si>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</si>
  <si>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</si>
  <si>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</si>
  <si>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</si>
  <si>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</si>
  <si>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</si>
  <si>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</si>
  <si>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</si>
  <si>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</si>
  <si>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</si>
  <si>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</si>
  <si>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</si>
  <si>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</si>
  <si>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</si>
  <si>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</si>
  <si>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</si>
  <si>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</si>
  <si>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</si>
  <si>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</si>
  <si>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</si>
  <si>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</si>
  <si>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</si>
  <si>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</si>
  <si>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</si>
  <si>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</si>
  <si>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</si>
  <si>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</si>
  <si>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</si>
  <si>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</si>
  <si>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</si>
  <si>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</si>
  <si>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</si>
  <si>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</si>
  <si>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</si>
  <si>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</si>
  <si>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</si>
  <si>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</si>
  <si>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</si>
  <si>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</si>
  <si>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</si>
  <si>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</si>
  <si>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</si>
  <si>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</si>
  <si>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</si>
  <si>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</si>
  <si>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</si>
  <si>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</si>
  <si>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</si>
  <si>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</si>
  <si>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</si>
  <si>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</si>
  <si>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</si>
  <si>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</si>
  <si>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</si>
  <si>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</si>
  <si>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</si>
  <si>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</si>
  <si>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</si>
  <si>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</si>
  <si>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</si>
  <si>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</si>
  <si>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</si>
  <si>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</si>
  <si>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</si>
  <si>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</si>
  <si>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</si>
  <si>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</si>
  <si>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</si>
  <si>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</si>
  <si>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</si>
  <si>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</si>
  <si>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</si>
  <si>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</si>
  <si>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</si>
  <si>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</si>
  <si>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</si>
  <si>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</si>
  <si>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</si>
  <si>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</si>
  <si>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</si>
  <si>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</si>
  <si>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</si>
  <si>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</si>
  <si>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</si>
  <si>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</si>
  <si>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</si>
  <si>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</si>
  <si>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</si>
  <si>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</si>
  <si>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</si>
  <si>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</si>
  <si>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</si>
  <si>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</si>
  <si>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</si>
  <si>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</si>
  <si>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</si>
  <si>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</si>
  <si>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</si>
  <si>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</si>
  <si>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</si>
  <si>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</si>
  <si>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</si>
  <si>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</si>
  <si>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</si>
  <si>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</si>
  <si>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</si>
  <si>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</si>
  <si>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</si>
  <si>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</si>
  <si>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</si>
  <si>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</si>
  <si>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</si>
  <si>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</si>
  <si>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</si>
  <si>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</si>
  <si>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</si>
  <si>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</si>
  <si>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</si>
  <si>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</si>
  <si>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</si>
  <si>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</si>
  <si>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</si>
  <si>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</si>
  <si>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</si>
  <si>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</si>
  <si>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</si>
  <si>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</si>
  <si>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</si>
  <si>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</si>
  <si>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</si>
  <si>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</si>
  <si>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</si>
  <si>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</si>
  <si>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</si>
  <si>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</si>
  <si>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</si>
  <si>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</si>
  <si>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</si>
  <si>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</si>
  <si>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</si>
  <si>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</si>
  <si>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</si>
  <si>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</si>
  <si>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</si>
  <si>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</si>
  <si>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</si>
  <si>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</si>
  <si>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</si>
  <si>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</si>
  <si>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</si>
  <si>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</si>
  <si>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</si>
  <si>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</si>
  <si>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</si>
  <si>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</si>
  <si>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</si>
  <si>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</si>
  <si>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</si>
  <si>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</si>
  <si>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</si>
  <si>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</si>
  <si>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</si>
  <si>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</si>
  <si>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</si>
  <si>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</si>
  <si>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</si>
  <si>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</si>
  <si>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</si>
  <si>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</si>
  <si>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</si>
  <si>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</si>
  <si>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</si>
  <si>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</si>
  <si>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</si>
  <si>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</si>
  <si>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</si>
  <si>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</si>
  <si>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</si>
  <si>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</si>
  <si>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</si>
  <si>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</si>
  <si>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</si>
  <si>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</si>
  <si>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</si>
  <si>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</si>
  <si>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</si>
  <si>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</si>
  <si>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</si>
  <si>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</si>
  <si>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</si>
  <si>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</si>
  <si>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</si>
  <si>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</si>
  <si>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</si>
  <si>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</si>
  <si>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</si>
  <si>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</si>
  <si>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</si>
  <si>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</si>
  <si>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</si>
  <si>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</si>
  <si>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</si>
  <si>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</si>
  <si>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</si>
  <si>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</si>
  <si>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</si>
  <si>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</si>
  <si>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</si>
  <si>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</si>
  <si>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</si>
  <si>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</si>
  <si>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</si>
  <si>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</si>
  <si>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</si>
  <si>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</si>
  <si>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</si>
  <si>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</si>
  <si>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</si>
  <si>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</si>
  <si>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</si>
  <si>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</si>
  <si>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</si>
  <si>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</si>
  <si>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</si>
  <si>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</si>
  <si>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</si>
  <si>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</si>
  <si>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</si>
  <si>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</si>
  <si>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</si>
  <si>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</si>
  <si>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</si>
  <si>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</si>
  <si>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</si>
  <si>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</si>
  <si>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</si>
  <si>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</si>
  <si>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</si>
  <si>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</si>
  <si>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</si>
  <si>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</si>
  <si>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</si>
  <si>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</si>
  <si>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</si>
  <si>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</si>
  <si>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</si>
  <si>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</si>
  <si>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</si>
  <si>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</si>
  <si>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</si>
  <si>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</si>
  <si>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</si>
  <si>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</si>
  <si>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</si>
  <si>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</si>
  <si>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</si>
  <si>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</si>
  <si>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</si>
  <si>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</si>
  <si>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</si>
  <si>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</si>
  <si>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</si>
  <si>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</si>
  <si>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</si>
  <si>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</si>
  <si>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</si>
  <si>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</si>
  <si>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</si>
  <si>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</si>
  <si>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</si>
  <si>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</si>
  <si>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</si>
  <si>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</si>
  <si>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</si>
  <si>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</si>
  <si>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</si>
  <si>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</si>
  <si>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</si>
  <si>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</si>
  <si>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</si>
  <si>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</si>
  <si>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</si>
  <si>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</si>
  <si>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</si>
  <si>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</si>
  <si>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</si>
  <si>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</si>
  <si>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</si>
  <si>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</si>
  <si>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</si>
  <si>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</si>
  <si>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</si>
  <si>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</si>
  <si>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</si>
  <si>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</si>
  <si>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</si>
  <si>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</si>
  <si>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</si>
  <si>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</si>
  <si>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</si>
  <si>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</si>
  <si>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</si>
  <si>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</si>
  <si>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</si>
  <si>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</si>
  <si>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</si>
  <si>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</si>
  <si>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</si>
  <si>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</si>
  <si>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</si>
  <si>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</si>
  <si>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</si>
  <si>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</si>
  <si>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</si>
  <si>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</si>
  <si>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</si>
  <si>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</si>
  <si>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</si>
  <si>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</si>
  <si>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</si>
  <si>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</si>
  <si>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</si>
  <si>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</si>
  <si>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</si>
  <si>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</si>
  <si>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</si>
  <si>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</si>
  <si>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</si>
  <si>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</si>
  <si>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</si>
  <si>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</si>
  <si>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</si>
  <si>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</si>
  <si>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</si>
  <si>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</si>
  <si>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</si>
  <si>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</si>
  <si>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</si>
  <si>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</si>
  <si>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</si>
  <si>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</si>
  <si>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</si>
  <si>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</si>
  <si>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</si>
  <si>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</si>
  <si>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</si>
  <si>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</si>
  <si>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</si>
  <si>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</si>
  <si>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</si>
  <si>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</si>
  <si>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</si>
  <si>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</si>
  <si>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</si>
  <si>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</si>
  <si>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</si>
  <si>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</si>
  <si>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</si>
  <si>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</si>
  <si>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</si>
  <si>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</si>
  <si>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</si>
  <si>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</si>
  <si>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</si>
  <si>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</si>
  <si>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</si>
  <si>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</si>
  <si>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</si>
  <si>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</si>
  <si>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</si>
  <si>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</si>
  <si>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</si>
  <si>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</si>
  <si>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</si>
  <si>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</si>
  <si>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</si>
  <si>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</si>
  <si>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</si>
  <si>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</si>
  <si>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</si>
  <si>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</si>
  <si>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</si>
  <si>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</si>
  <si>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</si>
  <si>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</si>
  <si>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</si>
  <si>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</si>
  <si>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</si>
  <si>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</si>
  <si>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</si>
  <si>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</si>
  <si>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</si>
  <si>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</si>
  <si>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</si>
  <si>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</si>
  <si>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</si>
  <si>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</si>
  <si>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</si>
  <si>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</si>
  <si>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</si>
  <si>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</si>
  <si>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</si>
  <si>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</si>
  <si>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</si>
  <si>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</si>
  <si>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</si>
  <si>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</si>
  <si>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</si>
  <si>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</si>
  <si>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</si>
  <si>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</si>
  <si>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</si>
  <si>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</si>
  <si>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</si>
  <si>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</si>
  <si>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</si>
  <si>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</si>
  <si>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</si>
  <si>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</si>
  <si>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</si>
  <si>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</si>
  <si>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</si>
  <si>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</si>
  <si>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</si>
  <si>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</si>
  <si>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</si>
  <si>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</si>
  <si>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</si>
  <si>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</si>
  <si>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</si>
  <si>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</si>
  <si>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</si>
  <si>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</si>
  <si>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</si>
  <si>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</si>
  <si>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</si>
  <si>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</si>
  <si>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</si>
  <si>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</si>
  <si>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</si>
  <si>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</si>
  <si>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</si>
  <si>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</si>
  <si>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</si>
  <si>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</si>
  <si>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</si>
  <si>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</si>
  <si>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</si>
  <si>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</si>
  <si>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</si>
  <si>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</si>
  <si>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</si>
  <si>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</si>
  <si>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</si>
  <si>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</si>
  <si>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</si>
  <si>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</si>
  <si>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</si>
  <si>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</si>
  <si>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</si>
  <si>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</si>
  <si>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</si>
  <si>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</si>
  <si>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</si>
  <si>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</si>
  <si>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</si>
  <si>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</si>
  <si>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</si>
  <si>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</si>
  <si>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</si>
  <si>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</si>
  <si>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</si>
  <si>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</si>
  <si>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</si>
  <si>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</si>
  <si>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</si>
  <si>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</si>
  <si>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</si>
  <si>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</si>
  <si>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</si>
  <si>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</si>
  <si>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</si>
  <si>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</si>
  <si>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</si>
  <si>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</si>
  <si>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</si>
  <si>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</si>
  <si>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</si>
  <si>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</si>
  <si>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</si>
  <si>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</si>
  <si>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</si>
  <si>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</si>
  <si>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</si>
  <si>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</si>
  <si>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</si>
  <si>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</si>
  <si>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</si>
  <si>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</si>
  <si>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</si>
  <si>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</si>
  <si>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</si>
  <si>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</si>
  <si>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</si>
  <si>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</si>
  <si>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</si>
  <si>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</si>
  <si>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</si>
  <si>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</si>
  <si>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</si>
  <si>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</si>
  <si>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</si>
  <si>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</si>
  <si>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</si>
  <si>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</si>
  <si>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</si>
  <si>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</si>
  <si>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</si>
  <si>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</si>
  <si>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</si>
  <si>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</si>
  <si>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</si>
  <si>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</si>
  <si>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</si>
  <si>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</si>
  <si>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</si>
  <si>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</si>
  <si>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</si>
  <si>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</si>
  <si>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</si>
  <si>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</si>
  <si>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</si>
  <si>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</si>
  <si>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</si>
  <si>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</si>
  <si>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</si>
  <si>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</si>
  <si>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</si>
  <si>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</si>
  <si>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</si>
  <si>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</si>
  <si>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</si>
  <si>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</si>
  <si>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</si>
  <si>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</si>
  <si>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</si>
  <si>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</si>
  <si>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</si>
  <si>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</si>
  <si>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</si>
  <si>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</si>
  <si>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</si>
  <si>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</si>
  <si>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</si>
  <si>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</si>
  <si>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</si>
  <si>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</si>
  <si>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</si>
  <si>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</si>
  <si>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</si>
  <si>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</si>
  <si>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</si>
  <si>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</si>
  <si>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</si>
  <si>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</si>
  <si>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</si>
  <si>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</si>
  <si>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</si>
  <si>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</si>
  <si>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</si>
  <si>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</si>
  <si>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</si>
  <si>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</si>
  <si>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</si>
  <si>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</si>
  <si>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</si>
  <si>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</si>
  <si>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</si>
  <si>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</si>
  <si>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</si>
  <si>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</si>
  <si>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</si>
  <si>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</si>
  <si>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</si>
  <si>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</si>
  <si>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</si>
  <si>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</si>
  <si>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</si>
  <si>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</si>
  <si>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</si>
  <si>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</si>
  <si>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</si>
  <si>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</si>
  <si>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</si>
  <si>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</si>
  <si>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</si>
  <si>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</si>
  <si>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</si>
  <si>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</si>
  <si>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</si>
  <si>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</si>
  <si>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</si>
  <si>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</si>
  <si>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</si>
  <si>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</si>
  <si>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</si>
  <si>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</si>
  <si>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</si>
  <si>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</si>
  <si>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</si>
  <si>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</si>
  <si>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</si>
  <si>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</si>
  <si>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</si>
  <si>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</si>
  <si>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</si>
  <si>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</si>
  <si>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</si>
  <si>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</si>
  <si>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</si>
  <si>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</si>
  <si>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</si>
  <si>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</si>
  <si>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</si>
  <si>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</si>
  <si>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</si>
  <si>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</si>
  <si>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</si>
  <si>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</si>
  <si>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</si>
  <si>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</si>
  <si>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</si>
  <si>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</si>
  <si>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</si>
  <si>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</si>
  <si>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</si>
  <si>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</si>
  <si>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</si>
  <si>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</si>
  <si>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</si>
  <si>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</si>
  <si>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</si>
  <si>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</si>
  <si>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</si>
  <si>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</si>
  <si>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</si>
  <si>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</si>
  <si>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</si>
  <si>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</si>
  <si>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</si>
  <si>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</si>
  <si>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</si>
  <si>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</si>
  <si>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</si>
  <si>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</si>
  <si>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</si>
  <si>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</si>
  <si>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</si>
  <si>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</si>
  <si>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</si>
  <si>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</si>
  <si>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</si>
  <si>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</si>
  <si>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</si>
  <si>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</si>
  <si>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</si>
  <si>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</si>
  <si>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</si>
  <si>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</si>
  <si>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</si>
  <si>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</si>
  <si>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</si>
  <si>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</si>
  <si>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</si>
  <si>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</si>
  <si>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</si>
  <si>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</si>
  <si>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</si>
  <si>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</si>
  <si>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</si>
  <si>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</si>
  <si>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</si>
  <si>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</si>
  <si>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</si>
  <si>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</si>
  <si>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</si>
  <si>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</si>
  <si>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</si>
  <si>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</si>
  <si>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</si>
  <si>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</si>
  <si>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</si>
  <si>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</si>
  <si>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</si>
  <si>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</si>
  <si>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</si>
  <si>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</si>
  <si>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</si>
  <si>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</si>
  <si>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</si>
  <si>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</si>
  <si>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</si>
  <si>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</si>
  <si>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</si>
  <si>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</si>
  <si>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</si>
  <si>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</si>
  <si>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</si>
  <si>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</si>
  <si>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</si>
  <si>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</si>
  <si>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</si>
  <si>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</si>
  <si>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</si>
  <si>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</si>
  <si>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</si>
  <si>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</si>
  <si>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</si>
  <si>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</si>
  <si>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</si>
  <si>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</si>
  <si>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</si>
  <si>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</si>
  <si>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</si>
  <si>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</si>
  <si>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</si>
  <si>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</si>
  <si>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</si>
  <si>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</si>
  <si>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</si>
  <si>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</si>
  <si>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</si>
  <si>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</si>
  <si>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</si>
  <si>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</si>
  <si>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</si>
  <si>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</si>
  <si>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</si>
  <si>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</si>
  <si>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</si>
  <si>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</si>
  <si>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</si>
  <si>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</si>
  <si>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</si>
  <si>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</si>
  <si>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</si>
  <si>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</si>
  <si>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</si>
  <si>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</si>
  <si>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</si>
  <si>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</si>
  <si>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</si>
  <si>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</si>
  <si>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</si>
  <si>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</si>
  <si>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</si>
  <si>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</si>
  <si>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</si>
  <si>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</si>
  <si>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</si>
  <si>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</si>
  <si>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</si>
  <si>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</si>
  <si>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</si>
  <si>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</si>
  <si>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</si>
  <si>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</si>
  <si>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</si>
  <si>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</si>
  <si>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</si>
  <si>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</si>
  <si>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</si>
  <si>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</si>
  <si>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</si>
  <si>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</si>
  <si>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</si>
  <si>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</si>
  <si>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</si>
  <si>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</si>
  <si>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</si>
  <si>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</si>
  <si>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</si>
  <si>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</si>
  <si>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</si>
  <si>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</si>
  <si>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</si>
  <si>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</si>
  <si>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</si>
  <si>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</si>
  <si>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</si>
  <si>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</si>
  <si>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</si>
  <si>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</si>
  <si>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</si>
  <si>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</si>
  <si>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</si>
  <si>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</si>
  <si>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</si>
  <si>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</si>
  <si>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</si>
  <si>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</si>
  <si>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</si>
  <si>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</si>
  <si>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</si>
  <si>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</si>
  <si>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</si>
  <si>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</si>
  <si>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</si>
  <si>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</si>
  <si>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</si>
  <si>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</si>
  <si>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</si>
  <si>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</si>
  <si>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</si>
  <si>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</si>
  <si>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</si>
  <si>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</si>
  <si>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</si>
  <si>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</si>
  <si>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</si>
  <si>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</si>
  <si>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</si>
  <si>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</si>
  <si>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</si>
  <si>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</si>
  <si>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</si>
  <si>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</si>
  <si>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</si>
  <si>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</si>
  <si>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</si>
  <si>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</si>
  <si>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</si>
  <si>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</si>
  <si>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</si>
  <si>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</si>
  <si>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</si>
  <si>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</si>
  <si>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</si>
  <si>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</si>
  <si>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</si>
  <si>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</si>
  <si>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</si>
  <si>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</si>
  <si>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</si>
  <si>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</si>
  <si>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</si>
  <si>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</si>
  <si>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</si>
  <si>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</si>
  <si>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</si>
  <si>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</si>
  <si>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</si>
  <si>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</si>
  <si>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</si>
  <si>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</si>
  <si>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</si>
  <si>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</si>
  <si>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</si>
  <si>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</si>
  <si>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</si>
  <si>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</si>
  <si>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</si>
  <si>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</si>
  <si>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</si>
  <si>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</si>
  <si>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</si>
  <si>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</si>
  <si>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</si>
  <si>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</si>
  <si>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</si>
  <si>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</si>
  <si>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</si>
  <si>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</si>
  <si>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Michigan</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</si>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</sst>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44320</v>
      </c>
      <c r="F6" s="9" t="str">
        <f>IF($B6="N/A","N/A",IF(E6&lt;0,"No","Yes"))</f>
        <v>N/A</v>
      </c>
      <c r="G6" s="35">
        <v>56951</v>
      </c>
      <c r="H6" s="9" t="str">
        <f>IF($B6="N/A","N/A",IF(G6&lt;0,"No","Yes"))</f>
        <v>N/A</v>
      </c>
      <c r="I6" s="10" t="s">
        <v>217</v>
      </c>
      <c r="J6" s="10">
        <v>28.5</v>
      </c>
      <c r="K6" s="9" t="str">
        <f t="shared" ref="K6:K11" si="0">IF(J6="Div by 0", "N/A", IF(J6="N/A","N/A", IF(J6&gt;30, "No", IF(J6&lt;-30, "No", "Yes"))))</f>
        <v>Yes</v>
      </c>
    </row>
    <row r="7" spans="1:11" x14ac:dyDescent="0.2">
      <c r="A7" s="78" t="s">
        <v>445</v>
      </c>
      <c r="B7" s="97" t="s">
        <v>217</v>
      </c>
      <c r="C7" s="9" t="s">
        <v>217</v>
      </c>
      <c r="D7" s="9" t="str">
        <f t="shared" ref="D7:D11" si="1">IF($B7="N/A","N/A",IF(C7&lt;0,"No","Yes"))</f>
        <v>N/A</v>
      </c>
      <c r="E7" s="9">
        <v>4.8826714801</v>
      </c>
      <c r="F7" s="9" t="str">
        <f t="shared" ref="F7:F11" si="2">IF($B7="N/A","N/A",IF(E7&lt;0,"No","Yes"))</f>
        <v>N/A</v>
      </c>
      <c r="G7" s="9">
        <v>1.5978648311999999</v>
      </c>
      <c r="H7" s="9" t="str">
        <f t="shared" ref="H7:H11" si="3">IF($B7="N/A","N/A",IF(G7&lt;0,"No","Yes"))</f>
        <v>N/A</v>
      </c>
      <c r="I7" s="10" t="s">
        <v>217</v>
      </c>
      <c r="J7" s="10">
        <v>-67.3</v>
      </c>
      <c r="K7" s="9" t="str">
        <f t="shared" si="0"/>
        <v>No</v>
      </c>
    </row>
    <row r="8" spans="1:11" x14ac:dyDescent="0.2">
      <c r="A8" s="78" t="s">
        <v>446</v>
      </c>
      <c r="B8" s="97" t="s">
        <v>217</v>
      </c>
      <c r="C8" s="9" t="s">
        <v>217</v>
      </c>
      <c r="D8" s="9" t="str">
        <f t="shared" si="1"/>
        <v>N/A</v>
      </c>
      <c r="E8" s="9">
        <v>22.044223827</v>
      </c>
      <c r="F8" s="9" t="str">
        <f t="shared" si="2"/>
        <v>N/A</v>
      </c>
      <c r="G8" s="9">
        <v>24.514055942999999</v>
      </c>
      <c r="H8" s="9" t="str">
        <f t="shared" si="3"/>
        <v>N/A</v>
      </c>
      <c r="I8" s="10" t="s">
        <v>217</v>
      </c>
      <c r="J8" s="10">
        <v>11.2</v>
      </c>
      <c r="K8" s="9" t="str">
        <f t="shared" si="0"/>
        <v>Yes</v>
      </c>
    </row>
    <row r="9" spans="1:11" x14ac:dyDescent="0.2">
      <c r="A9" s="78" t="s">
        <v>447</v>
      </c>
      <c r="B9" s="97" t="s">
        <v>217</v>
      </c>
      <c r="C9" s="9" t="s">
        <v>217</v>
      </c>
      <c r="D9" s="9" t="str">
        <f t="shared" si="1"/>
        <v>N/A</v>
      </c>
      <c r="E9" s="9">
        <v>22.091606498000001</v>
      </c>
      <c r="F9" s="9" t="str">
        <f t="shared" si="2"/>
        <v>N/A</v>
      </c>
      <c r="G9" s="9">
        <v>25.051359941000001</v>
      </c>
      <c r="H9" s="9" t="str">
        <f t="shared" si="3"/>
        <v>N/A</v>
      </c>
      <c r="I9" s="10" t="s">
        <v>217</v>
      </c>
      <c r="J9" s="10">
        <v>13.4</v>
      </c>
      <c r="K9" s="9" t="str">
        <f t="shared" si="0"/>
        <v>Yes</v>
      </c>
    </row>
    <row r="10" spans="1:11" x14ac:dyDescent="0.2">
      <c r="A10" s="78" t="s">
        <v>448</v>
      </c>
      <c r="B10" s="97" t="s">
        <v>217</v>
      </c>
      <c r="C10" s="9" t="s">
        <v>217</v>
      </c>
      <c r="D10" s="9" t="str">
        <f t="shared" si="1"/>
        <v>N/A</v>
      </c>
      <c r="E10" s="9">
        <v>47.497743681999999</v>
      </c>
      <c r="F10" s="9" t="str">
        <f t="shared" si="2"/>
        <v>N/A</v>
      </c>
      <c r="G10" s="9">
        <v>39.999297642000002</v>
      </c>
      <c r="H10" s="9" t="str">
        <f t="shared" si="3"/>
        <v>N/A</v>
      </c>
      <c r="I10" s="10" t="s">
        <v>217</v>
      </c>
      <c r="J10" s="10">
        <v>-15.8</v>
      </c>
      <c r="K10" s="9" t="str">
        <f t="shared" si="0"/>
        <v>Yes</v>
      </c>
    </row>
    <row r="11" spans="1:11" x14ac:dyDescent="0.2">
      <c r="A11" s="78" t="s">
        <v>208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v>64.239620939000005</v>
      </c>
      <c r="F12" s="9" t="str">
        <f t="shared" ref="F12:F23" si="5">IF($B12="N/A","N/A",IF(E12&lt;0,"No","Yes"))</f>
        <v>N/A</v>
      </c>
      <c r="G12" s="9">
        <v>57.698723463999997</v>
      </c>
      <c r="H12" s="9" t="str">
        <f t="shared" ref="H12:H23" si="6">IF($B12="N/A","N/A",IF(G12&lt;0,"No","Yes"))</f>
        <v>N/A</v>
      </c>
      <c r="I12" s="10" t="s">
        <v>217</v>
      </c>
      <c r="J12" s="10">
        <v>-10.199999999999999</v>
      </c>
      <c r="K12" s="9" t="str">
        <f t="shared" ref="K12:K23" si="7">IF(J12="Div by 0", "N/A", IF(J12="N/A","N/A", IF(J12&gt;30, "No", IF(J12&lt;-30, "No", "Yes"))))</f>
        <v>Yes</v>
      </c>
    </row>
    <row r="13" spans="1:11" x14ac:dyDescent="0.2">
      <c r="A13" s="78" t="s">
        <v>654</v>
      </c>
      <c r="B13" s="97" t="s">
        <v>217</v>
      </c>
      <c r="C13" s="9" t="s">
        <v>217</v>
      </c>
      <c r="D13" s="9" t="str">
        <f t="shared" si="4"/>
        <v>N/A</v>
      </c>
      <c r="E13" s="9">
        <v>20.901970425999998</v>
      </c>
      <c r="F13" s="9" t="str">
        <f t="shared" si="5"/>
        <v>N/A</v>
      </c>
      <c r="G13" s="9">
        <v>20.934266586</v>
      </c>
      <c r="H13" s="9" t="str">
        <f t="shared" si="6"/>
        <v>N/A</v>
      </c>
      <c r="I13" s="10" t="s">
        <v>217</v>
      </c>
      <c r="J13" s="10">
        <v>0.1545</v>
      </c>
      <c r="K13" s="9" t="str">
        <f t="shared" si="7"/>
        <v>Yes</v>
      </c>
    </row>
    <row r="14" spans="1:11" x14ac:dyDescent="0.2">
      <c r="A14" s="78" t="s">
        <v>849</v>
      </c>
      <c r="B14" s="97" t="s">
        <v>217</v>
      </c>
      <c r="C14" s="10" t="s">
        <v>217</v>
      </c>
      <c r="D14" s="9" t="str">
        <f t="shared" si="4"/>
        <v>N/A</v>
      </c>
      <c r="E14" s="10">
        <v>2.5572172744000001</v>
      </c>
      <c r="F14" s="9" t="str">
        <f t="shared" si="5"/>
        <v>N/A</v>
      </c>
      <c r="G14" s="10">
        <v>4.2603576100999998</v>
      </c>
      <c r="H14" s="9" t="str">
        <f t="shared" si="6"/>
        <v>N/A</v>
      </c>
      <c r="I14" s="10" t="s">
        <v>217</v>
      </c>
      <c r="J14" s="10">
        <v>66.599999999999994</v>
      </c>
      <c r="K14" s="9" t="str">
        <f t="shared" si="7"/>
        <v>No</v>
      </c>
    </row>
    <row r="15" spans="1:11" x14ac:dyDescent="0.2">
      <c r="A15" s="78" t="s">
        <v>656</v>
      </c>
      <c r="B15" s="97" t="s">
        <v>217</v>
      </c>
      <c r="C15" s="9" t="s">
        <v>217</v>
      </c>
      <c r="D15" s="9" t="str">
        <f t="shared" si="4"/>
        <v>N/A</v>
      </c>
      <c r="E15" s="9">
        <v>1.2770758122999999</v>
      </c>
      <c r="F15" s="9" t="str">
        <f t="shared" si="5"/>
        <v>N/A</v>
      </c>
      <c r="G15" s="9">
        <v>0</v>
      </c>
      <c r="H15" s="9" t="str">
        <f t="shared" si="6"/>
        <v>N/A</v>
      </c>
      <c r="I15" s="10" t="s">
        <v>217</v>
      </c>
      <c r="J15" s="10">
        <v>-100</v>
      </c>
      <c r="K15" s="9" t="str">
        <f t="shared" si="7"/>
        <v>No</v>
      </c>
    </row>
    <row r="16" spans="1:11" x14ac:dyDescent="0.2">
      <c r="A16" s="78" t="s">
        <v>371</v>
      </c>
      <c r="B16" s="97" t="s">
        <v>217</v>
      </c>
      <c r="C16" s="9" t="s">
        <v>217</v>
      </c>
      <c r="D16" s="9" t="str">
        <f t="shared" si="4"/>
        <v>N/A</v>
      </c>
      <c r="E16" s="9">
        <v>89.929328622</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v>9.3870333987999999</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v>4.9458483754999998</v>
      </c>
      <c r="F18" s="9" t="str">
        <f t="shared" si="5"/>
        <v>N/A</v>
      </c>
      <c r="G18" s="9">
        <v>1.8998788432</v>
      </c>
      <c r="H18" s="9" t="str">
        <f t="shared" si="6"/>
        <v>N/A</v>
      </c>
      <c r="I18" s="10" t="s">
        <v>217</v>
      </c>
      <c r="J18" s="10">
        <v>-61.6</v>
      </c>
      <c r="K18" s="9" t="str">
        <f t="shared" si="7"/>
        <v>No</v>
      </c>
    </row>
    <row r="19" spans="1:11" x14ac:dyDescent="0.2">
      <c r="A19" s="78" t="s">
        <v>209</v>
      </c>
      <c r="B19" s="97" t="s">
        <v>217</v>
      </c>
      <c r="C19" s="9" t="s">
        <v>217</v>
      </c>
      <c r="D19" s="9" t="str">
        <f t="shared" si="4"/>
        <v>N/A</v>
      </c>
      <c r="E19" s="9">
        <v>93.521897809999999</v>
      </c>
      <c r="F19" s="9" t="str">
        <f t="shared" si="5"/>
        <v>N/A</v>
      </c>
      <c r="G19" s="9">
        <v>14.417744917</v>
      </c>
      <c r="H19" s="9" t="str">
        <f t="shared" si="6"/>
        <v>N/A</v>
      </c>
      <c r="I19" s="10" t="s">
        <v>217</v>
      </c>
      <c r="J19" s="10">
        <v>-84.6</v>
      </c>
      <c r="K19" s="9" t="str">
        <f t="shared" si="7"/>
        <v>No</v>
      </c>
    </row>
    <row r="20" spans="1:11" x14ac:dyDescent="0.2">
      <c r="A20" s="78" t="s">
        <v>851</v>
      </c>
      <c r="B20" s="97" t="s">
        <v>217</v>
      </c>
      <c r="C20" s="10" t="s">
        <v>217</v>
      </c>
      <c r="D20" s="9" t="str">
        <f t="shared" si="4"/>
        <v>N/A</v>
      </c>
      <c r="E20" s="10">
        <v>4.2409756098000004</v>
      </c>
      <c r="F20" s="9" t="str">
        <f t="shared" si="5"/>
        <v>N/A</v>
      </c>
      <c r="G20" s="10">
        <v>11.852564103000001</v>
      </c>
      <c r="H20" s="9" t="str">
        <f t="shared" si="6"/>
        <v>N/A</v>
      </c>
      <c r="I20" s="10" t="s">
        <v>217</v>
      </c>
      <c r="J20" s="10">
        <v>179.5</v>
      </c>
      <c r="K20" s="9" t="str">
        <f t="shared" si="7"/>
        <v>No</v>
      </c>
    </row>
    <row r="21" spans="1:11" x14ac:dyDescent="0.2">
      <c r="A21" s="78" t="s">
        <v>658</v>
      </c>
      <c r="B21" s="97" t="s">
        <v>217</v>
      </c>
      <c r="C21" s="9" t="s">
        <v>217</v>
      </c>
      <c r="D21" s="9" t="str">
        <f t="shared" si="4"/>
        <v>N/A</v>
      </c>
      <c r="E21" s="9">
        <v>29.537454874000002</v>
      </c>
      <c r="F21" s="9" t="str">
        <f t="shared" si="5"/>
        <v>N/A</v>
      </c>
      <c r="G21" s="9">
        <v>40.401397693</v>
      </c>
      <c r="H21" s="9" t="str">
        <f t="shared" si="6"/>
        <v>N/A</v>
      </c>
      <c r="I21" s="10" t="s">
        <v>217</v>
      </c>
      <c r="J21" s="10">
        <v>36.78</v>
      </c>
      <c r="K21" s="9" t="str">
        <f t="shared" si="7"/>
        <v>No</v>
      </c>
    </row>
    <row r="22" spans="1:11" x14ac:dyDescent="0.2">
      <c r="A22" s="78" t="s">
        <v>1721</v>
      </c>
      <c r="B22" s="97" t="s">
        <v>217</v>
      </c>
      <c r="C22" s="9" t="s">
        <v>217</v>
      </c>
      <c r="D22" s="9" t="str">
        <f t="shared" si="4"/>
        <v>N/A</v>
      </c>
      <c r="E22" s="9">
        <v>74.600870826999994</v>
      </c>
      <c r="F22" s="9" t="str">
        <f t="shared" si="5"/>
        <v>N/A</v>
      </c>
      <c r="G22" s="9">
        <v>15.837281064000001</v>
      </c>
      <c r="H22" s="9" t="str">
        <f t="shared" si="6"/>
        <v>N/A</v>
      </c>
      <c r="I22" s="10" t="s">
        <v>217</v>
      </c>
      <c r="J22" s="10">
        <v>-78.8</v>
      </c>
      <c r="K22" s="9" t="str">
        <f t="shared" si="7"/>
        <v>No</v>
      </c>
    </row>
    <row r="23" spans="1:11" x14ac:dyDescent="0.2">
      <c r="A23" s="78" t="s">
        <v>852</v>
      </c>
      <c r="B23" s="97" t="s">
        <v>217</v>
      </c>
      <c r="C23" s="10" t="s">
        <v>217</v>
      </c>
      <c r="D23" s="9" t="str">
        <f t="shared" si="4"/>
        <v>N/A</v>
      </c>
      <c r="E23" s="10">
        <v>4.2425762851000002</v>
      </c>
      <c r="F23" s="9" t="str">
        <f t="shared" si="5"/>
        <v>N/A</v>
      </c>
      <c r="G23" s="10">
        <v>3.9525246981</v>
      </c>
      <c r="H23" s="9" t="str">
        <f t="shared" si="6"/>
        <v>N/A</v>
      </c>
      <c r="I23" s="10" t="s">
        <v>217</v>
      </c>
      <c r="J23" s="10">
        <v>-6.84</v>
      </c>
      <c r="K23" s="9" t="str">
        <f t="shared" si="7"/>
        <v>Yes</v>
      </c>
    </row>
    <row r="24" spans="1:11" x14ac:dyDescent="0.2">
      <c r="A24" s="78" t="s">
        <v>15</v>
      </c>
      <c r="B24" s="97" t="s">
        <v>217</v>
      </c>
      <c r="C24" s="9" t="s">
        <v>217</v>
      </c>
      <c r="D24" s="9" t="str">
        <f>IF($B24="N/A","N/A",IF(C24&lt;0,"No","Yes"))</f>
        <v>N/A</v>
      </c>
      <c r="E24" s="9">
        <v>2.2563177000000001E-3</v>
      </c>
      <c r="F24" s="9" t="str">
        <f>IF($B24="N/A","N/A",IF(E24&lt;0,"No","Yes"))</f>
        <v>N/A</v>
      </c>
      <c r="G24" s="9">
        <v>1.5803058799999999E-2</v>
      </c>
      <c r="H24" s="9" t="str">
        <f>IF($B24="N/A","N/A",IF(G24&lt;0,"No","Yes"))</f>
        <v>N/A</v>
      </c>
      <c r="I24" s="10" t="s">
        <v>217</v>
      </c>
      <c r="J24" s="10">
        <v>600.4</v>
      </c>
      <c r="K24" s="9" t="str">
        <f t="shared" ref="K24:K30" si="8">IF(J24="Div by 0", "N/A", IF(J24="N/A","N/A", IF(J24&gt;30, "No", IF(J24&lt;-30, "No", "Yes"))))</f>
        <v>No</v>
      </c>
    </row>
    <row r="25" spans="1:11" x14ac:dyDescent="0.2">
      <c r="A25" s="78" t="s">
        <v>163</v>
      </c>
      <c r="B25" s="97" t="s">
        <v>217</v>
      </c>
      <c r="C25" s="9" t="s">
        <v>217</v>
      </c>
      <c r="D25" s="9" t="str">
        <f>IF($B25="N/A","N/A",IF(C25&lt;0,"No","Yes"))</f>
        <v>N/A</v>
      </c>
      <c r="E25" s="9">
        <v>99.381768953000005</v>
      </c>
      <c r="F25" s="9" t="str">
        <f>IF($B25="N/A","N/A",IF(E25&lt;0,"No","Yes"))</f>
        <v>N/A</v>
      </c>
      <c r="G25" s="9">
        <v>98.516268370999995</v>
      </c>
      <c r="H25" s="9" t="str">
        <f>IF($B25="N/A","N/A",IF(G25&lt;0,"No","Yes"))</f>
        <v>N/A</v>
      </c>
      <c r="I25" s="10" t="s">
        <v>217</v>
      </c>
      <c r="J25" s="10">
        <v>-0.871</v>
      </c>
      <c r="K25" s="9" t="str">
        <f t="shared" si="8"/>
        <v>Yes</v>
      </c>
    </row>
    <row r="26" spans="1:11" x14ac:dyDescent="0.2">
      <c r="A26" s="78" t="s">
        <v>32</v>
      </c>
      <c r="B26" s="97" t="s">
        <v>217</v>
      </c>
      <c r="C26" s="9" t="s">
        <v>217</v>
      </c>
      <c r="D26" s="9" t="str">
        <f>IF($B26="N/A","N/A",IF(C26&lt;0,"No","Yes"))</f>
        <v>N/A</v>
      </c>
      <c r="E26" s="9">
        <v>100</v>
      </c>
      <c r="F26" s="9" t="str">
        <f>IF($B26="N/A","N/A",IF(E26&lt;0,"No","Yes"))</f>
        <v>N/A</v>
      </c>
      <c r="G26" s="9">
        <v>99.998244104999998</v>
      </c>
      <c r="H26" s="9" t="str">
        <f>IF($B26="N/A","N/A",IF(G26&lt;0,"No","Yes"))</f>
        <v>N/A</v>
      </c>
      <c r="I26" s="10" t="s">
        <v>217</v>
      </c>
      <c r="J26" s="10">
        <v>-2E-3</v>
      </c>
      <c r="K26" s="9" t="str">
        <f t="shared" si="8"/>
        <v>Yes</v>
      </c>
    </row>
    <row r="27" spans="1:11" x14ac:dyDescent="0.2">
      <c r="A27" s="78" t="s">
        <v>164</v>
      </c>
      <c r="B27" s="97" t="s">
        <v>217</v>
      </c>
      <c r="C27" s="9" t="s">
        <v>217</v>
      </c>
      <c r="D27" s="9" t="str">
        <f t="shared" ref="D27:D30" si="9">IF($B27="N/A","N/A",IF(C27&lt;0,"No","Yes"))</f>
        <v>N/A</v>
      </c>
      <c r="E27" s="9">
        <v>46.342509024999998</v>
      </c>
      <c r="F27" s="9" t="str">
        <f t="shared" ref="F27:F30" si="10">IF($B27="N/A","N/A",IF(E27&lt;0,"No","Yes"))</f>
        <v>N/A</v>
      </c>
      <c r="G27" s="9">
        <v>53.366929466000002</v>
      </c>
      <c r="H27" s="9" t="str">
        <f t="shared" ref="H27:H30" si="11">IF($B27="N/A","N/A",IF(G27&lt;0,"No","Yes"))</f>
        <v>N/A</v>
      </c>
      <c r="I27" s="10" t="s">
        <v>217</v>
      </c>
      <c r="J27" s="10">
        <v>15.16</v>
      </c>
      <c r="K27" s="9" t="str">
        <f t="shared" si="8"/>
        <v>Yes</v>
      </c>
    </row>
    <row r="28" spans="1:11" x14ac:dyDescent="0.2">
      <c r="A28" s="28" t="s">
        <v>373</v>
      </c>
      <c r="B28" s="97" t="s">
        <v>217</v>
      </c>
      <c r="C28" s="9" t="s">
        <v>217</v>
      </c>
      <c r="D28" s="9" t="str">
        <f t="shared" si="9"/>
        <v>N/A</v>
      </c>
      <c r="E28" s="9">
        <v>33.416064982000002</v>
      </c>
      <c r="F28" s="9" t="str">
        <f t="shared" si="10"/>
        <v>N/A</v>
      </c>
      <c r="G28" s="9">
        <v>14.168320135</v>
      </c>
      <c r="H28" s="9" t="str">
        <f t="shared" si="11"/>
        <v>N/A</v>
      </c>
      <c r="I28" s="10" t="s">
        <v>217</v>
      </c>
      <c r="J28" s="10">
        <v>-57.6</v>
      </c>
      <c r="K28" s="9" t="str">
        <f t="shared" si="8"/>
        <v>No</v>
      </c>
    </row>
    <row r="29" spans="1:11" x14ac:dyDescent="0.2">
      <c r="A29" s="28" t="s">
        <v>375</v>
      </c>
      <c r="B29" s="97" t="s">
        <v>217</v>
      </c>
      <c r="C29" s="9" t="s">
        <v>217</v>
      </c>
      <c r="D29" s="9" t="str">
        <f t="shared" si="9"/>
        <v>N/A</v>
      </c>
      <c r="E29" s="9">
        <v>12.136732852</v>
      </c>
      <c r="F29" s="9" t="str">
        <f t="shared" si="10"/>
        <v>N/A</v>
      </c>
      <c r="G29" s="9">
        <v>38.332952888999998</v>
      </c>
      <c r="H29" s="9" t="str">
        <f t="shared" si="11"/>
        <v>N/A</v>
      </c>
      <c r="I29" s="10" t="s">
        <v>217</v>
      </c>
      <c r="J29" s="10">
        <v>215.8</v>
      </c>
      <c r="K29" s="9" t="str">
        <f t="shared" si="8"/>
        <v>No</v>
      </c>
    </row>
    <row r="30" spans="1:11" x14ac:dyDescent="0.2">
      <c r="A30" s="28" t="s">
        <v>376</v>
      </c>
      <c r="B30" s="97" t="s">
        <v>217</v>
      </c>
      <c r="C30" s="9" t="s">
        <v>217</v>
      </c>
      <c r="D30" s="9" t="str">
        <f t="shared" si="9"/>
        <v>N/A</v>
      </c>
      <c r="E30" s="9">
        <v>2.4819494599999999E-2</v>
      </c>
      <c r="F30" s="9" t="str">
        <f t="shared" si="10"/>
        <v>N/A</v>
      </c>
      <c r="G30" s="9">
        <v>2.2826640400000001E-2</v>
      </c>
      <c r="H30" s="9" t="str">
        <f t="shared" si="11"/>
        <v>N/A</v>
      </c>
      <c r="I30" s="10" t="s">
        <v>217</v>
      </c>
      <c r="J30" s="10">
        <v>-8.0299999999999994</v>
      </c>
      <c r="K30" s="9" t="str">
        <f t="shared" si="8"/>
        <v>Yes</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72518092</v>
      </c>
      <c r="D7" s="31" t="str">
        <f>IF($B7="N/A","N/A",IF(C7&gt;15,"No",IF(C7&lt;-15,"No","Yes")))</f>
        <v>N/A</v>
      </c>
      <c r="E7" s="30">
        <v>90317534</v>
      </c>
      <c r="F7" s="31" t="str">
        <f>IF($B7="N/A","N/A",IF(E7&gt;15,"No",IF(E7&lt;-15,"No","Yes")))</f>
        <v>N/A</v>
      </c>
      <c r="G7" s="30">
        <v>114250981</v>
      </c>
      <c r="H7" s="31" t="str">
        <f>IF($B7="N/A","N/A",IF(G7&gt;15,"No",IF(G7&lt;-15,"No","Yes")))</f>
        <v>N/A</v>
      </c>
      <c r="I7" s="32">
        <v>24.54</v>
      </c>
      <c r="J7" s="32">
        <v>26.5</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17.732976839999999</v>
      </c>
      <c r="H8" s="31" t="str">
        <f>IF($B8="N/A","N/A",IF(G8&gt;15,"No",IF(G8&lt;-15,"No","Yes")))</f>
        <v>N/A</v>
      </c>
      <c r="I8" s="32" t="s">
        <v>217</v>
      </c>
      <c r="J8" s="32" t="s">
        <v>217</v>
      </c>
      <c r="K8" s="31" t="str">
        <f t="shared" si="0"/>
        <v>N/A</v>
      </c>
    </row>
    <row r="9" spans="1:11" x14ac:dyDescent="0.2">
      <c r="A9" s="81" t="s">
        <v>119</v>
      </c>
      <c r="B9" s="34" t="s">
        <v>217</v>
      </c>
      <c r="C9" s="90">
        <v>53.115248813000001</v>
      </c>
      <c r="D9" s="9" t="str">
        <f>IF($B9="N/A","N/A",IF(C9&gt;15,"No",IF(C9&lt;-15,"No","Yes")))</f>
        <v>N/A</v>
      </c>
      <c r="E9" s="9">
        <v>55.882580894999997</v>
      </c>
      <c r="F9" s="9" t="str">
        <f>IF($B9="N/A","N/A",IF(E9&gt;15,"No",IF(E9&lt;-15,"No","Yes")))</f>
        <v>N/A</v>
      </c>
      <c r="G9" s="9">
        <v>47.676458900999997</v>
      </c>
      <c r="H9" s="9" t="str">
        <f>IF($B9="N/A","N/A",IF(G9&gt;15,"No",IF(G9&lt;-15,"No","Yes")))</f>
        <v>N/A</v>
      </c>
      <c r="I9" s="10">
        <v>5.21</v>
      </c>
      <c r="J9" s="10">
        <v>-14.7</v>
      </c>
      <c r="K9" s="9" t="str">
        <f t="shared" si="0"/>
        <v>Yes</v>
      </c>
    </row>
    <row r="10" spans="1:11" x14ac:dyDescent="0.2">
      <c r="A10" s="81" t="s">
        <v>120</v>
      </c>
      <c r="B10" s="34" t="s">
        <v>217</v>
      </c>
      <c r="C10" s="90">
        <v>0</v>
      </c>
      <c r="D10" s="9" t="str">
        <f>IF($B10="N/A","N/A",IF(C10&gt;15,"No",IF(C10&lt;-15,"No","Yes")))</f>
        <v>N/A</v>
      </c>
      <c r="E10" s="9">
        <v>1.3874382399999999E-2</v>
      </c>
      <c r="F10" s="9" t="str">
        <f>IF($B10="N/A","N/A",IF(E10&gt;15,"No",IF(E10&lt;-15,"No","Yes")))</f>
        <v>N/A</v>
      </c>
      <c r="G10" s="9">
        <v>4.7812280899999997E-2</v>
      </c>
      <c r="H10" s="9" t="str">
        <f>IF($B10="N/A","N/A",IF(G10&gt;15,"No",IF(G10&lt;-15,"No","Yes")))</f>
        <v>N/A</v>
      </c>
      <c r="I10" s="10" t="s">
        <v>1743</v>
      </c>
      <c r="J10" s="10">
        <v>244.6</v>
      </c>
      <c r="K10" s="9" t="str">
        <f t="shared" si="0"/>
        <v>No</v>
      </c>
    </row>
    <row r="11" spans="1:11" x14ac:dyDescent="0.2">
      <c r="A11" s="81" t="s">
        <v>853</v>
      </c>
      <c r="B11" s="34" t="s">
        <v>217</v>
      </c>
      <c r="C11" s="90">
        <v>20.585009324000001</v>
      </c>
      <c r="D11" s="9" t="str">
        <f>IF($B11="N/A","N/A",IF(C11&gt;15,"No",IF(C11&lt;-15,"No","Yes")))</f>
        <v>N/A</v>
      </c>
      <c r="E11" s="9">
        <v>24.324791684000001</v>
      </c>
      <c r="F11" s="9" t="str">
        <f>IF($B11="N/A","N/A",IF(E11&gt;15,"No",IF(E11&lt;-15,"No","Yes")))</f>
        <v>N/A</v>
      </c>
      <c r="G11" s="9">
        <v>34.542751979000002</v>
      </c>
      <c r="H11" s="9" t="str">
        <f>IF($B11="N/A","N/A",IF(G11&gt;15,"No",IF(G11&lt;-15,"No","Yes")))</f>
        <v>N/A</v>
      </c>
      <c r="I11" s="10">
        <v>18.170000000000002</v>
      </c>
      <c r="J11" s="10">
        <v>42.01</v>
      </c>
      <c r="K11" s="9" t="str">
        <f t="shared" si="0"/>
        <v>No</v>
      </c>
    </row>
    <row r="12" spans="1:11" x14ac:dyDescent="0.2">
      <c r="A12" s="81" t="s">
        <v>854</v>
      </c>
      <c r="B12" s="92" t="s">
        <v>218</v>
      </c>
      <c r="C12" s="90" t="s">
        <v>217</v>
      </c>
      <c r="D12" s="9" t="str">
        <f>IF(OR($B12="N/A",$C12="N/A"),"N/A",IF(C12&gt;100,"No",IF(C12&lt;95,"No","Yes")))</f>
        <v>N/A</v>
      </c>
      <c r="E12" s="90">
        <v>95.148338103</v>
      </c>
      <c r="F12" s="9" t="str">
        <f>IF(OR($B12="N/A",$E12="N/A"),"N/A",IF(E12&gt;100,"No",IF(E12&lt;95,"No","Yes")))</f>
        <v>Yes</v>
      </c>
      <c r="G12" s="90">
        <v>87.311782484999995</v>
      </c>
      <c r="H12" s="9" t="str">
        <f>IF($B12="N/A","N/A",IF(G12&gt;100,"No",IF(G12&lt;95,"No","Yes")))</f>
        <v>No</v>
      </c>
      <c r="I12" s="93" t="s">
        <v>217</v>
      </c>
      <c r="J12" s="93">
        <v>-8.24</v>
      </c>
      <c r="K12" s="9" t="str">
        <f t="shared" si="0"/>
        <v>Yes</v>
      </c>
    </row>
    <row r="13" spans="1:11" x14ac:dyDescent="0.2">
      <c r="A13" s="81" t="s">
        <v>351</v>
      </c>
      <c r="B13" s="92" t="s">
        <v>217</v>
      </c>
      <c r="C13" s="90" t="s">
        <v>217</v>
      </c>
      <c r="D13" s="9" t="str">
        <f>IF($B13="N/A","N/A",IF(C13&gt;100,"No",IF(C13&lt;95,"No","Yes")))</f>
        <v>N/A</v>
      </c>
      <c r="E13" s="90">
        <v>60.842920194999998</v>
      </c>
      <c r="F13" s="9" t="str">
        <f>IF($B13="N/A","N/A",IF(E13&gt;100,"No",IF(E13&lt;95,"No","Yes")))</f>
        <v>N/A</v>
      </c>
      <c r="G13" s="90">
        <v>14.723749378000001</v>
      </c>
      <c r="H13" s="9" t="str">
        <f>IF($B13="N/A","N/A",IF(G13&gt;100,"No",IF(G13&lt;95,"No","Yes")))</f>
        <v>N/A</v>
      </c>
      <c r="I13" s="93" t="s">
        <v>217</v>
      </c>
      <c r="J13" s="93">
        <v>-75.8</v>
      </c>
      <c r="K13" s="9" t="str">
        <f t="shared" si="0"/>
        <v>No</v>
      </c>
    </row>
    <row r="14" spans="1:11" x14ac:dyDescent="0.2">
      <c r="A14" s="81" t="s">
        <v>352</v>
      </c>
      <c r="B14" s="92" t="s">
        <v>217</v>
      </c>
      <c r="C14" s="90" t="s">
        <v>217</v>
      </c>
      <c r="D14" s="9" t="str">
        <f t="shared" ref="D14" si="1">IF($B14="N/A","N/A",IF(C14&lt;0,"No","Yes"))</f>
        <v>N/A</v>
      </c>
      <c r="E14" s="90">
        <v>6.5770159903999996</v>
      </c>
      <c r="F14" s="9" t="str">
        <f t="shared" ref="F14" si="2">IF($B14="N/A","N/A",IF(E14&lt;0,"No","Yes"))</f>
        <v>N/A</v>
      </c>
      <c r="G14" s="90">
        <v>1.9424489133</v>
      </c>
      <c r="H14" s="9" t="str">
        <f t="shared" ref="H14" si="3">IF($B14="N/A","N/A",IF(G14&lt;0,"No","Yes"))</f>
        <v>N/A</v>
      </c>
      <c r="I14" s="93" t="s">
        <v>217</v>
      </c>
      <c r="J14" s="93">
        <v>-70.5</v>
      </c>
      <c r="K14" s="9" t="str">
        <f t="shared" si="0"/>
        <v>No</v>
      </c>
    </row>
    <row r="15" spans="1:11" x14ac:dyDescent="0.2">
      <c r="A15" s="81" t="s">
        <v>855</v>
      </c>
      <c r="B15" s="92" t="s">
        <v>218</v>
      </c>
      <c r="C15" s="90" t="s">
        <v>217</v>
      </c>
      <c r="D15" s="9" t="str">
        <f>IF(OR($B15="N/A",$C15="N/A"),"N/A",IF(C15&gt;100,"No",IF(C15&lt;95,"No","Yes")))</f>
        <v>N/A</v>
      </c>
      <c r="E15" s="90">
        <v>66.849823013000005</v>
      </c>
      <c r="F15" s="9" t="str">
        <f>IF(OR($B15="N/A",$E15="N/A"),"N/A",IF(E15&gt;100,"No",IF(E15&lt;95,"No","Yes")))</f>
        <v>No</v>
      </c>
      <c r="G15" s="90">
        <v>81.684006647999993</v>
      </c>
      <c r="H15" s="9" t="str">
        <f>IF($B15="N/A","N/A",IF(G15&gt;100,"No",IF(G15&lt;95,"No","Yes")))</f>
        <v>No</v>
      </c>
      <c r="I15" s="93" t="s">
        <v>217</v>
      </c>
      <c r="J15" s="93">
        <v>22.19</v>
      </c>
      <c r="K15" s="9" t="str">
        <f t="shared" si="0"/>
        <v>Yes</v>
      </c>
    </row>
    <row r="16" spans="1:11" x14ac:dyDescent="0.2">
      <c r="A16" s="81" t="s">
        <v>335</v>
      </c>
      <c r="B16" s="34" t="s">
        <v>217</v>
      </c>
      <c r="C16" s="79">
        <v>19072071</v>
      </c>
      <c r="D16" s="9" t="str">
        <f>IF($B16="N/A","N/A",IF(C16&gt;15,"No",IF(C16&lt;-15,"No","Yes")))</f>
        <v>N/A</v>
      </c>
      <c r="E16" s="35">
        <v>17863682</v>
      </c>
      <c r="F16" s="9" t="str">
        <f>IF($B16="N/A","N/A",IF(E16&gt;15,"No",IF(E16&lt;-15,"No","Yes")))</f>
        <v>N/A</v>
      </c>
      <c r="G16" s="35">
        <v>20260100</v>
      </c>
      <c r="H16" s="9" t="str">
        <f>IF($B16="N/A","N/A",IF(G16&gt;15,"No",IF(G16&lt;-15,"No","Yes")))</f>
        <v>N/A</v>
      </c>
      <c r="I16" s="10">
        <v>-6.34</v>
      </c>
      <c r="J16" s="10">
        <v>13.42</v>
      </c>
      <c r="K16" s="9" t="str">
        <f t="shared" si="0"/>
        <v>Yes</v>
      </c>
    </row>
    <row r="17" spans="1:11" x14ac:dyDescent="0.2">
      <c r="A17" s="81" t="s">
        <v>442</v>
      </c>
      <c r="B17" s="34" t="s">
        <v>219</v>
      </c>
      <c r="C17" s="90">
        <v>9.0195081593000008</v>
      </c>
      <c r="D17" s="9" t="str">
        <f>IF($B17="N/A","N/A",IF(C17&gt;20,"No",IF(C17&lt;5,"No","Yes")))</f>
        <v>Yes</v>
      </c>
      <c r="E17" s="9">
        <v>9.0352705562000004</v>
      </c>
      <c r="F17" s="9" t="str">
        <f>IF($B17="N/A","N/A",IF(E17&gt;20,"No",IF(E17&lt;5,"No","Yes")))</f>
        <v>Yes</v>
      </c>
      <c r="G17" s="9">
        <v>6.5344642919</v>
      </c>
      <c r="H17" s="9" t="str">
        <f>IF($B17="N/A","N/A",IF(G17&gt;20,"No",IF(G17&lt;5,"No","Yes")))</f>
        <v>Yes</v>
      </c>
      <c r="I17" s="10">
        <v>0.17480000000000001</v>
      </c>
      <c r="J17" s="10">
        <v>-27.7</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93.465535708000004</v>
      </c>
      <c r="H18" s="9" t="str">
        <f>IF($B18="N/A","N/A",IF(G18&gt;15,"No",IF(G18&lt;-15,"No","Yes")))</f>
        <v>N/A</v>
      </c>
      <c r="I18" s="10" t="s">
        <v>217</v>
      </c>
      <c r="J18" s="10" t="s">
        <v>217</v>
      </c>
      <c r="K18" s="9" t="str">
        <f t="shared" si="0"/>
        <v>N/A</v>
      </c>
    </row>
    <row r="19" spans="1:11" x14ac:dyDescent="0.2">
      <c r="A19" s="81" t="s">
        <v>444</v>
      </c>
      <c r="B19" s="34" t="s">
        <v>220</v>
      </c>
      <c r="C19" s="90">
        <v>2.1005584552999998</v>
      </c>
      <c r="D19" s="9" t="str">
        <f>IF($B19="N/A","N/A",IF(C19&gt;1,"Yes","No"))</f>
        <v>Yes</v>
      </c>
      <c r="E19" s="9">
        <v>7.6301738914000001</v>
      </c>
      <c r="F19" s="9" t="str">
        <f>IF($B19="N/A","N/A",IF(E19&gt;1,"Yes","No"))</f>
        <v>Yes</v>
      </c>
      <c r="G19" s="9">
        <v>10.288532633000001</v>
      </c>
      <c r="H19" s="9" t="str">
        <f>IF($B19="N/A","N/A",IF(G19&gt;1,"Yes","No"))</f>
        <v>Yes</v>
      </c>
      <c r="I19" s="10">
        <v>263.2</v>
      </c>
      <c r="J19" s="10">
        <v>34.840000000000003</v>
      </c>
      <c r="K19" s="9" t="str">
        <f t="shared" si="0"/>
        <v>No</v>
      </c>
    </row>
    <row r="20" spans="1:11" x14ac:dyDescent="0.2">
      <c r="A20" s="81" t="s">
        <v>856</v>
      </c>
      <c r="B20" s="34" t="s">
        <v>217</v>
      </c>
      <c r="C20" s="83">
        <v>55.681478708</v>
      </c>
      <c r="D20" s="9" t="str">
        <f>IF($B20="N/A","N/A",IF(C20&gt;15,"No",IF(C20&lt;-15,"No","Yes")))</f>
        <v>N/A</v>
      </c>
      <c r="E20" s="36">
        <v>51.397174677000002</v>
      </c>
      <c r="F20" s="9" t="str">
        <f>IF($B20="N/A","N/A",IF(E20&gt;15,"No",IF(E20&lt;-15,"No","Yes")))</f>
        <v>N/A</v>
      </c>
      <c r="G20" s="36">
        <v>45.735559258000002</v>
      </c>
      <c r="H20" s="9" t="str">
        <f>IF($B20="N/A","N/A",IF(G20&gt;15,"No",IF(G20&lt;-15,"No","Yes")))</f>
        <v>N/A</v>
      </c>
      <c r="I20" s="10">
        <v>-7.69</v>
      </c>
      <c r="J20" s="10">
        <v>-11</v>
      </c>
      <c r="K20" s="9" t="str">
        <f t="shared" si="0"/>
        <v>Yes</v>
      </c>
    </row>
    <row r="21" spans="1:11" x14ac:dyDescent="0.2">
      <c r="A21" s="81" t="s">
        <v>34</v>
      </c>
      <c r="B21" s="34" t="s">
        <v>217</v>
      </c>
      <c r="C21" s="94">
        <v>35.124460708000001</v>
      </c>
      <c r="D21" s="9" t="str">
        <f>IF($B21="N/A","N/A",IF(C21&gt;15,"No",IF(C21&lt;-15,"No","Yes")))</f>
        <v>N/A</v>
      </c>
      <c r="E21" s="95">
        <v>33.240283728999998</v>
      </c>
      <c r="F21" s="9" t="str">
        <f>IF($B21="N/A","N/A",IF(E21&gt;15,"No",IF(E21&lt;-15,"No","Yes")))</f>
        <v>N/A</v>
      </c>
      <c r="G21" s="95">
        <v>27.245801222000001</v>
      </c>
      <c r="H21" s="9" t="str">
        <f>IF($B21="N/A","N/A",IF(G21&gt;15,"No",IF(G21&lt;-15,"No","Yes")))</f>
        <v>N/A</v>
      </c>
      <c r="I21" s="10">
        <v>-5.36</v>
      </c>
      <c r="J21" s="10">
        <v>-18</v>
      </c>
      <c r="K21" s="9" t="str">
        <f t="shared" si="0"/>
        <v>Yes</v>
      </c>
    </row>
    <row r="22" spans="1:11" x14ac:dyDescent="0.2">
      <c r="A22" s="81" t="s">
        <v>1722</v>
      </c>
      <c r="B22" s="34" t="s">
        <v>217</v>
      </c>
      <c r="C22" s="94">
        <v>8.7810923829000007</v>
      </c>
      <c r="D22" s="9" t="str">
        <f>IF($B22="N/A","N/A",IF(C22&gt;15,"No",IF(C22&lt;-15,"No","Yes")))</f>
        <v>N/A</v>
      </c>
      <c r="E22" s="95">
        <v>21.913523265999999</v>
      </c>
      <c r="F22" s="9" t="str">
        <f>IF($B22="N/A","N/A",IF(E22&gt;15,"No",IF(E22&lt;-15,"No","Yes")))</f>
        <v>N/A</v>
      </c>
      <c r="G22" s="95">
        <v>38.832185893000002</v>
      </c>
      <c r="H22" s="9" t="str">
        <f>IF($B22="N/A","N/A",IF(G22&gt;15,"No",IF(G22&lt;-15,"No","Yes")))</f>
        <v>N/A</v>
      </c>
      <c r="I22" s="10">
        <v>149.6</v>
      </c>
      <c r="J22" s="10">
        <v>77.209999999999994</v>
      </c>
      <c r="K22" s="9" t="str">
        <f t="shared" si="0"/>
        <v>No</v>
      </c>
    </row>
    <row r="23" spans="1:11" x14ac:dyDescent="0.2">
      <c r="A23" s="81" t="s">
        <v>35</v>
      </c>
      <c r="B23" s="34" t="s">
        <v>217</v>
      </c>
      <c r="C23" s="94">
        <v>0</v>
      </c>
      <c r="D23" s="9" t="str">
        <f>IF($B23="N/A","N/A",IF(C23&gt;15,"No",IF(C23&lt;-15,"No","Yes")))</f>
        <v>N/A</v>
      </c>
      <c r="E23" s="95">
        <v>1.75733E-5</v>
      </c>
      <c r="F23" s="9" t="str">
        <f>IF($B23="N/A","N/A",IF(E23&gt;15,"No",IF(E23&lt;-15,"No","Yes")))</f>
        <v>N/A</v>
      </c>
      <c r="G23" s="95">
        <v>5.0229774000000002E-6</v>
      </c>
      <c r="H23" s="9" t="str">
        <f>IF($B23="N/A","N/A",IF(G23&gt;15,"No",IF(G23&lt;-15,"No","Yes")))</f>
        <v>N/A</v>
      </c>
      <c r="I23" s="10" t="s">
        <v>1743</v>
      </c>
      <c r="J23" s="10">
        <v>-71.400000000000006</v>
      </c>
      <c r="K23" s="9" t="str">
        <f t="shared" si="0"/>
        <v>No</v>
      </c>
    </row>
    <row r="24" spans="1:11" x14ac:dyDescent="0.2">
      <c r="A24" s="81" t="s">
        <v>857</v>
      </c>
      <c r="B24" s="34" t="s">
        <v>247</v>
      </c>
      <c r="C24" s="83">
        <v>252.09704436000001</v>
      </c>
      <c r="D24" s="9" t="str">
        <f>IF($B24="N/A","N/A",IF(C24&gt;300,"No",IF(C24&lt;75,"No","Yes")))</f>
        <v>Yes</v>
      </c>
      <c r="E24" s="36">
        <v>264.14969171000001</v>
      </c>
      <c r="F24" s="9" t="str">
        <f>IF($B24="N/A","N/A",IF(E24&gt;300,"No",IF(E24&lt;75,"No","Yes")))</f>
        <v>Yes</v>
      </c>
      <c r="G24" s="36">
        <v>237.91569806999999</v>
      </c>
      <c r="H24" s="9" t="str">
        <f>IF($B24="N/A","N/A",IF(G24&gt;300,"No",IF(G24&lt;75,"No","Yes")))</f>
        <v>Yes</v>
      </c>
      <c r="I24" s="10">
        <v>4.7809999999999997</v>
      </c>
      <c r="J24" s="10">
        <v>-9.93</v>
      </c>
      <c r="K24" s="9" t="str">
        <f t="shared" si="0"/>
        <v>Yes</v>
      </c>
    </row>
    <row r="25" spans="1:11" x14ac:dyDescent="0.2">
      <c r="A25" s="81" t="s">
        <v>858</v>
      </c>
      <c r="B25" s="34" t="s">
        <v>248</v>
      </c>
      <c r="C25" s="83">
        <v>182.45922196000001</v>
      </c>
      <c r="D25" s="9" t="str">
        <f>IF($B25="N/A","N/A",IF(C25&gt;250,"No",IF(C25&lt;20,"No","Yes")))</f>
        <v>Yes</v>
      </c>
      <c r="E25" s="36">
        <v>102.74067236</v>
      </c>
      <c r="F25" s="9" t="str">
        <f>IF($B25="N/A","N/A",IF(E25&gt;250,"No",IF(E25&lt;20,"No","Yes")))</f>
        <v>Yes</v>
      </c>
      <c r="G25" s="36">
        <v>94.040584613999997</v>
      </c>
      <c r="H25" s="9" t="str">
        <f>IF($B25="N/A","N/A",IF(G25&gt;250,"No",IF(G25&lt;20,"No","Yes")))</f>
        <v>Yes</v>
      </c>
      <c r="I25" s="10">
        <v>-43.7</v>
      </c>
      <c r="J25" s="10">
        <v>-8.4700000000000006</v>
      </c>
      <c r="K25" s="9" t="str">
        <f t="shared" si="0"/>
        <v>Yes</v>
      </c>
    </row>
    <row r="26" spans="1:11" x14ac:dyDescent="0.2">
      <c r="A26" s="81" t="s">
        <v>859</v>
      </c>
      <c r="B26" s="34" t="s">
        <v>249</v>
      </c>
      <c r="C26" s="83" t="s">
        <v>1743</v>
      </c>
      <c r="D26" s="9" t="str">
        <f>IF($B26="N/A","N/A",IF(C26&gt;5,"No",IF(C26&lt;3,"No","Yes")))</f>
        <v>No</v>
      </c>
      <c r="E26" s="36">
        <v>8</v>
      </c>
      <c r="F26" s="9" t="str">
        <f>IF($B26="N/A","N/A",IF(E26&gt;5,"No",IF(E26&lt;3,"No","Yes")))</f>
        <v>No</v>
      </c>
      <c r="G26" s="36">
        <v>8</v>
      </c>
      <c r="H26" s="9" t="str">
        <f>IF($B26="N/A","N/A",IF(G26&gt;5,"No",IF(G26&lt;3,"No","Yes")))</f>
        <v>No</v>
      </c>
      <c r="I26" s="10" t="s">
        <v>1743</v>
      </c>
      <c r="J26" s="10">
        <v>0</v>
      </c>
      <c r="K26" s="9" t="str">
        <f t="shared" si="0"/>
        <v>Yes</v>
      </c>
    </row>
    <row r="27" spans="1:11" x14ac:dyDescent="0.2">
      <c r="A27" s="81" t="s">
        <v>131</v>
      </c>
      <c r="B27" s="34" t="s">
        <v>217</v>
      </c>
      <c r="C27" s="79">
        <v>74932</v>
      </c>
      <c r="D27" s="34" t="s">
        <v>217</v>
      </c>
      <c r="E27" s="35">
        <v>221382</v>
      </c>
      <c r="F27" s="34" t="s">
        <v>217</v>
      </c>
      <c r="G27" s="35">
        <v>328536</v>
      </c>
      <c r="H27" s="9" t="str">
        <f>IF($B27="N/A","N/A",IF(G27&gt;15,"No",IF(G27&lt;-15,"No","Yes")))</f>
        <v>N/A</v>
      </c>
      <c r="I27" s="10">
        <v>195.4</v>
      </c>
      <c r="J27" s="10">
        <v>48.4</v>
      </c>
      <c r="K27" s="9" t="str">
        <f t="shared" si="0"/>
        <v>No</v>
      </c>
    </row>
    <row r="28" spans="1:11" x14ac:dyDescent="0.2">
      <c r="A28" s="81" t="s">
        <v>350</v>
      </c>
      <c r="B28" s="34" t="s">
        <v>217</v>
      </c>
      <c r="C28" s="79" t="s">
        <v>217</v>
      </c>
      <c r="D28" s="34" t="s">
        <v>217</v>
      </c>
      <c r="E28" s="35" t="s">
        <v>217</v>
      </c>
      <c r="F28" s="34" t="s">
        <v>217</v>
      </c>
      <c r="G28" s="8">
        <v>0.28755639309999997</v>
      </c>
      <c r="H28" s="9" t="str">
        <f>IF($B28="N/A","N/A",IF(G28&gt;15,"No",IF(G28&lt;-15,"No","Yes")))</f>
        <v>N/A</v>
      </c>
      <c r="I28" s="10" t="s">
        <v>217</v>
      </c>
      <c r="J28" s="10" t="s">
        <v>217</v>
      </c>
      <c r="K28" s="9" t="str">
        <f t="shared" si="0"/>
        <v>N/A</v>
      </c>
    </row>
    <row r="29" spans="1:11" ht="25.5" x14ac:dyDescent="0.2">
      <c r="A29" s="81" t="s">
        <v>835</v>
      </c>
      <c r="B29" s="34" t="s">
        <v>217</v>
      </c>
      <c r="C29" s="36">
        <v>52.687516682000002</v>
      </c>
      <c r="D29" s="34" t="s">
        <v>217</v>
      </c>
      <c r="E29" s="36">
        <v>38.211096656000002</v>
      </c>
      <c r="F29" s="34" t="s">
        <v>217</v>
      </c>
      <c r="G29" s="36">
        <v>59.033707112999998</v>
      </c>
      <c r="H29" s="34" t="s">
        <v>217</v>
      </c>
      <c r="I29" s="10">
        <v>-27.5</v>
      </c>
      <c r="J29" s="10">
        <v>54.49</v>
      </c>
      <c r="K29" s="9" t="str">
        <f t="shared" si="0"/>
        <v>No</v>
      </c>
    </row>
    <row r="30" spans="1:11" x14ac:dyDescent="0.2">
      <c r="A30" s="81" t="s">
        <v>27</v>
      </c>
      <c r="B30" s="34" t="s">
        <v>221</v>
      </c>
      <c r="C30" s="35">
        <v>0</v>
      </c>
      <c r="D30" s="9" t="str">
        <f>IF($B30="N/A","N/A",IF(C30="N/A","N/A",IF(C30=0,"Yes","No")))</f>
        <v>Yes</v>
      </c>
      <c r="E30" s="35">
        <v>11</v>
      </c>
      <c r="F30" s="9" t="str">
        <f>IF($B30="N/A","N/A",IF(E30="N/A","N/A",IF(E30=0,"Yes","No")))</f>
        <v>No</v>
      </c>
      <c r="G30" s="35">
        <v>11</v>
      </c>
      <c r="H30" s="9" t="str">
        <f>IF($B30="N/A","N/A",IF(G30=0,"Yes","No"))</f>
        <v>No</v>
      </c>
      <c r="I30" s="10" t="s">
        <v>1743</v>
      </c>
      <c r="J30" s="10">
        <v>-88.9</v>
      </c>
      <c r="K30" s="9" t="str">
        <f t="shared" si="0"/>
        <v>No</v>
      </c>
    </row>
    <row r="31" spans="1:11" x14ac:dyDescent="0.2">
      <c r="A31" s="81" t="s">
        <v>210</v>
      </c>
      <c r="B31" s="96" t="s">
        <v>217</v>
      </c>
      <c r="C31" s="79" t="s">
        <v>217</v>
      </c>
      <c r="D31" s="9" t="str">
        <f t="shared" ref="D31:F50" si="4">IF($B31="N/A","N/A",IF(C31&lt;0,"No","Yes"))</f>
        <v>N/A</v>
      </c>
      <c r="E31" s="79">
        <v>13240680</v>
      </c>
      <c r="F31" s="9" t="str">
        <f t="shared" si="4"/>
        <v>N/A</v>
      </c>
      <c r="G31" s="79">
        <v>16272700</v>
      </c>
      <c r="H31" s="9" t="str">
        <f t="shared" ref="H31:H50" si="5">IF($B31="N/A","N/A",IF(G31&lt;0,"No","Yes"))</f>
        <v>N/A</v>
      </c>
      <c r="I31" s="10" t="s">
        <v>217</v>
      </c>
      <c r="J31" s="10">
        <v>22.9</v>
      </c>
      <c r="K31" s="9" t="str">
        <f t="shared" si="0"/>
        <v>Yes</v>
      </c>
    </row>
    <row r="32" spans="1:11" ht="25.5" x14ac:dyDescent="0.2">
      <c r="A32" s="2" t="s">
        <v>659</v>
      </c>
      <c r="B32" s="96" t="s">
        <v>217</v>
      </c>
      <c r="C32" s="80" t="s">
        <v>217</v>
      </c>
      <c r="D32" s="9" t="str">
        <f t="shared" si="4"/>
        <v>N/A</v>
      </c>
      <c r="E32" s="80">
        <v>98.966888408000003</v>
      </c>
      <c r="F32" s="9" t="str">
        <f t="shared" si="4"/>
        <v>N/A</v>
      </c>
      <c r="G32" s="80">
        <v>92.864828824</v>
      </c>
      <c r="H32" s="9" t="str">
        <f t="shared" si="5"/>
        <v>N/A</v>
      </c>
      <c r="I32" s="10" t="s">
        <v>217</v>
      </c>
      <c r="J32" s="10">
        <v>-6.17</v>
      </c>
      <c r="K32" s="9" t="str">
        <f t="shared" si="0"/>
        <v>Yes</v>
      </c>
    </row>
    <row r="33" spans="1:11" x14ac:dyDescent="0.2">
      <c r="A33" s="2" t="s">
        <v>660</v>
      </c>
      <c r="B33" s="96" t="s">
        <v>217</v>
      </c>
      <c r="C33" s="80" t="s">
        <v>217</v>
      </c>
      <c r="D33" s="9" t="str">
        <f t="shared" si="4"/>
        <v>N/A</v>
      </c>
      <c r="E33" s="80">
        <v>0</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1.0331115925000001</v>
      </c>
      <c r="F35" s="9" t="str">
        <f t="shared" si="4"/>
        <v>N/A</v>
      </c>
      <c r="G35" s="80">
        <v>7.1351711763000001</v>
      </c>
      <c r="H35" s="9" t="str">
        <f t="shared" si="5"/>
        <v>N/A</v>
      </c>
      <c r="I35" s="10" t="s">
        <v>217</v>
      </c>
      <c r="J35" s="10">
        <v>590.6</v>
      </c>
      <c r="K35" s="9" t="str">
        <f t="shared" si="0"/>
        <v>No</v>
      </c>
    </row>
    <row r="36" spans="1:11" x14ac:dyDescent="0.2">
      <c r="A36" s="2" t="s">
        <v>353</v>
      </c>
      <c r="B36" s="96" t="s">
        <v>217</v>
      </c>
      <c r="C36" s="79" t="s">
        <v>217</v>
      </c>
      <c r="D36" s="9" t="str">
        <f t="shared" si="4"/>
        <v>N/A</v>
      </c>
      <c r="E36" s="79">
        <v>8728865</v>
      </c>
      <c r="F36" s="9" t="str">
        <f t="shared" si="4"/>
        <v>N/A</v>
      </c>
      <c r="G36" s="79">
        <v>23192730</v>
      </c>
      <c r="H36" s="9" t="str">
        <f t="shared" si="5"/>
        <v>N/A</v>
      </c>
      <c r="I36" s="10" t="s">
        <v>217</v>
      </c>
      <c r="J36" s="10">
        <v>165.7</v>
      </c>
      <c r="K36" s="9" t="str">
        <f t="shared" si="0"/>
        <v>No</v>
      </c>
    </row>
    <row r="37" spans="1:11" x14ac:dyDescent="0.2">
      <c r="A37" s="2" t="s">
        <v>663</v>
      </c>
      <c r="B37" s="96" t="s">
        <v>217</v>
      </c>
      <c r="C37" s="80" t="s">
        <v>217</v>
      </c>
      <c r="D37" s="9" t="str">
        <f t="shared" si="4"/>
        <v>N/A</v>
      </c>
      <c r="E37" s="80">
        <v>40.075622660999997</v>
      </c>
      <c r="F37" s="9" t="str">
        <f t="shared" si="4"/>
        <v>N/A</v>
      </c>
      <c r="G37" s="80">
        <v>16.226244172000001</v>
      </c>
      <c r="H37" s="9" t="str">
        <f t="shared" si="5"/>
        <v>N/A</v>
      </c>
      <c r="I37" s="10" t="s">
        <v>217</v>
      </c>
      <c r="J37" s="10">
        <v>-59.5</v>
      </c>
      <c r="K37" s="9" t="str">
        <f t="shared" si="0"/>
        <v>No</v>
      </c>
    </row>
    <row r="38" spans="1:11" x14ac:dyDescent="0.2">
      <c r="A38" s="2" t="s">
        <v>664</v>
      </c>
      <c r="B38" s="96" t="s">
        <v>217</v>
      </c>
      <c r="C38" s="80" t="s">
        <v>217</v>
      </c>
      <c r="D38" s="9" t="str">
        <f t="shared" si="4"/>
        <v>N/A</v>
      </c>
      <c r="E38" s="80">
        <v>52.272374472999999</v>
      </c>
      <c r="F38" s="9" t="str">
        <f t="shared" si="4"/>
        <v>N/A</v>
      </c>
      <c r="G38" s="80">
        <v>81.171673192</v>
      </c>
      <c r="H38" s="9" t="str">
        <f t="shared" si="5"/>
        <v>N/A</v>
      </c>
      <c r="I38" s="10" t="s">
        <v>217</v>
      </c>
      <c r="J38" s="10">
        <v>55.29</v>
      </c>
      <c r="K38" s="9" t="str">
        <f t="shared" si="0"/>
        <v>No</v>
      </c>
    </row>
    <row r="39" spans="1:11" x14ac:dyDescent="0.2">
      <c r="A39" s="2" t="s">
        <v>665</v>
      </c>
      <c r="B39" s="96" t="s">
        <v>217</v>
      </c>
      <c r="C39" s="80" t="s">
        <v>217</v>
      </c>
      <c r="D39" s="9" t="str">
        <f t="shared" si="4"/>
        <v>N/A</v>
      </c>
      <c r="E39" s="80">
        <v>0</v>
      </c>
      <c r="F39" s="9" t="str">
        <f t="shared" si="4"/>
        <v>N/A</v>
      </c>
      <c r="G39" s="80">
        <v>0</v>
      </c>
      <c r="H39" s="9" t="str">
        <f t="shared" si="5"/>
        <v>N/A</v>
      </c>
      <c r="I39" s="10" t="s">
        <v>217</v>
      </c>
      <c r="J39" s="10" t="s">
        <v>1743</v>
      </c>
      <c r="K39" s="9" t="str">
        <f t="shared" si="0"/>
        <v>N/A</v>
      </c>
    </row>
    <row r="40" spans="1:11" x14ac:dyDescent="0.2">
      <c r="A40" s="2" t="s">
        <v>666</v>
      </c>
      <c r="B40" s="96" t="s">
        <v>217</v>
      </c>
      <c r="C40" s="80" t="s">
        <v>217</v>
      </c>
      <c r="D40" s="9" t="str">
        <f t="shared" si="4"/>
        <v>N/A</v>
      </c>
      <c r="E40" s="80">
        <v>0</v>
      </c>
      <c r="F40" s="9" t="str">
        <f t="shared" si="4"/>
        <v>N/A</v>
      </c>
      <c r="G40" s="80">
        <v>0</v>
      </c>
      <c r="H40" s="9" t="str">
        <f t="shared" si="5"/>
        <v>N/A</v>
      </c>
      <c r="I40" s="10" t="s">
        <v>217</v>
      </c>
      <c r="J40" s="10" t="s">
        <v>1743</v>
      </c>
      <c r="K40" s="9" t="str">
        <f t="shared" si="0"/>
        <v>N/A</v>
      </c>
    </row>
    <row r="41" spans="1:11" x14ac:dyDescent="0.2">
      <c r="A41" s="2" t="s">
        <v>667</v>
      </c>
      <c r="B41" s="96" t="s">
        <v>217</v>
      </c>
      <c r="C41" s="80" t="s">
        <v>217</v>
      </c>
      <c r="D41" s="9" t="str">
        <f t="shared" si="4"/>
        <v>N/A</v>
      </c>
      <c r="E41" s="80">
        <v>0</v>
      </c>
      <c r="F41" s="9" t="str">
        <f t="shared" si="4"/>
        <v>N/A</v>
      </c>
      <c r="G41" s="80">
        <v>0</v>
      </c>
      <c r="H41" s="9" t="str">
        <f t="shared" si="5"/>
        <v>N/A</v>
      </c>
      <c r="I41" s="10" t="s">
        <v>217</v>
      </c>
      <c r="J41" s="10" t="s">
        <v>1743</v>
      </c>
      <c r="K41" s="9" t="str">
        <f t="shared" si="0"/>
        <v>N/A</v>
      </c>
    </row>
    <row r="42" spans="1:11" x14ac:dyDescent="0.2">
      <c r="A42" s="2" t="s">
        <v>668</v>
      </c>
      <c r="B42" s="96" t="s">
        <v>217</v>
      </c>
      <c r="C42" s="80" t="s">
        <v>217</v>
      </c>
      <c r="D42" s="9" t="str">
        <f t="shared" si="4"/>
        <v>N/A</v>
      </c>
      <c r="E42" s="80">
        <v>92.347997133999996</v>
      </c>
      <c r="F42" s="9" t="str">
        <f t="shared" si="4"/>
        <v>N/A</v>
      </c>
      <c r="G42" s="80">
        <v>97.397917364999998</v>
      </c>
      <c r="H42" s="9" t="str">
        <f t="shared" si="5"/>
        <v>N/A</v>
      </c>
      <c r="I42" s="10" t="s">
        <v>217</v>
      </c>
      <c r="J42" s="10">
        <v>5.468</v>
      </c>
      <c r="K42" s="9" t="str">
        <f t="shared" si="0"/>
        <v>Yes</v>
      </c>
    </row>
    <row r="43" spans="1:11" x14ac:dyDescent="0.2">
      <c r="A43" s="2" t="s">
        <v>669</v>
      </c>
      <c r="B43" s="96" t="s">
        <v>217</v>
      </c>
      <c r="C43" s="80" t="s">
        <v>217</v>
      </c>
      <c r="D43" s="9" t="str">
        <f t="shared" si="4"/>
        <v>N/A</v>
      </c>
      <c r="E43" s="80">
        <v>0</v>
      </c>
      <c r="F43" s="9" t="str">
        <f t="shared" si="4"/>
        <v>N/A</v>
      </c>
      <c r="G43" s="80">
        <v>0</v>
      </c>
      <c r="H43" s="9" t="str">
        <f t="shared" si="5"/>
        <v>N/A</v>
      </c>
      <c r="I43" s="10" t="s">
        <v>217</v>
      </c>
      <c r="J43" s="10" t="s">
        <v>1743</v>
      </c>
      <c r="K43" s="9" t="str">
        <f t="shared" si="0"/>
        <v>N/A</v>
      </c>
    </row>
    <row r="44" spans="1:11" x14ac:dyDescent="0.2">
      <c r="A44" s="2" t="s">
        <v>670</v>
      </c>
      <c r="B44" s="96" t="s">
        <v>217</v>
      </c>
      <c r="C44" s="80" t="s">
        <v>217</v>
      </c>
      <c r="D44" s="9" t="str">
        <f t="shared" si="4"/>
        <v>N/A</v>
      </c>
      <c r="E44" s="80">
        <v>0</v>
      </c>
      <c r="F44" s="9" t="str">
        <f t="shared" si="4"/>
        <v>N/A</v>
      </c>
      <c r="G44" s="80">
        <v>0</v>
      </c>
      <c r="H44" s="9" t="str">
        <f t="shared" si="5"/>
        <v>N/A</v>
      </c>
      <c r="I44" s="10" t="s">
        <v>217</v>
      </c>
      <c r="J44" s="10" t="s">
        <v>1743</v>
      </c>
      <c r="K44" s="9" t="str">
        <f t="shared" si="0"/>
        <v>N/A</v>
      </c>
    </row>
    <row r="45" spans="1:11" x14ac:dyDescent="0.2">
      <c r="A45" s="2" t="s">
        <v>671</v>
      </c>
      <c r="B45" s="96" t="s">
        <v>217</v>
      </c>
      <c r="C45" s="80" t="s">
        <v>217</v>
      </c>
      <c r="D45" s="9" t="str">
        <f t="shared" si="4"/>
        <v>N/A</v>
      </c>
      <c r="E45" s="80">
        <v>7.6520028664000002</v>
      </c>
      <c r="F45" s="9" t="str">
        <f t="shared" si="4"/>
        <v>N/A</v>
      </c>
      <c r="G45" s="80">
        <v>2.6020826354</v>
      </c>
      <c r="H45" s="9" t="str">
        <f t="shared" si="5"/>
        <v>N/A</v>
      </c>
      <c r="I45" s="10" t="s">
        <v>217</v>
      </c>
      <c r="J45" s="10">
        <v>-66</v>
      </c>
      <c r="K45" s="9" t="str">
        <f t="shared" si="0"/>
        <v>No</v>
      </c>
    </row>
    <row r="46" spans="1:11" x14ac:dyDescent="0.2">
      <c r="A46" s="2" t="s">
        <v>354</v>
      </c>
      <c r="B46" s="96" t="s">
        <v>217</v>
      </c>
      <c r="C46" s="79" t="s">
        <v>217</v>
      </c>
      <c r="D46" s="9" t="str">
        <f t="shared" si="4"/>
        <v>N/A</v>
      </c>
      <c r="E46" s="79">
        <v>11</v>
      </c>
      <c r="F46" s="9" t="str">
        <f t="shared" si="4"/>
        <v>N/A</v>
      </c>
      <c r="G46" s="79">
        <v>11</v>
      </c>
      <c r="H46" s="9" t="str">
        <f t="shared" si="5"/>
        <v>N/A</v>
      </c>
      <c r="I46" s="10" t="s">
        <v>217</v>
      </c>
      <c r="J46" s="10">
        <v>-57.1</v>
      </c>
      <c r="K46" s="9" t="str">
        <f t="shared" si="0"/>
        <v>No</v>
      </c>
    </row>
    <row r="47" spans="1:11" x14ac:dyDescent="0.2">
      <c r="A47" s="2" t="s">
        <v>672</v>
      </c>
      <c r="B47" s="96" t="s">
        <v>217</v>
      </c>
      <c r="C47" s="80" t="s">
        <v>217</v>
      </c>
      <c r="D47" s="9" t="str">
        <f t="shared" si="4"/>
        <v>N/A</v>
      </c>
      <c r="E47" s="80">
        <v>0</v>
      </c>
      <c r="F47" s="9" t="str">
        <f t="shared" si="4"/>
        <v>N/A</v>
      </c>
      <c r="G47" s="80">
        <v>0</v>
      </c>
      <c r="H47" s="9" t="str">
        <f t="shared" si="5"/>
        <v>N/A</v>
      </c>
      <c r="I47" s="10" t="s">
        <v>217</v>
      </c>
      <c r="J47" s="10" t="s">
        <v>1743</v>
      </c>
      <c r="K47" s="9" t="str">
        <f t="shared" si="0"/>
        <v>N/A</v>
      </c>
    </row>
    <row r="48" spans="1:11" x14ac:dyDescent="0.2">
      <c r="A48" s="2" t="s">
        <v>673</v>
      </c>
      <c r="B48" s="96" t="s">
        <v>217</v>
      </c>
      <c r="C48" s="80" t="s">
        <v>217</v>
      </c>
      <c r="D48" s="9" t="str">
        <f t="shared" si="4"/>
        <v>N/A</v>
      </c>
      <c r="E48" s="80">
        <v>0</v>
      </c>
      <c r="F48" s="9" t="str">
        <f t="shared" si="4"/>
        <v>N/A</v>
      </c>
      <c r="G48" s="80">
        <v>0</v>
      </c>
      <c r="H48" s="9" t="str">
        <f t="shared" si="5"/>
        <v>N/A</v>
      </c>
      <c r="I48" s="10" t="s">
        <v>217</v>
      </c>
      <c r="J48" s="10" t="s">
        <v>1743</v>
      </c>
      <c r="K48" s="9" t="str">
        <f t="shared" si="0"/>
        <v>N/A</v>
      </c>
    </row>
    <row r="49" spans="1:11" x14ac:dyDescent="0.2">
      <c r="A49" s="2" t="s">
        <v>674</v>
      </c>
      <c r="B49" s="96" t="s">
        <v>217</v>
      </c>
      <c r="C49" s="80" t="s">
        <v>217</v>
      </c>
      <c r="D49" s="9" t="str">
        <f t="shared" si="4"/>
        <v>N/A</v>
      </c>
      <c r="E49" s="80">
        <v>0</v>
      </c>
      <c r="F49" s="9" t="str">
        <f t="shared" si="4"/>
        <v>N/A</v>
      </c>
      <c r="G49" s="80">
        <v>0</v>
      </c>
      <c r="H49" s="9" t="str">
        <f t="shared" si="5"/>
        <v>N/A</v>
      </c>
      <c r="I49" s="10" t="s">
        <v>217</v>
      </c>
      <c r="J49" s="10" t="s">
        <v>1743</v>
      </c>
      <c r="K49" s="9" t="str">
        <f t="shared" si="0"/>
        <v>N/A</v>
      </c>
    </row>
    <row r="50" spans="1:11" x14ac:dyDescent="0.2">
      <c r="A50" s="2" t="s">
        <v>675</v>
      </c>
      <c r="B50" s="96" t="s">
        <v>217</v>
      </c>
      <c r="C50" s="80" t="s">
        <v>217</v>
      </c>
      <c r="D50" s="9" t="str">
        <f t="shared" si="4"/>
        <v>N/A</v>
      </c>
      <c r="E50" s="80">
        <v>100</v>
      </c>
      <c r="F50" s="9" t="str">
        <f t="shared" si="4"/>
        <v>N/A</v>
      </c>
      <c r="G50" s="80">
        <v>100</v>
      </c>
      <c r="H50" s="9" t="str">
        <f t="shared" si="5"/>
        <v>N/A</v>
      </c>
      <c r="I50" s="10" t="s">
        <v>217</v>
      </c>
      <c r="J50" s="10">
        <v>0</v>
      </c>
      <c r="K50" s="9" t="str">
        <f t="shared" si="0"/>
        <v>Yes</v>
      </c>
    </row>
    <row r="51" spans="1:11" x14ac:dyDescent="0.2">
      <c r="A51" s="2" t="s">
        <v>355</v>
      </c>
      <c r="B51" s="34" t="s">
        <v>217</v>
      </c>
      <c r="C51" s="79">
        <v>38518165</v>
      </c>
      <c r="D51" s="34" t="s">
        <v>217</v>
      </c>
      <c r="E51" s="35">
        <v>50471769</v>
      </c>
      <c r="F51" s="34" t="s">
        <v>217</v>
      </c>
      <c r="G51" s="35">
        <v>54470822</v>
      </c>
      <c r="H51" s="34" t="s">
        <v>217</v>
      </c>
      <c r="I51" s="10">
        <v>31.03</v>
      </c>
      <c r="J51" s="10">
        <v>7.923</v>
      </c>
      <c r="K51" s="9" t="str">
        <f t="shared" si="0"/>
        <v>Yes</v>
      </c>
    </row>
    <row r="52" spans="1:11" x14ac:dyDescent="0.2">
      <c r="A52" s="2" t="s">
        <v>356</v>
      </c>
      <c r="B52" s="34" t="s">
        <v>217</v>
      </c>
      <c r="C52" s="80">
        <v>52.972562426000003</v>
      </c>
      <c r="D52" s="9" t="str">
        <f t="shared" ref="D52:D54" si="6">IF($B52="N/A","N/A",IF(C52&gt;15,"No",IF(C52&lt;-15,"No","Yes")))</f>
        <v>N/A</v>
      </c>
      <c r="E52" s="8">
        <v>52.640381992999998</v>
      </c>
      <c r="F52" s="9" t="str">
        <f t="shared" ref="F52:F54" si="7">IF($B52="N/A","N/A",IF(E52&gt;15,"No",IF(E52&lt;-15,"No","Yes")))</f>
        <v>N/A</v>
      </c>
      <c r="G52" s="8">
        <v>50.176780882999999</v>
      </c>
      <c r="H52" s="9" t="str">
        <f t="shared" ref="H52:H54" si="8">IF($B52="N/A","N/A",IF(G52&gt;15,"No",IF(G52&lt;-15,"No","Yes")))</f>
        <v>N/A</v>
      </c>
      <c r="I52" s="10">
        <v>-0.627</v>
      </c>
      <c r="J52" s="10">
        <v>-4.68</v>
      </c>
      <c r="K52" s="9" t="str">
        <f t="shared" si="0"/>
        <v>Yes</v>
      </c>
    </row>
    <row r="53" spans="1:11" x14ac:dyDescent="0.2">
      <c r="A53" s="2" t="s">
        <v>357</v>
      </c>
      <c r="B53" s="34" t="s">
        <v>217</v>
      </c>
      <c r="C53" s="80">
        <v>0</v>
      </c>
      <c r="D53" s="9" t="str">
        <f t="shared" si="6"/>
        <v>N/A</v>
      </c>
      <c r="E53" s="8">
        <v>0</v>
      </c>
      <c r="F53" s="9" t="str">
        <f t="shared" si="7"/>
        <v>N/A</v>
      </c>
      <c r="G53" s="8">
        <v>9.9664624117000002</v>
      </c>
      <c r="H53" s="9" t="str">
        <f t="shared" si="8"/>
        <v>N/A</v>
      </c>
      <c r="I53" s="10" t="s">
        <v>1743</v>
      </c>
      <c r="J53" s="10" t="s">
        <v>1743</v>
      </c>
      <c r="K53" s="9" t="str">
        <f t="shared" si="0"/>
        <v>N/A</v>
      </c>
    </row>
    <row r="54" spans="1:11" x14ac:dyDescent="0.2">
      <c r="A54" s="2" t="s">
        <v>358</v>
      </c>
      <c r="B54" s="34" t="s">
        <v>217</v>
      </c>
      <c r="C54" s="80" t="s">
        <v>217</v>
      </c>
      <c r="D54" s="9" t="str">
        <f t="shared" si="6"/>
        <v>N/A</v>
      </c>
      <c r="E54" s="8" t="s">
        <v>217</v>
      </c>
      <c r="F54" s="9" t="str">
        <f t="shared" si="7"/>
        <v>N/A</v>
      </c>
      <c r="G54" s="8">
        <v>39.737707647999997</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17351864</v>
      </c>
      <c r="D6" s="9" t="str">
        <f>IF($B6="N/A","N/A",IF(C6&gt;15,"No",IF(C6&lt;-15,"No","Yes")))</f>
        <v>N/A</v>
      </c>
      <c r="E6" s="35">
        <v>16249650</v>
      </c>
      <c r="F6" s="9" t="str">
        <f>IF($B6="N/A","N/A",IF(E6&gt;15,"No",IF(E6&lt;-15,"No","Yes")))</f>
        <v>N/A</v>
      </c>
      <c r="G6" s="35">
        <v>18936211</v>
      </c>
      <c r="H6" s="9" t="str">
        <f>IF($B6="N/A","N/A",IF(G6&gt;15,"No",IF(G6&lt;-15,"No","Yes")))</f>
        <v>N/A</v>
      </c>
      <c r="I6" s="10">
        <v>-6.35</v>
      </c>
      <c r="J6" s="10">
        <v>16.53</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4.468983851</v>
      </c>
      <c r="D9" s="9" t="str">
        <f t="shared" ref="D9:D15" si="1">IF($B9="N/A","N/A",IF(C9&gt;15,"No",IF(C9&lt;-15,"No","Yes")))</f>
        <v>N/A</v>
      </c>
      <c r="E9" s="8">
        <v>5.5610920851000003</v>
      </c>
      <c r="F9" s="9" t="str">
        <f t="shared" ref="F9:F15" si="2">IF($B9="N/A","N/A",IF(E9&gt;15,"No",IF(E9&lt;-15,"No","Yes")))</f>
        <v>N/A</v>
      </c>
      <c r="G9" s="8">
        <v>4.3670087960000004</v>
      </c>
      <c r="H9" s="9" t="str">
        <f t="shared" ref="H9:H15" si="3">IF($B9="N/A","N/A",IF(G9&gt;15,"No",IF(G9&lt;-15,"No","Yes")))</f>
        <v>N/A</v>
      </c>
      <c r="I9" s="10">
        <v>24.44</v>
      </c>
      <c r="J9" s="10">
        <v>-21.5</v>
      </c>
      <c r="K9" s="9" t="str">
        <f t="shared" si="0"/>
        <v>Yes</v>
      </c>
    </row>
    <row r="10" spans="1:11" x14ac:dyDescent="0.2">
      <c r="A10" s="81" t="s">
        <v>36</v>
      </c>
      <c r="B10" s="34" t="s">
        <v>217</v>
      </c>
      <c r="C10" s="80">
        <v>0</v>
      </c>
      <c r="D10" s="9" t="str">
        <f t="shared" si="1"/>
        <v>N/A</v>
      </c>
      <c r="E10" s="8">
        <v>2.8790518300000002E-2</v>
      </c>
      <c r="F10" s="9" t="str">
        <f t="shared" si="2"/>
        <v>N/A</v>
      </c>
      <c r="G10" s="8">
        <v>1.9864775899999999E-2</v>
      </c>
      <c r="H10" s="9" t="str">
        <f t="shared" si="3"/>
        <v>N/A</v>
      </c>
      <c r="I10" s="10" t="s">
        <v>1743</v>
      </c>
      <c r="J10" s="10">
        <v>-31</v>
      </c>
      <c r="K10" s="9" t="str">
        <f t="shared" si="0"/>
        <v>No</v>
      </c>
    </row>
    <row r="11" spans="1:11" x14ac:dyDescent="0.2">
      <c r="A11" s="81" t="s">
        <v>37</v>
      </c>
      <c r="B11" s="34" t="s">
        <v>217</v>
      </c>
      <c r="C11" s="80">
        <v>0</v>
      </c>
      <c r="D11" s="9" t="str">
        <f t="shared" si="1"/>
        <v>N/A</v>
      </c>
      <c r="E11" s="8">
        <v>3.1246420635000001</v>
      </c>
      <c r="F11" s="9" t="str">
        <f t="shared" si="2"/>
        <v>N/A</v>
      </c>
      <c r="G11" s="8">
        <v>6.0530956580000002</v>
      </c>
      <c r="H11" s="9" t="str">
        <f t="shared" si="3"/>
        <v>N/A</v>
      </c>
      <c r="I11" s="10" t="s">
        <v>1743</v>
      </c>
      <c r="J11" s="10">
        <v>93.72</v>
      </c>
      <c r="K11" s="9" t="str">
        <f t="shared" si="0"/>
        <v>No</v>
      </c>
    </row>
    <row r="12" spans="1:11" x14ac:dyDescent="0.2">
      <c r="A12" s="81" t="s">
        <v>38</v>
      </c>
      <c r="B12" s="34" t="s">
        <v>217</v>
      </c>
      <c r="C12" s="80">
        <v>4.6847978053999997</v>
      </c>
      <c r="D12" s="9" t="str">
        <f t="shared" si="1"/>
        <v>N/A</v>
      </c>
      <c r="E12" s="8">
        <v>5.8365203889000004</v>
      </c>
      <c r="F12" s="9" t="str">
        <f t="shared" si="2"/>
        <v>N/A</v>
      </c>
      <c r="G12" s="8">
        <v>4.5642521881000002</v>
      </c>
      <c r="H12" s="9" t="str">
        <f t="shared" si="3"/>
        <v>N/A</v>
      </c>
      <c r="I12" s="10">
        <v>24.58</v>
      </c>
      <c r="J12" s="10">
        <v>-21.8</v>
      </c>
      <c r="K12" s="9" t="str">
        <f t="shared" si="0"/>
        <v>Yes</v>
      </c>
    </row>
    <row r="13" spans="1:11" x14ac:dyDescent="0.2">
      <c r="A13" s="81" t="s">
        <v>860</v>
      </c>
      <c r="B13" s="34" t="s">
        <v>217</v>
      </c>
      <c r="C13" s="80">
        <v>4.7747837000000001E-3</v>
      </c>
      <c r="D13" s="9" t="str">
        <f t="shared" si="1"/>
        <v>N/A</v>
      </c>
      <c r="E13" s="8">
        <v>9.63026295E-2</v>
      </c>
      <c r="F13" s="9" t="str">
        <f t="shared" si="2"/>
        <v>N/A</v>
      </c>
      <c r="G13" s="8">
        <v>9.8760976200000003E-2</v>
      </c>
      <c r="H13" s="9" t="str">
        <f t="shared" si="3"/>
        <v>N/A</v>
      </c>
      <c r="I13" s="10">
        <v>1917</v>
      </c>
      <c r="J13" s="10">
        <v>2.5529999999999999</v>
      </c>
      <c r="K13" s="9" t="str">
        <f t="shared" si="0"/>
        <v>Yes</v>
      </c>
    </row>
    <row r="14" spans="1:11" x14ac:dyDescent="0.2">
      <c r="A14" s="81" t="s">
        <v>861</v>
      </c>
      <c r="B14" s="34" t="s">
        <v>217</v>
      </c>
      <c r="C14" s="80">
        <v>15.655288547</v>
      </c>
      <c r="D14" s="9" t="str">
        <f t="shared" si="1"/>
        <v>N/A</v>
      </c>
      <c r="E14" s="8">
        <v>20.710552342</v>
      </c>
      <c r="F14" s="9" t="str">
        <f t="shared" si="2"/>
        <v>N/A</v>
      </c>
      <c r="G14" s="8">
        <v>14.125982938</v>
      </c>
      <c r="H14" s="9" t="str">
        <f t="shared" si="3"/>
        <v>N/A</v>
      </c>
      <c r="I14" s="10">
        <v>32.29</v>
      </c>
      <c r="J14" s="10">
        <v>-31.8</v>
      </c>
      <c r="K14" s="9" t="str">
        <f t="shared" si="0"/>
        <v>No</v>
      </c>
    </row>
    <row r="15" spans="1:11" x14ac:dyDescent="0.2">
      <c r="A15" s="81" t="s">
        <v>165</v>
      </c>
      <c r="B15" s="34" t="s">
        <v>217</v>
      </c>
      <c r="C15" s="80">
        <v>21.361756869000001</v>
      </c>
      <c r="D15" s="9" t="str">
        <f t="shared" si="1"/>
        <v>N/A</v>
      </c>
      <c r="E15" s="8">
        <v>37.471096301000003</v>
      </c>
      <c r="F15" s="9" t="str">
        <f t="shared" si="2"/>
        <v>N/A</v>
      </c>
      <c r="G15" s="8">
        <v>56.119896425</v>
      </c>
      <c r="H15" s="9" t="str">
        <f t="shared" si="3"/>
        <v>N/A</v>
      </c>
      <c r="I15" s="10">
        <v>75.41</v>
      </c>
      <c r="J15" s="10">
        <v>49.77</v>
      </c>
      <c r="K15" s="9" t="str">
        <f t="shared" si="0"/>
        <v>No</v>
      </c>
    </row>
    <row r="16" spans="1:11" x14ac:dyDescent="0.2">
      <c r="A16" s="81" t="s">
        <v>166</v>
      </c>
      <c r="B16" s="34" t="s">
        <v>250</v>
      </c>
      <c r="C16" s="80">
        <v>95.491320126000005</v>
      </c>
      <c r="D16" s="9" t="str">
        <f>IF($B16="N/A","N/A",IF(C16&gt;95,"Yes","No"))</f>
        <v>Yes</v>
      </c>
      <c r="E16" s="8">
        <v>96.906696452000006</v>
      </c>
      <c r="F16" s="9" t="str">
        <f>IF($B16="N/A","N/A",IF(E16&gt;95,"Yes","No"))</f>
        <v>Yes</v>
      </c>
      <c r="G16" s="8">
        <v>99.774506103999997</v>
      </c>
      <c r="H16" s="9" t="str">
        <f>IF($B16="N/A","N/A",IF(G16&gt;95,"Yes","No"))</f>
        <v>Yes</v>
      </c>
      <c r="I16" s="10">
        <v>1.482</v>
      </c>
      <c r="J16" s="10">
        <v>2.9590000000000001</v>
      </c>
      <c r="K16" s="9" t="str">
        <f t="shared" ref="K16:K26" si="4">IF(J16="Div by 0", "N/A", IF(J16="N/A","N/A", IF(J16&gt;30, "No", IF(J16&lt;-30, "No", "Yes"))))</f>
        <v>Yes</v>
      </c>
    </row>
    <row r="17" spans="1:11" x14ac:dyDescent="0.2">
      <c r="A17" s="81" t="s">
        <v>862</v>
      </c>
      <c r="B17" s="59" t="s">
        <v>251</v>
      </c>
      <c r="C17" s="80">
        <v>29.251030321999998</v>
      </c>
      <c r="D17" s="9" t="str">
        <f>IF($B17="N/A","N/A",IF(C17&gt;90,"No",IF(C17&lt;50,"No","Yes")))</f>
        <v>No</v>
      </c>
      <c r="E17" s="8">
        <v>26.511186394999999</v>
      </c>
      <c r="F17" s="9" t="str">
        <f>IF($B17="N/A","N/A",IF(E17&gt;90,"No",IF(E17&lt;50,"No","Yes")))</f>
        <v>No</v>
      </c>
      <c r="G17" s="8">
        <v>20.800655421999998</v>
      </c>
      <c r="H17" s="9" t="str">
        <f>IF($B17="N/A","N/A",IF(G17&gt;90,"No",IF(G17&lt;50,"No","Yes")))</f>
        <v>No</v>
      </c>
      <c r="I17" s="10">
        <v>-9.3699999999999992</v>
      </c>
      <c r="J17" s="10">
        <v>-21.5</v>
      </c>
      <c r="K17" s="9" t="str">
        <f t="shared" si="4"/>
        <v>Yes</v>
      </c>
    </row>
    <row r="18" spans="1:11" x14ac:dyDescent="0.2">
      <c r="A18" s="81" t="s">
        <v>863</v>
      </c>
      <c r="B18" s="59" t="s">
        <v>228</v>
      </c>
      <c r="C18" s="80">
        <v>28.089414485999999</v>
      </c>
      <c r="D18" s="9" t="str">
        <f t="shared" ref="D18:D23" si="5">IF($B18="N/A","N/A",IF(C18&gt;5,"No",IF(C18&lt;=0,"No","Yes")))</f>
        <v>No</v>
      </c>
      <c r="E18" s="8">
        <v>28.147689334999999</v>
      </c>
      <c r="F18" s="9" t="str">
        <f t="shared" ref="F18:F23" si="6">IF($B18="N/A","N/A",IF(E18&gt;5,"No",IF(E18&lt;=0,"No","Yes")))</f>
        <v>No</v>
      </c>
      <c r="G18" s="8">
        <v>32.280116651</v>
      </c>
      <c r="H18" s="9" t="str">
        <f t="shared" ref="H18:H23" si="7">IF($B18="N/A","N/A",IF(G18&gt;5,"No",IF(G18&lt;=0,"No","Yes")))</f>
        <v>No</v>
      </c>
      <c r="I18" s="10">
        <v>0.20749999999999999</v>
      </c>
      <c r="J18" s="10">
        <v>14.68</v>
      </c>
      <c r="K18" s="9" t="str">
        <f t="shared" si="4"/>
        <v>Yes</v>
      </c>
    </row>
    <row r="19" spans="1:11" x14ac:dyDescent="0.2">
      <c r="A19" s="81" t="s">
        <v>864</v>
      </c>
      <c r="B19" s="59" t="s">
        <v>228</v>
      </c>
      <c r="C19" s="80">
        <v>5.5137880287999996</v>
      </c>
      <c r="D19" s="9" t="str">
        <f t="shared" si="5"/>
        <v>No</v>
      </c>
      <c r="E19" s="8">
        <v>5.5744400649000001</v>
      </c>
      <c r="F19" s="9" t="str">
        <f t="shared" si="6"/>
        <v>No</v>
      </c>
      <c r="G19" s="8">
        <v>4.6368357428999998</v>
      </c>
      <c r="H19" s="9" t="str">
        <f t="shared" si="7"/>
        <v>Yes</v>
      </c>
      <c r="I19" s="10">
        <v>1.1000000000000001</v>
      </c>
      <c r="J19" s="10">
        <v>-16.8</v>
      </c>
      <c r="K19" s="9" t="str">
        <f t="shared" si="4"/>
        <v>Yes</v>
      </c>
    </row>
    <row r="20" spans="1:11" x14ac:dyDescent="0.2">
      <c r="A20" s="81" t="s">
        <v>865</v>
      </c>
      <c r="B20" s="59" t="s">
        <v>228</v>
      </c>
      <c r="C20" s="80">
        <v>0.13009553330000001</v>
      </c>
      <c r="D20" s="9" t="str">
        <f t="shared" si="5"/>
        <v>Yes</v>
      </c>
      <c r="E20" s="8">
        <v>0.17143138469999999</v>
      </c>
      <c r="F20" s="9" t="str">
        <f t="shared" si="6"/>
        <v>Yes</v>
      </c>
      <c r="G20" s="8">
        <v>0.19454789559999999</v>
      </c>
      <c r="H20" s="9" t="str">
        <f t="shared" si="7"/>
        <v>Yes</v>
      </c>
      <c r="I20" s="10">
        <v>31.77</v>
      </c>
      <c r="J20" s="10">
        <v>13.48</v>
      </c>
      <c r="K20" s="9" t="str">
        <f t="shared" si="4"/>
        <v>Yes</v>
      </c>
    </row>
    <row r="21" spans="1:11" x14ac:dyDescent="0.2">
      <c r="A21" s="81" t="s">
        <v>866</v>
      </c>
      <c r="B21" s="34" t="s">
        <v>217</v>
      </c>
      <c r="C21" s="80">
        <v>2.29600693E-2</v>
      </c>
      <c r="D21" s="9" t="str">
        <f t="shared" si="5"/>
        <v>N/A</v>
      </c>
      <c r="E21" s="8">
        <v>3.6862332000000002E-3</v>
      </c>
      <c r="F21" s="9" t="str">
        <f t="shared" si="6"/>
        <v>N/A</v>
      </c>
      <c r="G21" s="8">
        <v>3.2794310999999998E-3</v>
      </c>
      <c r="H21" s="9" t="str">
        <f t="shared" si="7"/>
        <v>N/A</v>
      </c>
      <c r="I21" s="10">
        <v>-83.9</v>
      </c>
      <c r="J21" s="10">
        <v>-11</v>
      </c>
      <c r="K21" s="9" t="str">
        <f t="shared" si="4"/>
        <v>Yes</v>
      </c>
    </row>
    <row r="22" spans="1:11" x14ac:dyDescent="0.2">
      <c r="A22" s="78" t="s">
        <v>1729</v>
      </c>
      <c r="B22" s="34" t="s">
        <v>217</v>
      </c>
      <c r="C22" s="80">
        <v>0</v>
      </c>
      <c r="D22" s="9" t="str">
        <f t="shared" si="5"/>
        <v>N/A</v>
      </c>
      <c r="E22" s="8">
        <v>0</v>
      </c>
      <c r="F22" s="9" t="str">
        <f t="shared" si="6"/>
        <v>N/A</v>
      </c>
      <c r="G22" s="8">
        <v>0</v>
      </c>
      <c r="H22" s="9" t="str">
        <f t="shared" si="7"/>
        <v>N/A</v>
      </c>
      <c r="I22" s="10" t="s">
        <v>1743</v>
      </c>
      <c r="J22" s="10" t="s">
        <v>1743</v>
      </c>
      <c r="K22" s="9" t="str">
        <f t="shared" si="4"/>
        <v>N/A</v>
      </c>
    </row>
    <row r="23" spans="1:11" x14ac:dyDescent="0.2">
      <c r="A23" s="81" t="s">
        <v>867</v>
      </c>
      <c r="B23" s="34" t="s">
        <v>217</v>
      </c>
      <c r="C23" s="80">
        <v>7.5323320000000001E-3</v>
      </c>
      <c r="D23" s="9" t="str">
        <f t="shared" si="5"/>
        <v>N/A</v>
      </c>
      <c r="E23" s="8">
        <v>9.0340407000000008E-3</v>
      </c>
      <c r="F23" s="9" t="str">
        <f t="shared" si="6"/>
        <v>N/A</v>
      </c>
      <c r="G23" s="8">
        <v>1.32497467E-2</v>
      </c>
      <c r="H23" s="9" t="str">
        <f t="shared" si="7"/>
        <v>N/A</v>
      </c>
      <c r="I23" s="10">
        <v>19.940000000000001</v>
      </c>
      <c r="J23" s="10">
        <v>46.66</v>
      </c>
      <c r="K23" s="9" t="str">
        <f t="shared" si="4"/>
        <v>No</v>
      </c>
    </row>
    <row r="24" spans="1:11" x14ac:dyDescent="0.2">
      <c r="A24" s="81" t="s">
        <v>868</v>
      </c>
      <c r="B24" s="34" t="s">
        <v>236</v>
      </c>
      <c r="C24" s="80">
        <v>2.3146677497999999</v>
      </c>
      <c r="D24" s="9" t="str">
        <f>IF($B24="N/A","N/A",IF(C24&gt;10,"No",IF(C24&lt;1,"No","Yes")))</f>
        <v>Yes</v>
      </c>
      <c r="E24" s="8">
        <v>2.4589514235999999</v>
      </c>
      <c r="F24" s="9" t="str">
        <f>IF($B24="N/A","N/A",IF(E24&gt;10,"No",IF(E24&lt;1,"No","Yes")))</f>
        <v>Yes</v>
      </c>
      <c r="G24" s="8">
        <v>2.4162859190999999</v>
      </c>
      <c r="H24" s="9" t="str">
        <f>IF($B24="N/A","N/A",IF(G24&gt;10,"No",IF(G24&lt;1,"No","Yes")))</f>
        <v>Yes</v>
      </c>
      <c r="I24" s="10">
        <v>6.2329999999999997</v>
      </c>
      <c r="J24" s="10">
        <v>-1.74</v>
      </c>
      <c r="K24" s="9" t="str">
        <f t="shared" si="4"/>
        <v>Yes</v>
      </c>
    </row>
    <row r="25" spans="1:11" x14ac:dyDescent="0.2">
      <c r="A25" s="81" t="s">
        <v>869</v>
      </c>
      <c r="B25" s="84" t="s">
        <v>243</v>
      </c>
      <c r="C25" s="80">
        <v>20.064247853000001</v>
      </c>
      <c r="D25" s="9" t="str">
        <f>IF($B25="N/A","N/A",IF(C25&gt;10,"No",IF(C25&lt;=0,"No","Yes")))</f>
        <v>No</v>
      </c>
      <c r="E25" s="8">
        <v>21.146129300999998</v>
      </c>
      <c r="F25" s="9" t="str">
        <f>IF($B25="N/A","N/A",IF(E25&gt;10,"No",IF(E25&lt;=0,"No","Yes")))</f>
        <v>No</v>
      </c>
      <c r="G25" s="8">
        <v>20.994067926</v>
      </c>
      <c r="H25" s="9" t="str">
        <f>IF($B25="N/A","N/A",IF(G25&gt;10,"No",IF(G25&lt;=0,"No","Yes")))</f>
        <v>No</v>
      </c>
      <c r="I25" s="10">
        <v>5.3920000000000003</v>
      </c>
      <c r="J25" s="10">
        <v>-0.71899999999999997</v>
      </c>
      <c r="K25" s="9" t="str">
        <f t="shared" si="4"/>
        <v>Yes</v>
      </c>
    </row>
    <row r="26" spans="1:11" x14ac:dyDescent="0.2">
      <c r="A26" s="81" t="s">
        <v>870</v>
      </c>
      <c r="B26" s="59" t="s">
        <v>252</v>
      </c>
      <c r="C26" s="80">
        <v>4.5086798744000003</v>
      </c>
      <c r="D26" s="9" t="str">
        <f>IF($B26="N/A","N/A",IF(C26&gt;=5,"No",IF(C26&lt;0,"No","Yes")))</f>
        <v>Yes</v>
      </c>
      <c r="E26" s="8">
        <v>3.0508595569999999</v>
      </c>
      <c r="F26" s="9" t="str">
        <f>IF($B26="N/A","N/A",IF(E26&gt;=5,"No",IF(E26&lt;0,"No","Yes")))</f>
        <v>Yes</v>
      </c>
      <c r="G26" s="8">
        <v>0.2254938963</v>
      </c>
      <c r="H26" s="9" t="str">
        <f>IF($B26="N/A","N/A",IF(G26&gt;=5,"No",IF(G26&lt;0,"No","Yes")))</f>
        <v>Yes</v>
      </c>
      <c r="I26" s="10">
        <v>-32.299999999999997</v>
      </c>
      <c r="J26" s="10">
        <v>-92.6</v>
      </c>
      <c r="K26" s="9" t="str">
        <f t="shared" si="4"/>
        <v>No</v>
      </c>
    </row>
    <row r="27" spans="1:11" x14ac:dyDescent="0.2">
      <c r="A27" s="81" t="s">
        <v>14</v>
      </c>
      <c r="B27" s="59" t="s">
        <v>253</v>
      </c>
      <c r="C27" s="80">
        <v>0.27169991650000003</v>
      </c>
      <c r="D27" s="9" t="str">
        <f>IF($B27="N/A","N/A",IF(C27&gt;15,"No",IF(C27&lt;=0,"No","Yes")))</f>
        <v>Yes</v>
      </c>
      <c r="E27" s="8">
        <v>0.39126381180000003</v>
      </c>
      <c r="F27" s="9" t="str">
        <f>IF($B27="N/A","N/A",IF(E27&gt;15,"No",IF(E27&lt;=0,"No","Yes")))</f>
        <v>Yes</v>
      </c>
      <c r="G27" s="8">
        <v>0.47120303000000002</v>
      </c>
      <c r="H27" s="9" t="str">
        <f>IF($B27="N/A","N/A",IF(G27&gt;15,"No",IF(G27&lt;=0,"No","Yes")))</f>
        <v>Yes</v>
      </c>
      <c r="I27" s="10">
        <v>44.01</v>
      </c>
      <c r="J27" s="10">
        <v>20.43</v>
      </c>
      <c r="K27" s="9" t="str">
        <f>IF(J27="Div by 0", "N/A", IF(J27="N/A","N/A", IF(J27&gt;30, "No", IF(J27&lt;-30, "No", "Yes"))))</f>
        <v>Yes</v>
      </c>
    </row>
    <row r="28" spans="1:11" x14ac:dyDescent="0.2">
      <c r="A28" s="81" t="s">
        <v>871</v>
      </c>
      <c r="B28" s="34" t="s">
        <v>217</v>
      </c>
      <c r="C28" s="83">
        <v>63.825920033999999</v>
      </c>
      <c r="D28" s="9" t="str">
        <f>IF($B28="N/A","N/A",IF(C28&gt;15,"No",IF(C28&lt;-15,"No","Yes")))</f>
        <v>N/A</v>
      </c>
      <c r="E28" s="36">
        <v>75.458233063999998</v>
      </c>
      <c r="F28" s="9" t="str">
        <f>IF($B28="N/A","N/A",IF(E28&gt;15,"No",IF(E28&lt;-15,"No","Yes")))</f>
        <v>N/A</v>
      </c>
      <c r="G28" s="36">
        <v>78.303783566000007</v>
      </c>
      <c r="H28" s="9" t="str">
        <f>IF($B28="N/A","N/A",IF(G28&gt;15,"No",IF(G28&lt;-15,"No","Yes")))</f>
        <v>N/A</v>
      </c>
      <c r="I28" s="10">
        <v>18.23</v>
      </c>
      <c r="J28" s="10">
        <v>3.7709999999999999</v>
      </c>
      <c r="K28" s="9" t="str">
        <f>IF(J28="Div by 0", "N/A", IF(J28="N/A","N/A", IF(J28&gt;30, "No", IF(J28&lt;-30, "No", "Yes"))))</f>
        <v>Yes</v>
      </c>
    </row>
    <row r="29" spans="1:11" x14ac:dyDescent="0.2">
      <c r="A29" s="81" t="s">
        <v>377</v>
      </c>
      <c r="B29" s="34" t="s">
        <v>254</v>
      </c>
      <c r="C29" s="80">
        <v>13.484850965</v>
      </c>
      <c r="D29" s="9" t="str">
        <f>IF($B29="N/A","N/A",IF(C29&gt;35,"No",IF(C29&lt;10,"No","Yes")))</f>
        <v>Yes</v>
      </c>
      <c r="E29" s="8">
        <v>14.481518062999999</v>
      </c>
      <c r="F29" s="9" t="str">
        <f>IF($B29="N/A","N/A",IF(E29&gt;35,"No",IF(E29&lt;10,"No","Yes")))</f>
        <v>Yes</v>
      </c>
      <c r="G29" s="8">
        <v>12.809373533</v>
      </c>
      <c r="H29" s="9" t="str">
        <f>IF($B29="N/A","N/A",IF(G29&gt;35,"No",IF(G29&lt;10,"No","Yes")))</f>
        <v>Yes</v>
      </c>
      <c r="I29" s="10">
        <v>7.391</v>
      </c>
      <c r="J29" s="10">
        <v>-11.5</v>
      </c>
      <c r="K29" s="9" t="str">
        <f t="shared" ref="K29:K54" si="8">IF(J29="Div by 0", "N/A", IF(J29="N/A","N/A", IF(J29&gt;30, "No", IF(J29&lt;-30, "No", "Yes"))))</f>
        <v>Yes</v>
      </c>
    </row>
    <row r="30" spans="1:11" x14ac:dyDescent="0.2">
      <c r="A30" s="81" t="s">
        <v>378</v>
      </c>
      <c r="B30" s="34" t="s">
        <v>255</v>
      </c>
      <c r="C30" s="80">
        <v>16.346866250000001</v>
      </c>
      <c r="D30" s="9" t="str">
        <f>IF($B30="N/A","N/A",IF(C30&gt;20,"No",IF(C30&lt;2,"No","Yes")))</f>
        <v>Yes</v>
      </c>
      <c r="E30" s="8">
        <v>15.637124492</v>
      </c>
      <c r="F30" s="9" t="str">
        <f>IF($B30="N/A","N/A",IF(E30&gt;20,"No",IF(E30&lt;2,"No","Yes")))</f>
        <v>Yes</v>
      </c>
      <c r="G30" s="8">
        <v>11.728914511999999</v>
      </c>
      <c r="H30" s="9" t="str">
        <f>IF($B30="N/A","N/A",IF(G30&gt;20,"No",IF(G30&lt;2,"No","Yes")))</f>
        <v>Yes</v>
      </c>
      <c r="I30" s="10">
        <v>-4.34</v>
      </c>
      <c r="J30" s="10">
        <v>-25</v>
      </c>
      <c r="K30" s="9" t="str">
        <f t="shared" si="8"/>
        <v>Yes</v>
      </c>
    </row>
    <row r="31" spans="1:11" x14ac:dyDescent="0.2">
      <c r="A31" s="81" t="s">
        <v>379</v>
      </c>
      <c r="B31" s="34" t="s">
        <v>256</v>
      </c>
      <c r="C31" s="80">
        <v>1.0383956444</v>
      </c>
      <c r="D31" s="9" t="str">
        <f>IF($B31="N/A","N/A",IF(C31&gt;8,"No",IF(C31&lt;0.5,"No","Yes")))</f>
        <v>Yes</v>
      </c>
      <c r="E31" s="8">
        <v>0.66488201280000003</v>
      </c>
      <c r="F31" s="9" t="str">
        <f>IF($B31="N/A","N/A",IF(E31&gt;8,"No",IF(E31&lt;0.5,"No","Yes")))</f>
        <v>Yes</v>
      </c>
      <c r="G31" s="8">
        <v>8.0940162699999998E-2</v>
      </c>
      <c r="H31" s="9" t="str">
        <f>IF($B31="N/A","N/A",IF(G31&gt;8,"No",IF(G31&lt;0.5,"No","Yes")))</f>
        <v>No</v>
      </c>
      <c r="I31" s="10">
        <v>-36</v>
      </c>
      <c r="J31" s="10">
        <v>-87.8</v>
      </c>
      <c r="K31" s="9" t="str">
        <f t="shared" si="8"/>
        <v>No</v>
      </c>
    </row>
    <row r="32" spans="1:11" x14ac:dyDescent="0.2">
      <c r="A32" s="81" t="s">
        <v>380</v>
      </c>
      <c r="B32" s="34" t="s">
        <v>257</v>
      </c>
      <c r="C32" s="80">
        <v>4.3275754120999999</v>
      </c>
      <c r="D32" s="9" t="str">
        <f>IF($B32="N/A","N/A",IF(C32&gt;25,"No",IF(C32&lt;3,"No","Yes")))</f>
        <v>Yes</v>
      </c>
      <c r="E32" s="8">
        <v>4.6170040585000001</v>
      </c>
      <c r="F32" s="9" t="str">
        <f>IF($B32="N/A","N/A",IF(E32&gt;25,"No",IF(E32&lt;3,"No","Yes")))</f>
        <v>Yes</v>
      </c>
      <c r="G32" s="8">
        <v>4.4129736407999998</v>
      </c>
      <c r="H32" s="9" t="str">
        <f>IF($B32="N/A","N/A",IF(G32&gt;25,"No",IF(G32&lt;3,"No","Yes")))</f>
        <v>Yes</v>
      </c>
      <c r="I32" s="10">
        <v>6.6879999999999997</v>
      </c>
      <c r="J32" s="10">
        <v>-4.42</v>
      </c>
      <c r="K32" s="9" t="str">
        <f t="shared" si="8"/>
        <v>Yes</v>
      </c>
    </row>
    <row r="33" spans="1:11" x14ac:dyDescent="0.2">
      <c r="A33" s="81" t="s">
        <v>381</v>
      </c>
      <c r="B33" s="34" t="s">
        <v>258</v>
      </c>
      <c r="C33" s="80">
        <v>3.5674668726999998</v>
      </c>
      <c r="D33" s="9" t="str">
        <f>IF($B33="N/A","N/A",IF(C33&gt;25,"No",IF(C33&lt;2,"No","Yes")))</f>
        <v>Yes</v>
      </c>
      <c r="E33" s="8">
        <v>4.0266036499000002</v>
      </c>
      <c r="F33" s="9" t="str">
        <f>IF($B33="N/A","N/A",IF(E33&gt;25,"No",IF(E33&lt;2,"No","Yes")))</f>
        <v>Yes</v>
      </c>
      <c r="G33" s="8">
        <v>4.6466212273999998</v>
      </c>
      <c r="H33" s="9" t="str">
        <f>IF($B33="N/A","N/A",IF(G33&gt;25,"No",IF(G33&lt;2,"No","Yes")))</f>
        <v>Yes</v>
      </c>
      <c r="I33" s="10">
        <v>12.87</v>
      </c>
      <c r="J33" s="10">
        <v>15.4</v>
      </c>
      <c r="K33" s="9" t="str">
        <f t="shared" si="8"/>
        <v>Yes</v>
      </c>
    </row>
    <row r="34" spans="1:11" x14ac:dyDescent="0.2">
      <c r="A34" s="81" t="s">
        <v>382</v>
      </c>
      <c r="B34" s="34" t="s">
        <v>259</v>
      </c>
      <c r="C34" s="80">
        <v>0.27911122399999999</v>
      </c>
      <c r="D34" s="9" t="str">
        <f>IF($B34="N/A","N/A",IF(C34&gt;25,"No",IF(C34&lt;=0,"No","Yes")))</f>
        <v>Yes</v>
      </c>
      <c r="E34" s="8">
        <v>0.26863963219999998</v>
      </c>
      <c r="F34" s="9" t="str">
        <f>IF($B34="N/A","N/A",IF(E34&gt;25,"No",IF(E34&lt;=0,"No","Yes")))</f>
        <v>Yes</v>
      </c>
      <c r="G34" s="8">
        <v>0.2215966013</v>
      </c>
      <c r="H34" s="9" t="str">
        <f>IF($B34="N/A","N/A",IF(G34&gt;25,"No",IF(G34&lt;=0,"No","Yes")))</f>
        <v>Yes</v>
      </c>
      <c r="I34" s="10">
        <v>-3.75</v>
      </c>
      <c r="J34" s="10">
        <v>-17.5</v>
      </c>
      <c r="K34" s="9" t="str">
        <f t="shared" si="8"/>
        <v>Yes</v>
      </c>
    </row>
    <row r="35" spans="1:11" x14ac:dyDescent="0.2">
      <c r="A35" s="81" t="s">
        <v>383</v>
      </c>
      <c r="B35" s="34" t="s">
        <v>260</v>
      </c>
      <c r="C35" s="80">
        <v>19.677136703999999</v>
      </c>
      <c r="D35" s="9" t="str">
        <f>IF($B35="N/A","N/A",IF(C35&gt;20,"No",IF(C35&lt;4,"No","Yes")))</f>
        <v>Yes</v>
      </c>
      <c r="E35" s="8">
        <v>20.478410304000001</v>
      </c>
      <c r="F35" s="9" t="str">
        <f>IF($B35="N/A","N/A",IF(E35&gt;20,"No",IF(E35&lt;4,"No","Yes")))</f>
        <v>No</v>
      </c>
      <c r="G35" s="8">
        <v>19.968107664000001</v>
      </c>
      <c r="H35" s="9" t="str">
        <f>IF($B35="N/A","N/A",IF(G35&gt;20,"No",IF(G35&lt;4,"No","Yes")))</f>
        <v>Yes</v>
      </c>
      <c r="I35" s="10">
        <v>4.0720000000000001</v>
      </c>
      <c r="J35" s="10">
        <v>-2.4900000000000002</v>
      </c>
      <c r="K35" s="9" t="str">
        <f t="shared" si="8"/>
        <v>Yes</v>
      </c>
    </row>
    <row r="36" spans="1:11" x14ac:dyDescent="0.2">
      <c r="A36" s="81" t="s">
        <v>384</v>
      </c>
      <c r="B36" s="34" t="s">
        <v>261</v>
      </c>
      <c r="C36" s="80">
        <v>0.1425668159</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20.430352612</v>
      </c>
      <c r="D37" s="9" t="str">
        <f>IF($B37="N/A","N/A",IF(C37&gt;=25,"No",IF(C37&lt;0,"No","Yes")))</f>
        <v>Yes</v>
      </c>
      <c r="E37" s="8">
        <v>13.128011988000001</v>
      </c>
      <c r="F37" s="9" t="str">
        <f>IF($B37="N/A","N/A",IF(E37&gt;=25,"No",IF(E37&lt;0,"No","Yes")))</f>
        <v>Yes</v>
      </c>
      <c r="G37" s="8">
        <v>10.093265226</v>
      </c>
      <c r="H37" s="9" t="str">
        <f>IF($B37="N/A","N/A",IF(G37&gt;=25,"No",IF(G37&lt;0,"No","Yes")))</f>
        <v>Yes</v>
      </c>
      <c r="I37" s="10">
        <v>-35.700000000000003</v>
      </c>
      <c r="J37" s="10">
        <v>-23.1</v>
      </c>
      <c r="K37" s="9" t="str">
        <f t="shared" si="8"/>
        <v>Yes</v>
      </c>
    </row>
    <row r="38" spans="1:11" x14ac:dyDescent="0.2">
      <c r="A38" s="81" t="s">
        <v>386</v>
      </c>
      <c r="B38" s="34" t="s">
        <v>225</v>
      </c>
      <c r="C38" s="80">
        <v>6.7902503154999998</v>
      </c>
      <c r="D38" s="9" t="str">
        <f>IF($B38="N/A","N/A",IF(C38&gt;3,"Yes","No"))</f>
        <v>Yes</v>
      </c>
      <c r="E38" s="8">
        <v>7.1364860166000001</v>
      </c>
      <c r="F38" s="9" t="str">
        <f>IF($B38="N/A","N/A",IF(E38&gt;3,"Yes","No"))</f>
        <v>Yes</v>
      </c>
      <c r="G38" s="8">
        <v>5.7437784148000004</v>
      </c>
      <c r="H38" s="9" t="str">
        <f>IF($B38="N/A","N/A",IF(G38&gt;3,"Yes","No"))</f>
        <v>Yes</v>
      </c>
      <c r="I38" s="10">
        <v>5.0990000000000002</v>
      </c>
      <c r="J38" s="10">
        <v>-19.5</v>
      </c>
      <c r="K38" s="9" t="str">
        <f t="shared" si="8"/>
        <v>Yes</v>
      </c>
    </row>
    <row r="39" spans="1:11" x14ac:dyDescent="0.2">
      <c r="A39" s="81" t="s">
        <v>387</v>
      </c>
      <c r="B39" s="34" t="s">
        <v>224</v>
      </c>
      <c r="C39" s="80">
        <v>1.6390746262</v>
      </c>
      <c r="D39" s="9" t="str">
        <f>IF($B39="N/A","N/A",IF(C39&gt;1,"Yes","No"))</f>
        <v>Yes</v>
      </c>
      <c r="E39" s="8">
        <v>1.9988676678999999</v>
      </c>
      <c r="F39" s="9" t="str">
        <f>IF($B39="N/A","N/A",IF(E39&gt;1,"Yes","No"))</f>
        <v>Yes</v>
      </c>
      <c r="G39" s="8">
        <v>3.214771952</v>
      </c>
      <c r="H39" s="9" t="str">
        <f>IF($B39="N/A","N/A",IF(G39&gt;1,"Yes","No"))</f>
        <v>Yes</v>
      </c>
      <c r="I39" s="10">
        <v>21.95</v>
      </c>
      <c r="J39" s="10">
        <v>60.83</v>
      </c>
      <c r="K39" s="9" t="str">
        <f t="shared" si="8"/>
        <v>No</v>
      </c>
    </row>
    <row r="40" spans="1:11" x14ac:dyDescent="0.2">
      <c r="A40" s="81" t="s">
        <v>388</v>
      </c>
      <c r="B40" s="34" t="s">
        <v>217</v>
      </c>
      <c r="C40" s="80">
        <v>1.4390384799999999E-2</v>
      </c>
      <c r="D40" s="9" t="str">
        <f>IF($B40="N/A","N/A",IF(C40&gt;15,"No",IF(C40&lt;-15,"No","Yes")))</f>
        <v>N/A</v>
      </c>
      <c r="E40" s="8">
        <v>1.36741407E-2</v>
      </c>
      <c r="F40" s="9" t="str">
        <f>IF($B40="N/A","N/A",IF(E40&gt;15,"No",IF(E40&lt;-15,"No","Yes")))</f>
        <v>N/A</v>
      </c>
      <c r="G40" s="8">
        <v>1.30385112E-2</v>
      </c>
      <c r="H40" s="9" t="str">
        <f>IF($B40="N/A","N/A",IF(G40&gt;15,"No",IF(G40&lt;-15,"No","Yes")))</f>
        <v>N/A</v>
      </c>
      <c r="I40" s="10">
        <v>-4.9800000000000004</v>
      </c>
      <c r="J40" s="10">
        <v>-4.6500000000000004</v>
      </c>
      <c r="K40" s="9" t="str">
        <f t="shared" si="8"/>
        <v>Yes</v>
      </c>
    </row>
    <row r="41" spans="1:11" x14ac:dyDescent="0.2">
      <c r="A41" s="81" t="s">
        <v>389</v>
      </c>
      <c r="B41" s="34" t="s">
        <v>217</v>
      </c>
      <c r="C41" s="80">
        <v>0</v>
      </c>
      <c r="D41" s="9" t="str">
        <f>IF($B41="N/A","N/A",IF(C41&gt;15,"No",IF(C41&lt;-15,"No","Yes")))</f>
        <v>N/A</v>
      </c>
      <c r="E41" s="8">
        <v>7.3847699999999994E-5</v>
      </c>
      <c r="F41" s="9" t="str">
        <f>IF($B41="N/A","N/A",IF(E41&gt;15,"No",IF(E41&lt;-15,"No","Yes")))</f>
        <v>N/A</v>
      </c>
      <c r="G41" s="8">
        <v>1.1617949999999999E-4</v>
      </c>
      <c r="H41" s="9" t="str">
        <f>IF($B41="N/A","N/A",IF(G41&gt;15,"No",IF(G41&lt;-15,"No","Yes")))</f>
        <v>N/A</v>
      </c>
      <c r="I41" s="10" t="s">
        <v>1743</v>
      </c>
      <c r="J41" s="10">
        <v>57.32</v>
      </c>
      <c r="K41" s="9" t="str">
        <f t="shared" si="8"/>
        <v>No</v>
      </c>
    </row>
    <row r="42" spans="1:11" x14ac:dyDescent="0.2">
      <c r="A42" s="81" t="s">
        <v>390</v>
      </c>
      <c r="B42" s="34" t="s">
        <v>263</v>
      </c>
      <c r="C42" s="80">
        <v>3.7063856655</v>
      </c>
      <c r="D42" s="9" t="str">
        <f>IF($B42="N/A","N/A",IF(C42&gt;0,"Yes","No"))</f>
        <v>Yes</v>
      </c>
      <c r="E42" s="8">
        <v>9.0603797620000002</v>
      </c>
      <c r="F42" s="9" t="str">
        <f>IF($B42="N/A","N/A",IF(E42&gt;0,"Yes","No"))</f>
        <v>Yes</v>
      </c>
      <c r="G42" s="8">
        <v>13.603180699999999</v>
      </c>
      <c r="H42" s="9" t="str">
        <f>IF($B42="N/A","N/A",IF(G42&gt;0,"Yes","No"))</f>
        <v>Yes</v>
      </c>
      <c r="I42" s="10">
        <v>144.5</v>
      </c>
      <c r="J42" s="10">
        <v>50.14</v>
      </c>
      <c r="K42" s="9" t="str">
        <f t="shared" si="8"/>
        <v>No</v>
      </c>
    </row>
    <row r="43" spans="1:11" x14ac:dyDescent="0.2">
      <c r="A43" s="81" t="s">
        <v>391</v>
      </c>
      <c r="B43" s="34" t="s">
        <v>263</v>
      </c>
      <c r="C43" s="80">
        <v>0.53582715950000004</v>
      </c>
      <c r="D43" s="9" t="str">
        <f>IF($B43="N/A","N/A",IF(C43&gt;0,"Yes","No"))</f>
        <v>Yes</v>
      </c>
      <c r="E43" s="8">
        <v>0.53105759200000002</v>
      </c>
      <c r="F43" s="9" t="str">
        <f>IF($B43="N/A","N/A",IF(E43&gt;0,"Yes","No"))</f>
        <v>Yes</v>
      </c>
      <c r="G43" s="8">
        <v>0.51745304270000003</v>
      </c>
      <c r="H43" s="9" t="str">
        <f>IF($B43="N/A","N/A",IF(G43&gt;0,"Yes","No"))</f>
        <v>Yes</v>
      </c>
      <c r="I43" s="10">
        <v>-0.89</v>
      </c>
      <c r="J43" s="10">
        <v>-2.56</v>
      </c>
      <c r="K43" s="9" t="str">
        <f t="shared" si="8"/>
        <v>Yes</v>
      </c>
    </row>
    <row r="44" spans="1:11" x14ac:dyDescent="0.2">
      <c r="A44" s="81" t="s">
        <v>392</v>
      </c>
      <c r="B44" s="34" t="s">
        <v>263</v>
      </c>
      <c r="C44" s="80">
        <v>0.13394526370000001</v>
      </c>
      <c r="D44" s="9" t="str">
        <f>IF($B44="N/A","N/A",IF(C44&gt;0,"Yes","No"))</f>
        <v>Yes</v>
      </c>
      <c r="E44" s="8">
        <v>0.14567698379999999</v>
      </c>
      <c r="F44" s="9" t="str">
        <f>IF($B44="N/A","N/A",IF(E44&gt;0,"Yes","No"))</f>
        <v>Yes</v>
      </c>
      <c r="G44" s="8">
        <v>0.18130342969999999</v>
      </c>
      <c r="H44" s="9" t="str">
        <f>IF($B44="N/A","N/A",IF(G44&gt;0,"Yes","No"))</f>
        <v>Yes</v>
      </c>
      <c r="I44" s="10">
        <v>8.7590000000000003</v>
      </c>
      <c r="J44" s="10">
        <v>24.46</v>
      </c>
      <c r="K44" s="9" t="str">
        <f t="shared" si="8"/>
        <v>Yes</v>
      </c>
    </row>
    <row r="45" spans="1:11" x14ac:dyDescent="0.2">
      <c r="A45" s="81" t="s">
        <v>393</v>
      </c>
      <c r="B45" s="34" t="s">
        <v>224</v>
      </c>
      <c r="C45" s="80">
        <v>4.2360405774999998</v>
      </c>
      <c r="D45" s="9" t="str">
        <f>IF($B45="N/A","N/A",IF(C45&gt;1,"Yes","No"))</f>
        <v>Yes</v>
      </c>
      <c r="E45" s="8">
        <v>3.4895397746999999</v>
      </c>
      <c r="F45" s="9" t="str">
        <f>IF($B45="N/A","N/A",IF(E45&gt;1,"Yes","No"))</f>
        <v>Yes</v>
      </c>
      <c r="G45" s="8">
        <v>6.0355580111</v>
      </c>
      <c r="H45" s="9" t="str">
        <f>IF($B45="N/A","N/A",IF(G45&gt;1,"Yes","No"))</f>
        <v>Yes</v>
      </c>
      <c r="I45" s="10">
        <v>-17.600000000000001</v>
      </c>
      <c r="J45" s="10">
        <v>72.959999999999994</v>
      </c>
      <c r="K45" s="9" t="str">
        <f t="shared" si="8"/>
        <v>No</v>
      </c>
    </row>
    <row r="46" spans="1:11" x14ac:dyDescent="0.2">
      <c r="A46" s="81" t="s">
        <v>394</v>
      </c>
      <c r="B46" s="34" t="s">
        <v>263</v>
      </c>
      <c r="C46" s="80">
        <v>0.30792080900000002</v>
      </c>
      <c r="D46" s="9" t="str">
        <f>IF($B46="N/A","N/A",IF(C46&gt;0,"Yes","No"))</f>
        <v>Yes</v>
      </c>
      <c r="E46" s="8">
        <v>0.3762850277</v>
      </c>
      <c r="F46" s="9" t="str">
        <f>IF($B46="N/A","N/A",IF(E46&gt;0,"Yes","No"))</f>
        <v>Yes</v>
      </c>
      <c r="G46" s="8">
        <v>0.3327856877</v>
      </c>
      <c r="H46" s="9" t="str">
        <f>IF($B46="N/A","N/A",IF(G46&gt;0,"Yes","No"))</f>
        <v>Yes</v>
      </c>
      <c r="I46" s="10">
        <v>22.2</v>
      </c>
      <c r="J46" s="10">
        <v>-11.6</v>
      </c>
      <c r="K46" s="9" t="str">
        <f t="shared" si="8"/>
        <v>Yes</v>
      </c>
    </row>
    <row r="47" spans="1:11" x14ac:dyDescent="0.2">
      <c r="A47" s="81" t="s">
        <v>395</v>
      </c>
      <c r="B47" s="34" t="s">
        <v>217</v>
      </c>
      <c r="C47" s="80">
        <v>4.3338283399999997E-2</v>
      </c>
      <c r="D47" s="9" t="str">
        <f>IF($B47="N/A","N/A",IF(C47&gt;15,"No",IF(C47&lt;-15,"No","Yes")))</f>
        <v>N/A</v>
      </c>
      <c r="E47" s="8">
        <v>2.17173908E-2</v>
      </c>
      <c r="F47" s="9" t="str">
        <f>IF($B47="N/A","N/A",IF(E47&gt;15,"No",IF(E47&lt;-15,"No","Yes")))</f>
        <v>N/A</v>
      </c>
      <c r="G47" s="8">
        <v>6.6222329000000003E-3</v>
      </c>
      <c r="H47" s="9" t="str">
        <f>IF($B47="N/A","N/A",IF(G47&gt;15,"No",IF(G47&lt;-15,"No","Yes")))</f>
        <v>N/A</v>
      </c>
      <c r="I47" s="10">
        <v>-49.9</v>
      </c>
      <c r="J47" s="10">
        <v>-69.5</v>
      </c>
      <c r="K47" s="9" t="str">
        <f t="shared" si="8"/>
        <v>No</v>
      </c>
    </row>
    <row r="48" spans="1:11" x14ac:dyDescent="0.2">
      <c r="A48" s="81" t="s">
        <v>396</v>
      </c>
      <c r="B48" s="34" t="s">
        <v>217</v>
      </c>
      <c r="C48" s="80">
        <v>0.123698526</v>
      </c>
      <c r="D48" s="9" t="str">
        <f>IF($B48="N/A","N/A",IF(C48&gt;15,"No",IF(C48&lt;-15,"No","Yes")))</f>
        <v>N/A</v>
      </c>
      <c r="E48" s="8">
        <v>9.9712916900000004E-2</v>
      </c>
      <c r="F48" s="9" t="str">
        <f>IF($B48="N/A","N/A",IF(E48&gt;15,"No",IF(E48&lt;-15,"No","Yes")))</f>
        <v>N/A</v>
      </c>
      <c r="G48" s="8">
        <v>9.8752596299999995E-2</v>
      </c>
      <c r="H48" s="9" t="str">
        <f>IF($B48="N/A","N/A",IF(G48&gt;15,"No",IF(G48&lt;-15,"No","Yes")))</f>
        <v>N/A</v>
      </c>
      <c r="I48" s="10">
        <v>-19.399999999999999</v>
      </c>
      <c r="J48" s="10">
        <v>-0.96299999999999997</v>
      </c>
      <c r="K48" s="9" t="str">
        <f t="shared" si="8"/>
        <v>Yes</v>
      </c>
    </row>
    <row r="49" spans="1:11" x14ac:dyDescent="0.2">
      <c r="A49" s="81" t="s">
        <v>397</v>
      </c>
      <c r="B49" s="34" t="s">
        <v>217</v>
      </c>
      <c r="C49" s="80">
        <v>0.5238111594</v>
      </c>
      <c r="D49" s="9" t="str">
        <f>IF($B49="N/A","N/A",IF(C49&gt;15,"No",IF(C49&lt;-15,"No","Yes")))</f>
        <v>N/A</v>
      </c>
      <c r="E49" s="8">
        <v>0.90515795720000003</v>
      </c>
      <c r="F49" s="9" t="str">
        <f>IF($B49="N/A","N/A",IF(E49&gt;15,"No",IF(E49&lt;-15,"No","Yes")))</f>
        <v>N/A</v>
      </c>
      <c r="G49" s="8">
        <v>1.2846656598999999</v>
      </c>
      <c r="H49" s="9" t="str">
        <f>IF($B49="N/A","N/A",IF(G49&gt;15,"No",IF(G49&lt;-15,"No","Yes")))</f>
        <v>N/A</v>
      </c>
      <c r="I49" s="10">
        <v>72.8</v>
      </c>
      <c r="J49" s="10">
        <v>41.93</v>
      </c>
      <c r="K49" s="9" t="str">
        <f t="shared" si="8"/>
        <v>No</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0.20858277820000001</v>
      </c>
      <c r="D51" s="9" t="str">
        <f>IF($B51="N/A","N/A",IF(C51&gt;15,"No",IF(C51&lt;-15,"No","Yes")))</f>
        <v>N/A</v>
      </c>
      <c r="E51" s="8">
        <v>0.14002763139999999</v>
      </c>
      <c r="F51" s="9" t="str">
        <f>IF($B51="N/A","N/A",IF(E51&gt;15,"No",IF(E51&lt;-15,"No","Yes")))</f>
        <v>N/A</v>
      </c>
      <c r="G51" s="8">
        <v>0.58162110680000001</v>
      </c>
      <c r="H51" s="9" t="str">
        <f>IF($B51="N/A","N/A",IF(G51&gt;15,"No",IF(G51&lt;-15,"No","Yes")))</f>
        <v>N/A</v>
      </c>
      <c r="I51" s="10">
        <v>-32.9</v>
      </c>
      <c r="J51" s="10">
        <v>315.39999999999998</v>
      </c>
      <c r="K51" s="9" t="str">
        <f t="shared" si="8"/>
        <v>No</v>
      </c>
    </row>
    <row r="52" spans="1:11" x14ac:dyDescent="0.2">
      <c r="A52" s="81" t="s">
        <v>400</v>
      </c>
      <c r="B52" s="34" t="s">
        <v>224</v>
      </c>
      <c r="C52" s="80">
        <v>2.2737730079</v>
      </c>
      <c r="D52" s="9" t="str">
        <f>IF($B52="N/A","N/A",IF(C52&gt;1,"Yes","No"))</f>
        <v>Yes</v>
      </c>
      <c r="E52" s="8">
        <v>2.6440138710999999</v>
      </c>
      <c r="F52" s="9" t="str">
        <f>IF($B52="N/A","N/A",IF(E52&gt;1,"Yes","No"))</f>
        <v>Yes</v>
      </c>
      <c r="G52" s="8">
        <v>4.2649662067999996</v>
      </c>
      <c r="H52" s="9" t="str">
        <f>IF($B52="N/A","N/A",IF(G52&gt;1,"Yes","No"))</f>
        <v>Yes</v>
      </c>
      <c r="I52" s="10">
        <v>16.28</v>
      </c>
      <c r="J52" s="10">
        <v>61.31</v>
      </c>
      <c r="K52" s="9" t="str">
        <f t="shared" si="8"/>
        <v>No</v>
      </c>
    </row>
    <row r="53" spans="1:11" x14ac:dyDescent="0.2">
      <c r="A53" s="81" t="s">
        <v>401</v>
      </c>
      <c r="B53" s="34" t="s">
        <v>263</v>
      </c>
      <c r="C53" s="80">
        <v>0.1686389428</v>
      </c>
      <c r="D53" s="9" t="str">
        <f>IF($B53="N/A","N/A",IF(C53&gt;0,"Yes","No"))</f>
        <v>Yes</v>
      </c>
      <c r="E53" s="8">
        <v>0.1351352183</v>
      </c>
      <c r="F53" s="9" t="str">
        <f>IF($B53="N/A","N/A",IF(E53&gt;0,"Yes","No"))</f>
        <v>Yes</v>
      </c>
      <c r="G53" s="8">
        <v>0.15959370119999999</v>
      </c>
      <c r="H53" s="9" t="str">
        <f>IF($B53="N/A","N/A",IF(G53&gt;0,"Yes","No"))</f>
        <v>Yes</v>
      </c>
      <c r="I53" s="10">
        <v>-19.899999999999999</v>
      </c>
      <c r="J53" s="10">
        <v>18.100000000000001</v>
      </c>
      <c r="K53" s="9" t="str">
        <f t="shared" si="8"/>
        <v>Yes</v>
      </c>
    </row>
    <row r="54" spans="1:11" x14ac:dyDescent="0.2">
      <c r="A54" s="81" t="s">
        <v>402</v>
      </c>
      <c r="B54" s="34" t="s">
        <v>264</v>
      </c>
      <c r="C54" s="80">
        <v>0</v>
      </c>
      <c r="D54" s="9" t="str">
        <f>IF($B54="N/A","N/A",IF(C54&gt;=1,"No",IF(C54&lt;0,"No","Yes")))</f>
        <v>Yes</v>
      </c>
      <c r="E54" s="8">
        <v>0</v>
      </c>
      <c r="F54" s="9" t="str">
        <f>IF($B54="N/A","N/A",IF(E54&gt;=1,"No",IF(E54&lt;0,"No","Yes")))</f>
        <v>Yes</v>
      </c>
      <c r="G54" s="8">
        <v>0</v>
      </c>
      <c r="H54" s="9" t="str">
        <f>IF($B54="N/A","N/A",IF(G54&gt;=1,"No",IF(G54&lt;0,"No","Yes")))</f>
        <v>Yes</v>
      </c>
      <c r="I54" s="10" t="s">
        <v>1743</v>
      </c>
      <c r="J54" s="10" t="s">
        <v>1743</v>
      </c>
      <c r="K54" s="9" t="str">
        <f t="shared" si="8"/>
        <v>N/A</v>
      </c>
    </row>
    <row r="55" spans="1:11" x14ac:dyDescent="0.2">
      <c r="A55" s="81" t="s">
        <v>872</v>
      </c>
      <c r="B55" s="34" t="s">
        <v>217</v>
      </c>
      <c r="C55" s="83">
        <v>64.745271978000005</v>
      </c>
      <c r="D55" s="9" t="str">
        <f>IF($B55="N/A","N/A",IF(C55&gt;15,"No",IF(C55&lt;-15,"No","Yes")))</f>
        <v>N/A</v>
      </c>
      <c r="E55" s="36">
        <v>65.904403048999995</v>
      </c>
      <c r="F55" s="9" t="str">
        <f>IF($B55="N/A","N/A",IF(E55&gt;15,"No",IF(E55&lt;-15,"No","Yes")))</f>
        <v>N/A</v>
      </c>
      <c r="G55" s="36">
        <v>68.713823688999994</v>
      </c>
      <c r="H55" s="9" t="str">
        <f>IF($B55="N/A","N/A",IF(G55&gt;15,"No",IF(G55&lt;-15,"No","Yes")))</f>
        <v>N/A</v>
      </c>
      <c r="I55" s="10">
        <v>1.79</v>
      </c>
      <c r="J55" s="10">
        <v>4.2629999999999999</v>
      </c>
      <c r="K55" s="9" t="str">
        <f t="shared" ref="K55:K74" si="9">IF(J55="Div by 0", "N/A", IF(J55="N/A","N/A", IF(J55&gt;30, "No", IF(J55&lt;-30, "No", "Yes"))))</f>
        <v>Yes</v>
      </c>
    </row>
    <row r="56" spans="1:11" x14ac:dyDescent="0.2">
      <c r="A56" s="81" t="s">
        <v>873</v>
      </c>
      <c r="B56" s="34" t="s">
        <v>265</v>
      </c>
      <c r="C56" s="83">
        <v>67.543162385000002</v>
      </c>
      <c r="D56" s="9" t="str">
        <f>IF($B56="N/A","N/A",IF(C56&gt;90,"No",IF(C56&lt;20,"No","Yes")))</f>
        <v>Yes</v>
      </c>
      <c r="E56" s="36">
        <v>59.992202095000003</v>
      </c>
      <c r="F56" s="9" t="str">
        <f>IF($B56="N/A","N/A",IF(E56&gt;90,"No",IF(E56&lt;20,"No","Yes")))</f>
        <v>Yes</v>
      </c>
      <c r="G56" s="36">
        <v>53.729968132000003</v>
      </c>
      <c r="H56" s="9" t="str">
        <f>IF($B56="N/A","N/A",IF(G56&gt;90,"No",IF(G56&lt;20,"No","Yes")))</f>
        <v>Yes</v>
      </c>
      <c r="I56" s="10">
        <v>-11.2</v>
      </c>
      <c r="J56" s="10">
        <v>-10.4</v>
      </c>
      <c r="K56" s="9" t="str">
        <f t="shared" si="9"/>
        <v>Yes</v>
      </c>
    </row>
    <row r="57" spans="1:11" x14ac:dyDescent="0.2">
      <c r="A57" s="81" t="s">
        <v>874</v>
      </c>
      <c r="B57" s="34" t="s">
        <v>266</v>
      </c>
      <c r="C57" s="83">
        <v>26.223830824</v>
      </c>
      <c r="D57" s="9" t="str">
        <f>IF($B57="N/A","N/A",IF(C57&gt;60,"No",IF(C57&lt;10,"No","Yes")))</f>
        <v>Yes</v>
      </c>
      <c r="E57" s="36">
        <v>26.629213632999999</v>
      </c>
      <c r="F57" s="9" t="str">
        <f>IF($B57="N/A","N/A",IF(E57&gt;60,"No",IF(E57&lt;10,"No","Yes")))</f>
        <v>Yes</v>
      </c>
      <c r="G57" s="36">
        <v>24.822777184</v>
      </c>
      <c r="H57" s="9" t="str">
        <f>IF($B57="N/A","N/A",IF(G57&gt;60,"No",IF(G57&lt;10,"No","Yes")))</f>
        <v>Yes</v>
      </c>
      <c r="I57" s="10">
        <v>1.546</v>
      </c>
      <c r="J57" s="10">
        <v>-6.78</v>
      </c>
      <c r="K57" s="9" t="str">
        <f t="shared" si="9"/>
        <v>Yes</v>
      </c>
    </row>
    <row r="58" spans="1:11" ht="25.5" x14ac:dyDescent="0.2">
      <c r="A58" s="81" t="s">
        <v>875</v>
      </c>
      <c r="B58" s="34" t="s">
        <v>267</v>
      </c>
      <c r="C58" s="83">
        <v>35.682419345</v>
      </c>
      <c r="D58" s="9" t="str">
        <f>IF($B58="N/A","N/A",IF(C58&gt;100,"No",IF(C58&lt;10,"No","Yes")))</f>
        <v>Yes</v>
      </c>
      <c r="E58" s="36">
        <v>33.973510056000002</v>
      </c>
      <c r="F58" s="9" t="str">
        <f>IF($B58="N/A","N/A",IF(E58&gt;100,"No",IF(E58&lt;10,"No","Yes")))</f>
        <v>Yes</v>
      </c>
      <c r="G58" s="36">
        <v>33.033078879999998</v>
      </c>
      <c r="H58" s="9" t="str">
        <f>IF($B58="N/A","N/A",IF(G58&gt;100,"No",IF(G58&lt;10,"No","Yes")))</f>
        <v>Yes</v>
      </c>
      <c r="I58" s="10">
        <v>-4.79</v>
      </c>
      <c r="J58" s="10">
        <v>-2.77</v>
      </c>
      <c r="K58" s="9" t="str">
        <f t="shared" si="9"/>
        <v>Yes</v>
      </c>
    </row>
    <row r="59" spans="1:11" x14ac:dyDescent="0.2">
      <c r="A59" s="81" t="s">
        <v>876</v>
      </c>
      <c r="B59" s="34" t="s">
        <v>268</v>
      </c>
      <c r="C59" s="83">
        <v>102.37569365</v>
      </c>
      <c r="D59" s="9" t="str">
        <f>IF($B59="N/A","N/A",IF(C59&gt;100,"No",IF(C59&lt;20,"No","Yes")))</f>
        <v>No</v>
      </c>
      <c r="E59" s="36">
        <v>106.82664509</v>
      </c>
      <c r="F59" s="9" t="str">
        <f>IF($B59="N/A","N/A",IF(E59&gt;100,"No",IF(E59&lt;20,"No","Yes")))</f>
        <v>No</v>
      </c>
      <c r="G59" s="36">
        <v>116.33796445999999</v>
      </c>
      <c r="H59" s="9" t="str">
        <f>IF($B59="N/A","N/A",IF(G59&gt;100,"No",IF(G59&lt;20,"No","Yes")))</f>
        <v>No</v>
      </c>
      <c r="I59" s="10">
        <v>4.3479999999999999</v>
      </c>
      <c r="J59" s="10">
        <v>8.9039999999999999</v>
      </c>
      <c r="K59" s="9" t="str">
        <f t="shared" si="9"/>
        <v>Yes</v>
      </c>
    </row>
    <row r="60" spans="1:11" x14ac:dyDescent="0.2">
      <c r="A60" s="81" t="s">
        <v>877</v>
      </c>
      <c r="B60" s="34" t="s">
        <v>268</v>
      </c>
      <c r="C60" s="83">
        <v>140.95432149000001</v>
      </c>
      <c r="D60" s="9" t="str">
        <f>IF($B60="N/A","N/A",IF(C60&gt;100,"No",IF(C60&lt;20,"No","Yes")))</f>
        <v>No</v>
      </c>
      <c r="E60" s="36">
        <v>42.702652722000003</v>
      </c>
      <c r="F60" s="9" t="str">
        <f>IF($B60="N/A","N/A",IF(E60&gt;100,"No",IF(E60&lt;20,"No","Yes")))</f>
        <v>Yes</v>
      </c>
      <c r="G60" s="36">
        <v>26.206590794</v>
      </c>
      <c r="H60" s="9" t="str">
        <f>IF($B60="N/A","N/A",IF(G60&gt;100,"No",IF(G60&lt;20,"No","Yes")))</f>
        <v>Yes</v>
      </c>
      <c r="I60" s="10">
        <v>-69.7</v>
      </c>
      <c r="J60" s="10">
        <v>-38.6</v>
      </c>
      <c r="K60" s="9" t="str">
        <f t="shared" si="9"/>
        <v>No</v>
      </c>
    </row>
    <row r="61" spans="1:11" ht="25.5" x14ac:dyDescent="0.2">
      <c r="A61" s="81" t="s">
        <v>878</v>
      </c>
      <c r="B61" s="34" t="s">
        <v>217</v>
      </c>
      <c r="C61" s="83">
        <v>79.425078978000002</v>
      </c>
      <c r="D61" s="9" t="str">
        <f>IF($B61="N/A","N/A",IF(C61&gt;15,"No",IF(C61&lt;-15,"No","Yes")))</f>
        <v>N/A</v>
      </c>
      <c r="E61" s="36">
        <v>82.085813117000001</v>
      </c>
      <c r="F61" s="9" t="str">
        <f>IF($B61="N/A","N/A",IF(E61&gt;15,"No",IF(E61&lt;-15,"No","Yes")))</f>
        <v>N/A</v>
      </c>
      <c r="G61" s="36">
        <v>108.12578047</v>
      </c>
      <c r="H61" s="9" t="str">
        <f>IF($B61="N/A","N/A",IF(G61&gt;15,"No",IF(G61&lt;-15,"No","Yes")))</f>
        <v>N/A</v>
      </c>
      <c r="I61" s="10">
        <v>3.35</v>
      </c>
      <c r="J61" s="10">
        <v>31.72</v>
      </c>
      <c r="K61" s="9" t="str">
        <f t="shared" si="9"/>
        <v>No</v>
      </c>
    </row>
    <row r="62" spans="1:11" x14ac:dyDescent="0.2">
      <c r="A62" s="81" t="s">
        <v>879</v>
      </c>
      <c r="B62" s="34" t="s">
        <v>269</v>
      </c>
      <c r="C62" s="83">
        <v>19.920143511999999</v>
      </c>
      <c r="D62" s="9" t="str">
        <f>IF($B62="N/A","N/A",IF(C62&gt;60,"No",IF(C62&lt;10,"No","Yes")))</f>
        <v>Yes</v>
      </c>
      <c r="E62" s="36">
        <v>20.225558723999999</v>
      </c>
      <c r="F62" s="9" t="str">
        <f>IF($B62="N/A","N/A",IF(E62&gt;60,"No",IF(E62&lt;10,"No","Yes")))</f>
        <v>Yes</v>
      </c>
      <c r="G62" s="36">
        <v>20.000271342000001</v>
      </c>
      <c r="H62" s="9" t="str">
        <f>IF($B62="N/A","N/A",IF(G62&gt;60,"No",IF(G62&lt;10,"No","Yes")))</f>
        <v>Yes</v>
      </c>
      <c r="I62" s="10">
        <v>1.5329999999999999</v>
      </c>
      <c r="J62" s="10">
        <v>-1.1100000000000001</v>
      </c>
      <c r="K62" s="9" t="str">
        <f t="shared" si="9"/>
        <v>Yes</v>
      </c>
    </row>
    <row r="63" spans="1:11" x14ac:dyDescent="0.2">
      <c r="A63" s="81" t="s">
        <v>880</v>
      </c>
      <c r="B63" s="34" t="s">
        <v>269</v>
      </c>
      <c r="C63" s="83">
        <v>106.35948743</v>
      </c>
      <c r="D63" s="9" t="str">
        <f>IF($B63="N/A","N/A",IF(C63&gt;60,"No",IF(C63&lt;10,"No","Yes")))</f>
        <v>No</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27.659795765999998</v>
      </c>
      <c r="D64" s="9" t="str">
        <f t="shared" ref="D64:D74" si="10">IF($B64="N/A","N/A",IF(C64&gt;15,"No",IF(C64&lt;-15,"No","Yes")))</f>
        <v>N/A</v>
      </c>
      <c r="E64" s="36">
        <v>34.245262171999997</v>
      </c>
      <c r="F64" s="9" t="str">
        <f>IF($B64="N/A","N/A",IF(E64&gt;15,"No",IF(E64&lt;-15,"No","Yes")))</f>
        <v>N/A</v>
      </c>
      <c r="G64" s="36">
        <v>49.877674775000003</v>
      </c>
      <c r="H64" s="9" t="str">
        <f>IF($B64="N/A","N/A",IF(G64&gt;15,"No",IF(G64&lt;-15,"No","Yes")))</f>
        <v>N/A</v>
      </c>
      <c r="I64" s="10">
        <v>23.81</v>
      </c>
      <c r="J64" s="10">
        <v>45.65</v>
      </c>
      <c r="K64" s="9" t="str">
        <f t="shared" si="9"/>
        <v>No</v>
      </c>
    </row>
    <row r="65" spans="1:11" ht="15.75" customHeight="1" x14ac:dyDescent="0.2">
      <c r="A65" s="81" t="s">
        <v>882</v>
      </c>
      <c r="B65" s="34" t="s">
        <v>217</v>
      </c>
      <c r="C65" s="83">
        <v>56.340048461999999</v>
      </c>
      <c r="D65" s="9" t="str">
        <f t="shared" si="10"/>
        <v>N/A</v>
      </c>
      <c r="E65" s="36">
        <v>53.017160291000003</v>
      </c>
      <c r="F65" s="9" t="str">
        <f t="shared" ref="F65:F73" si="11">IF($B65="N/A","N/A",IF(E65&gt;15,"No",IF(E65&lt;-15,"No","Yes")))</f>
        <v>N/A</v>
      </c>
      <c r="G65" s="36">
        <v>54.281240173999997</v>
      </c>
      <c r="H65" s="9" t="str">
        <f t="shared" ref="H65:H86" si="12">IF($B65="N/A","N/A",IF(G65&gt;15,"No",IF(G65&lt;-15,"No","Yes")))</f>
        <v>N/A</v>
      </c>
      <c r="I65" s="10">
        <v>-5.9</v>
      </c>
      <c r="J65" s="10">
        <v>2.3839999999999999</v>
      </c>
      <c r="K65" s="9" t="str">
        <f t="shared" si="9"/>
        <v>Yes</v>
      </c>
    </row>
    <row r="66" spans="1:11" ht="25.5" x14ac:dyDescent="0.2">
      <c r="A66" s="81" t="s">
        <v>883</v>
      </c>
      <c r="B66" s="34" t="s">
        <v>217</v>
      </c>
      <c r="C66" s="83">
        <v>69.081994304000006</v>
      </c>
      <c r="D66" s="9" t="str">
        <f t="shared" si="10"/>
        <v>N/A</v>
      </c>
      <c r="E66" s="36">
        <v>79.091050433000007</v>
      </c>
      <c r="F66" s="9" t="str">
        <f t="shared" si="11"/>
        <v>N/A</v>
      </c>
      <c r="G66" s="36">
        <v>66.880319865000004</v>
      </c>
      <c r="H66" s="9" t="str">
        <f t="shared" si="12"/>
        <v>N/A</v>
      </c>
      <c r="I66" s="10">
        <v>14.49</v>
      </c>
      <c r="J66" s="10">
        <v>-15.4</v>
      </c>
      <c r="K66" s="9" t="str">
        <f t="shared" si="9"/>
        <v>Yes</v>
      </c>
    </row>
    <row r="67" spans="1:11" ht="25.5" x14ac:dyDescent="0.2">
      <c r="A67" s="81" t="s">
        <v>884</v>
      </c>
      <c r="B67" s="34" t="s">
        <v>217</v>
      </c>
      <c r="C67" s="83">
        <v>367.65623897</v>
      </c>
      <c r="D67" s="9" t="str">
        <f t="shared" si="10"/>
        <v>N/A</v>
      </c>
      <c r="E67" s="36">
        <v>193.15087550999999</v>
      </c>
      <c r="F67" s="9" t="str">
        <f t="shared" si="11"/>
        <v>N/A</v>
      </c>
      <c r="G67" s="36">
        <v>145.36226958</v>
      </c>
      <c r="H67" s="9" t="str">
        <f t="shared" si="12"/>
        <v>N/A</v>
      </c>
      <c r="I67" s="10">
        <v>-47.5</v>
      </c>
      <c r="J67" s="10">
        <v>-24.7</v>
      </c>
      <c r="K67" s="9" t="str">
        <f t="shared" si="9"/>
        <v>Yes</v>
      </c>
    </row>
    <row r="68" spans="1:11" ht="25.5" x14ac:dyDescent="0.2">
      <c r="A68" s="81" t="s">
        <v>885</v>
      </c>
      <c r="B68" s="34" t="s">
        <v>217</v>
      </c>
      <c r="C68" s="83">
        <v>210.39463948</v>
      </c>
      <c r="D68" s="9" t="str">
        <f t="shared" si="10"/>
        <v>N/A</v>
      </c>
      <c r="E68" s="36">
        <v>211.78826119999999</v>
      </c>
      <c r="F68" s="9" t="str">
        <f t="shared" si="11"/>
        <v>N/A</v>
      </c>
      <c r="G68" s="36">
        <v>211.42735697000001</v>
      </c>
      <c r="H68" s="9" t="str">
        <f t="shared" si="12"/>
        <v>N/A</v>
      </c>
      <c r="I68" s="10">
        <v>0.66239999999999999</v>
      </c>
      <c r="J68" s="10">
        <v>-0.17</v>
      </c>
      <c r="K68" s="9" t="str">
        <f t="shared" si="9"/>
        <v>Yes</v>
      </c>
    </row>
    <row r="69" spans="1:11" ht="25.5" x14ac:dyDescent="0.2">
      <c r="A69" s="81" t="s">
        <v>886</v>
      </c>
      <c r="B69" s="34" t="s">
        <v>217</v>
      </c>
      <c r="C69" s="83">
        <v>76.644307718999997</v>
      </c>
      <c r="D69" s="9" t="str">
        <f t="shared" si="10"/>
        <v>N/A</v>
      </c>
      <c r="E69" s="36">
        <v>81.667370732999998</v>
      </c>
      <c r="F69" s="9" t="str">
        <f t="shared" si="11"/>
        <v>N/A</v>
      </c>
      <c r="G69" s="36">
        <v>87.670511476000001</v>
      </c>
      <c r="H69" s="9" t="str">
        <f t="shared" si="12"/>
        <v>N/A</v>
      </c>
      <c r="I69" s="10">
        <v>6.5540000000000003</v>
      </c>
      <c r="J69" s="10">
        <v>7.351</v>
      </c>
      <c r="K69" s="9" t="str">
        <f t="shared" si="9"/>
        <v>Yes</v>
      </c>
    </row>
    <row r="70" spans="1:11" ht="25.5" x14ac:dyDescent="0.2">
      <c r="A70" s="81" t="s">
        <v>887</v>
      </c>
      <c r="B70" s="34" t="s">
        <v>217</v>
      </c>
      <c r="C70" s="83">
        <v>59.998602781999999</v>
      </c>
      <c r="D70" s="9" t="str">
        <f t="shared" si="10"/>
        <v>N/A</v>
      </c>
      <c r="E70" s="36">
        <v>77.993998638999997</v>
      </c>
      <c r="F70" s="9" t="str">
        <f t="shared" si="11"/>
        <v>N/A</v>
      </c>
      <c r="G70" s="36">
        <v>83.245605499999996</v>
      </c>
      <c r="H70" s="9" t="str">
        <f t="shared" si="12"/>
        <v>N/A</v>
      </c>
      <c r="I70" s="10">
        <v>29.99</v>
      </c>
      <c r="J70" s="10">
        <v>6.7329999999999997</v>
      </c>
      <c r="K70" s="9" t="str">
        <f t="shared" si="9"/>
        <v>Yes</v>
      </c>
    </row>
    <row r="71" spans="1:11" x14ac:dyDescent="0.2">
      <c r="A71" s="81" t="s">
        <v>888</v>
      </c>
      <c r="B71" s="34" t="s">
        <v>217</v>
      </c>
      <c r="C71" s="83">
        <v>1669.7342879</v>
      </c>
      <c r="D71" s="9" t="str">
        <f t="shared" si="10"/>
        <v>N/A</v>
      </c>
      <c r="E71" s="36">
        <v>1459.1475181999999</v>
      </c>
      <c r="F71" s="9" t="str">
        <f t="shared" si="11"/>
        <v>N/A</v>
      </c>
      <c r="G71" s="36">
        <v>1584.9151181</v>
      </c>
      <c r="H71" s="9" t="str">
        <f t="shared" si="12"/>
        <v>N/A</v>
      </c>
      <c r="I71" s="10">
        <v>-12.6</v>
      </c>
      <c r="J71" s="10">
        <v>8.6189999999999998</v>
      </c>
      <c r="K71" s="9" t="str">
        <f t="shared" si="9"/>
        <v>Yes</v>
      </c>
    </row>
    <row r="72" spans="1:11" ht="25.5" x14ac:dyDescent="0.2">
      <c r="A72" s="81" t="s">
        <v>889</v>
      </c>
      <c r="B72" s="34" t="s">
        <v>217</v>
      </c>
      <c r="C72" s="83">
        <v>176.83668112999999</v>
      </c>
      <c r="D72" s="9" t="str">
        <f t="shared" si="10"/>
        <v>N/A</v>
      </c>
      <c r="E72" s="36">
        <v>174.08306232000001</v>
      </c>
      <c r="F72" s="9" t="str">
        <f t="shared" si="11"/>
        <v>N/A</v>
      </c>
      <c r="G72" s="36">
        <v>64.546501176000007</v>
      </c>
      <c r="H72" s="9" t="str">
        <f t="shared" si="12"/>
        <v>N/A</v>
      </c>
      <c r="I72" s="10">
        <v>-1.56</v>
      </c>
      <c r="J72" s="10">
        <v>-62.9</v>
      </c>
      <c r="K72" s="9" t="str">
        <f t="shared" si="9"/>
        <v>No</v>
      </c>
    </row>
    <row r="73" spans="1:11" x14ac:dyDescent="0.2">
      <c r="A73" s="81" t="s">
        <v>890</v>
      </c>
      <c r="B73" s="34" t="s">
        <v>217</v>
      </c>
      <c r="C73" s="83">
        <v>88.521569313000001</v>
      </c>
      <c r="D73" s="9" t="str">
        <f t="shared" si="10"/>
        <v>N/A</v>
      </c>
      <c r="E73" s="36">
        <v>90.809588426000005</v>
      </c>
      <c r="F73" s="9" t="str">
        <f t="shared" si="11"/>
        <v>N/A</v>
      </c>
      <c r="G73" s="36">
        <v>80.253412792999995</v>
      </c>
      <c r="H73" s="9" t="str">
        <f t="shared" si="12"/>
        <v>N/A</v>
      </c>
      <c r="I73" s="10">
        <v>2.585</v>
      </c>
      <c r="J73" s="10">
        <v>-11.6</v>
      </c>
      <c r="K73" s="9" t="str">
        <f t="shared" si="9"/>
        <v>Yes</v>
      </c>
    </row>
    <row r="74" spans="1:11" x14ac:dyDescent="0.2">
      <c r="A74" s="81" t="s">
        <v>891</v>
      </c>
      <c r="B74" s="34" t="s">
        <v>217</v>
      </c>
      <c r="C74" s="83">
        <v>70.872941015999999</v>
      </c>
      <c r="D74" s="9" t="str">
        <f t="shared" si="10"/>
        <v>N/A</v>
      </c>
      <c r="E74" s="36">
        <v>71.310806502999995</v>
      </c>
      <c r="F74" s="9" t="str">
        <f>IF($B74="N/A","N/A",IF(E74&gt;15,"No",IF(E74&lt;-15,"No","Yes")))</f>
        <v>N/A</v>
      </c>
      <c r="G74" s="36">
        <v>74.273452234999993</v>
      </c>
      <c r="H74" s="9" t="str">
        <f t="shared" si="12"/>
        <v>N/A</v>
      </c>
      <c r="I74" s="10">
        <v>0.61780000000000002</v>
      </c>
      <c r="J74" s="10">
        <v>4.1550000000000002</v>
      </c>
      <c r="K74" s="9" t="str">
        <f t="shared" si="9"/>
        <v>Yes</v>
      </c>
    </row>
    <row r="75" spans="1:11" x14ac:dyDescent="0.2">
      <c r="A75" s="81" t="s">
        <v>892</v>
      </c>
      <c r="B75" s="34" t="s">
        <v>217</v>
      </c>
      <c r="C75" s="80">
        <v>0.63116561999999998</v>
      </c>
      <c r="D75" s="9" t="str">
        <f t="shared" ref="D75:D80" si="13">IF($B75="N/A","N/A",IF(C75&gt;15,"No",IF(C75&lt;-15,"No","Yes")))</f>
        <v>N/A</v>
      </c>
      <c r="E75" s="8">
        <v>0.94092488149999998</v>
      </c>
      <c r="F75" s="9" t="str">
        <f>IF($B75="N/A","N/A",IF(E75&gt;15,"No",IF(E75&lt;-15,"No","Yes")))</f>
        <v>N/A</v>
      </c>
      <c r="G75" s="8">
        <v>0.94658852289999995</v>
      </c>
      <c r="H75" s="9" t="str">
        <f t="shared" si="12"/>
        <v>N/A</v>
      </c>
      <c r="I75" s="10">
        <v>49.08</v>
      </c>
      <c r="J75" s="10">
        <v>0.60189999999999999</v>
      </c>
      <c r="K75" s="9" t="str">
        <f t="shared" ref="K75:K80" si="14">IF(J75="Div by 0", "N/A", IF(J75="N/A","N/A", IF(J75&gt;30, "No", IF(J75&lt;-30, "No", "Yes"))))</f>
        <v>Yes</v>
      </c>
    </row>
    <row r="76" spans="1:11" x14ac:dyDescent="0.2">
      <c r="A76" s="81" t="s">
        <v>893</v>
      </c>
      <c r="B76" s="34" t="s">
        <v>217</v>
      </c>
      <c r="C76" s="80">
        <v>0.80456485830000002</v>
      </c>
      <c r="D76" s="9" t="str">
        <f t="shared" si="13"/>
        <v>N/A</v>
      </c>
      <c r="E76" s="8">
        <v>0.96312228259999999</v>
      </c>
      <c r="F76" s="9" t="str">
        <f t="shared" ref="F76:F86" si="15">IF($B76="N/A","N/A",IF(E76&gt;15,"No",IF(E76&lt;-15,"No","Yes")))</f>
        <v>N/A</v>
      </c>
      <c r="G76" s="8">
        <v>0.5482881449</v>
      </c>
      <c r="H76" s="9" t="str">
        <f t="shared" si="12"/>
        <v>N/A</v>
      </c>
      <c r="I76" s="10">
        <v>19.71</v>
      </c>
      <c r="J76" s="10">
        <v>-43.1</v>
      </c>
      <c r="K76" s="9" t="str">
        <f t="shared" si="14"/>
        <v>No</v>
      </c>
    </row>
    <row r="77" spans="1:11" x14ac:dyDescent="0.2">
      <c r="A77" s="81" t="s">
        <v>894</v>
      </c>
      <c r="B77" s="34" t="s">
        <v>217</v>
      </c>
      <c r="C77" s="80">
        <v>2.1702740408999999</v>
      </c>
      <c r="D77" s="9" t="str">
        <f t="shared" si="13"/>
        <v>N/A</v>
      </c>
      <c r="E77" s="8">
        <v>2.4803549614999998</v>
      </c>
      <c r="F77" s="9" t="str">
        <f t="shared" si="15"/>
        <v>N/A</v>
      </c>
      <c r="G77" s="8">
        <v>2.1616784899999999</v>
      </c>
      <c r="H77" s="9" t="str">
        <f t="shared" si="12"/>
        <v>N/A</v>
      </c>
      <c r="I77" s="10">
        <v>14.29</v>
      </c>
      <c r="J77" s="10">
        <v>-12.8</v>
      </c>
      <c r="K77" s="9" t="str">
        <f t="shared" si="14"/>
        <v>Yes</v>
      </c>
    </row>
    <row r="78" spans="1:11" x14ac:dyDescent="0.2">
      <c r="A78" s="81" t="s">
        <v>895</v>
      </c>
      <c r="B78" s="34" t="s">
        <v>217</v>
      </c>
      <c r="C78" s="80">
        <v>2.9259104399999999E-2</v>
      </c>
      <c r="D78" s="9" t="str">
        <f t="shared" si="13"/>
        <v>N/A</v>
      </c>
      <c r="E78" s="8">
        <v>4.7607179200000002E-2</v>
      </c>
      <c r="F78" s="9" t="str">
        <f t="shared" si="15"/>
        <v>N/A</v>
      </c>
      <c r="G78" s="8">
        <v>5.79366168E-2</v>
      </c>
      <c r="H78" s="9" t="str">
        <f t="shared" si="12"/>
        <v>N/A</v>
      </c>
      <c r="I78" s="10">
        <v>62.71</v>
      </c>
      <c r="J78" s="10">
        <v>21.7</v>
      </c>
      <c r="K78" s="9" t="str">
        <f t="shared" si="14"/>
        <v>Yes</v>
      </c>
    </row>
    <row r="79" spans="1:11" ht="25.5" x14ac:dyDescent="0.2">
      <c r="A79" s="81" t="s">
        <v>896</v>
      </c>
      <c r="B79" s="34" t="s">
        <v>217</v>
      </c>
      <c r="C79" s="80">
        <v>20.277268194000001</v>
      </c>
      <c r="D79" s="9" t="str">
        <f t="shared" si="13"/>
        <v>N/A</v>
      </c>
      <c r="E79" s="8">
        <v>16.461283780999999</v>
      </c>
      <c r="F79" s="9" t="str">
        <f t="shared" si="15"/>
        <v>N/A</v>
      </c>
      <c r="G79" s="8">
        <v>19.196232023</v>
      </c>
      <c r="H79" s="9" t="str">
        <f t="shared" si="12"/>
        <v>N/A</v>
      </c>
      <c r="I79" s="10">
        <v>-18.8</v>
      </c>
      <c r="J79" s="10">
        <v>16.61</v>
      </c>
      <c r="K79" s="9" t="str">
        <f t="shared" si="14"/>
        <v>Yes</v>
      </c>
    </row>
    <row r="80" spans="1:11" ht="25.5" x14ac:dyDescent="0.2">
      <c r="A80" s="81" t="s">
        <v>897</v>
      </c>
      <c r="B80" s="34" t="s">
        <v>217</v>
      </c>
      <c r="C80" s="85" t="s">
        <v>217</v>
      </c>
      <c r="D80" s="9" t="str">
        <f t="shared" si="13"/>
        <v>N/A</v>
      </c>
      <c r="E80" s="85" t="s">
        <v>217</v>
      </c>
      <c r="F80" s="9" t="str">
        <f t="shared" si="15"/>
        <v>N/A</v>
      </c>
      <c r="G80" s="85">
        <v>19.123329371000001</v>
      </c>
      <c r="H80" s="9" t="str">
        <f t="shared" si="12"/>
        <v>N/A</v>
      </c>
      <c r="I80" s="10" t="s">
        <v>217</v>
      </c>
      <c r="J80" s="86" t="s">
        <v>217</v>
      </c>
      <c r="K80" s="9" t="str">
        <f t="shared" si="14"/>
        <v>N/A</v>
      </c>
    </row>
    <row r="81" spans="1:11" x14ac:dyDescent="0.2">
      <c r="A81" s="81" t="s">
        <v>898</v>
      </c>
      <c r="B81" s="34" t="s">
        <v>217</v>
      </c>
      <c r="C81" s="87">
        <v>36.132899313999999</v>
      </c>
      <c r="D81" s="9" t="str">
        <f t="shared" ref="D81:D86" si="16">IF($B81="N/A","N/A",IF(C81&gt;15,"No",IF(C81&lt;-15,"No","Yes")))</f>
        <v>N/A</v>
      </c>
      <c r="E81" s="88">
        <v>32.194137230000003</v>
      </c>
      <c r="F81" s="9" t="str">
        <f t="shared" si="15"/>
        <v>N/A</v>
      </c>
      <c r="G81" s="88">
        <v>27.952300723</v>
      </c>
      <c r="H81" s="9" t="str">
        <f>IF($B81="N/A","N/A",IF(G81&gt;15,"No",IF(G81&lt;-15,"No","Yes")))</f>
        <v>N/A</v>
      </c>
      <c r="I81" s="10">
        <v>-10.9</v>
      </c>
      <c r="J81" s="10">
        <v>-13.2</v>
      </c>
      <c r="K81" s="9" t="str">
        <f t="shared" ref="K81:K86" si="17">IF(J81="Div by 0", "N/A", IF(J81="N/A","N/A", IF(J81&gt;30, "No", IF(J81&lt;-30, "No", "Yes"))))</f>
        <v>Yes</v>
      </c>
    </row>
    <row r="82" spans="1:11" x14ac:dyDescent="0.2">
      <c r="A82" s="81" t="s">
        <v>899</v>
      </c>
      <c r="B82" s="34" t="s">
        <v>217</v>
      </c>
      <c r="C82" s="87">
        <v>41.665933656999997</v>
      </c>
      <c r="D82" s="9" t="str">
        <f t="shared" si="16"/>
        <v>N/A</v>
      </c>
      <c r="E82" s="88">
        <v>39.463726166999997</v>
      </c>
      <c r="F82" s="9" t="str">
        <f t="shared" si="15"/>
        <v>N/A</v>
      </c>
      <c r="G82" s="88">
        <v>30.043823742000001</v>
      </c>
      <c r="H82" s="9" t="str">
        <f t="shared" si="12"/>
        <v>N/A</v>
      </c>
      <c r="I82" s="10">
        <v>-5.29</v>
      </c>
      <c r="J82" s="10">
        <v>-23.9</v>
      </c>
      <c r="K82" s="9" t="str">
        <f t="shared" si="17"/>
        <v>Yes</v>
      </c>
    </row>
    <row r="83" spans="1:11" x14ac:dyDescent="0.2">
      <c r="A83" s="81" t="s">
        <v>900</v>
      </c>
      <c r="B83" s="34" t="s">
        <v>217</v>
      </c>
      <c r="C83" s="87">
        <v>36.477568026</v>
      </c>
      <c r="D83" s="9" t="str">
        <f t="shared" si="16"/>
        <v>N/A</v>
      </c>
      <c r="E83" s="88">
        <v>35.308220589000001</v>
      </c>
      <c r="F83" s="9" t="str">
        <f t="shared" si="15"/>
        <v>N/A</v>
      </c>
      <c r="G83" s="88">
        <v>25.449978012999999</v>
      </c>
      <c r="H83" s="9" t="str">
        <f t="shared" si="12"/>
        <v>N/A</v>
      </c>
      <c r="I83" s="10">
        <v>-3.21</v>
      </c>
      <c r="J83" s="10">
        <v>-27.9</v>
      </c>
      <c r="K83" s="9" t="str">
        <f t="shared" si="17"/>
        <v>Yes</v>
      </c>
    </row>
    <row r="84" spans="1:11" x14ac:dyDescent="0.2">
      <c r="A84" s="81" t="s">
        <v>901</v>
      </c>
      <c r="B84" s="34" t="s">
        <v>217</v>
      </c>
      <c r="C84" s="87">
        <v>27.147331100999999</v>
      </c>
      <c r="D84" s="9" t="str">
        <f t="shared" si="16"/>
        <v>N/A</v>
      </c>
      <c r="E84" s="88">
        <v>27.666365046999999</v>
      </c>
      <c r="F84" s="9" t="str">
        <f t="shared" si="15"/>
        <v>N/A</v>
      </c>
      <c r="G84" s="88">
        <v>26.265791631999999</v>
      </c>
      <c r="H84" s="9" t="str">
        <f t="shared" si="12"/>
        <v>N/A</v>
      </c>
      <c r="I84" s="10">
        <v>1.9119999999999999</v>
      </c>
      <c r="J84" s="10">
        <v>-5.0599999999999996</v>
      </c>
      <c r="K84" s="9" t="str">
        <f t="shared" si="17"/>
        <v>Yes</v>
      </c>
    </row>
    <row r="85" spans="1:11" x14ac:dyDescent="0.2">
      <c r="A85" s="81" t="s">
        <v>902</v>
      </c>
      <c r="B85" s="34" t="s">
        <v>217</v>
      </c>
      <c r="C85" s="87">
        <v>31.726282683000001</v>
      </c>
      <c r="D85" s="9" t="str">
        <f t="shared" si="16"/>
        <v>N/A</v>
      </c>
      <c r="E85" s="88">
        <v>33.060870289999997</v>
      </c>
      <c r="F85" s="9" t="str">
        <f t="shared" si="15"/>
        <v>N/A</v>
      </c>
      <c r="G85" s="88">
        <v>37.847645100999998</v>
      </c>
      <c r="H85" s="9" t="str">
        <f t="shared" si="12"/>
        <v>N/A</v>
      </c>
      <c r="I85" s="10">
        <v>4.2069999999999999</v>
      </c>
      <c r="J85" s="10">
        <v>14.48</v>
      </c>
      <c r="K85" s="9" t="str">
        <f t="shared" si="17"/>
        <v>Yes</v>
      </c>
    </row>
    <row r="86" spans="1:11" ht="25.5" x14ac:dyDescent="0.2">
      <c r="A86" s="81" t="s">
        <v>903</v>
      </c>
      <c r="B86" s="34" t="s">
        <v>217</v>
      </c>
      <c r="C86" s="89" t="s">
        <v>217</v>
      </c>
      <c r="D86" s="9" t="str">
        <f t="shared" si="16"/>
        <v>N/A</v>
      </c>
      <c r="E86" s="89" t="s">
        <v>217</v>
      </c>
      <c r="F86" s="9" t="str">
        <f t="shared" si="15"/>
        <v>N/A</v>
      </c>
      <c r="G86" s="89">
        <v>37.539613844000002</v>
      </c>
      <c r="H86" s="9" t="str">
        <f t="shared" si="12"/>
        <v>N/A</v>
      </c>
      <c r="I86" s="10" t="s">
        <v>217</v>
      </c>
      <c r="J86" s="10" t="s">
        <v>217</v>
      </c>
      <c r="K86" s="9" t="str">
        <f t="shared" si="17"/>
        <v>N/A</v>
      </c>
    </row>
    <row r="87" spans="1:11" x14ac:dyDescent="0.2">
      <c r="A87" s="81" t="s">
        <v>32</v>
      </c>
      <c r="B87" s="34" t="s">
        <v>270</v>
      </c>
      <c r="C87" s="80">
        <v>79.490716386000003</v>
      </c>
      <c r="D87" s="9" t="str">
        <f>IF($B87="N/A","N/A",IF(C87&gt;60,"Yes","No"))</f>
        <v>Yes</v>
      </c>
      <c r="E87" s="8">
        <v>78.073170806999997</v>
      </c>
      <c r="F87" s="9" t="str">
        <f>IF($B87="N/A","N/A",IF(E87&gt;60,"Yes","No"))</f>
        <v>Yes</v>
      </c>
      <c r="G87" s="8">
        <v>81.511211509000006</v>
      </c>
      <c r="H87" s="9" t="str">
        <f>IF($B87="N/A","N/A",IF(G87&gt;60,"Yes","No"))</f>
        <v>Yes</v>
      </c>
      <c r="I87" s="10">
        <v>-1.78</v>
      </c>
      <c r="J87" s="10">
        <v>4.4039999999999999</v>
      </c>
      <c r="K87" s="9" t="str">
        <f t="shared" ref="K87:K105" si="18">IF(J87="Div by 0", "N/A", IF(J87="N/A","N/A", IF(J87&gt;30, "No", IF(J87&lt;-30, "No", "Yes"))))</f>
        <v>Yes</v>
      </c>
    </row>
    <row r="88" spans="1:11" x14ac:dyDescent="0.2">
      <c r="A88" s="81" t="s">
        <v>39</v>
      </c>
      <c r="B88" s="34" t="s">
        <v>271</v>
      </c>
      <c r="C88" s="80">
        <v>99.999973044000001</v>
      </c>
      <c r="D88" s="9" t="str">
        <f>IF($B88="N/A","N/A",IF(C88&gt;100,"No",IF(C88&lt;85,"No","Yes")))</f>
        <v>Yes</v>
      </c>
      <c r="E88" s="8">
        <v>96.142214813999999</v>
      </c>
      <c r="F88" s="9" t="str">
        <f>IF($B88="N/A","N/A",IF(E88&gt;100,"No",IF(E88&lt;85,"No","Yes")))</f>
        <v>Yes</v>
      </c>
      <c r="G88" s="8">
        <v>90.079842479000007</v>
      </c>
      <c r="H88" s="9" t="str">
        <f>IF($B88="N/A","N/A",IF(G88&gt;100,"No",IF(G88&lt;85,"No","Yes")))</f>
        <v>Yes</v>
      </c>
      <c r="I88" s="10">
        <v>-3.86</v>
      </c>
      <c r="J88" s="10">
        <v>-6.31</v>
      </c>
      <c r="K88" s="9" t="str">
        <f t="shared" si="18"/>
        <v>Yes</v>
      </c>
    </row>
    <row r="89" spans="1:11" x14ac:dyDescent="0.2">
      <c r="A89" s="81" t="s">
        <v>904</v>
      </c>
      <c r="B89" s="34" t="s">
        <v>217</v>
      </c>
      <c r="C89" s="80">
        <v>34.266472395999998</v>
      </c>
      <c r="D89" s="9" t="str">
        <f>IF($B89="N/A","N/A",IF(C89&gt;15,"No",IF(C89&lt;-15,"No","Yes")))</f>
        <v>N/A</v>
      </c>
      <c r="E89" s="8">
        <v>39.143248354000001</v>
      </c>
      <c r="F89" s="9" t="str">
        <f>IF($B89="N/A","N/A",IF(E89&gt;15,"No",IF(E89&lt;-15,"No","Yes")))</f>
        <v>N/A</v>
      </c>
      <c r="G89" s="8">
        <v>37.203283288000002</v>
      </c>
      <c r="H89" s="9" t="str">
        <f>IF($B89="N/A","N/A",IF(G89&gt;15,"No",IF(G89&lt;-15,"No","Yes")))</f>
        <v>N/A</v>
      </c>
      <c r="I89" s="10">
        <v>14.23</v>
      </c>
      <c r="J89" s="10">
        <v>-4.96</v>
      </c>
      <c r="K89" s="9" t="str">
        <f t="shared" si="18"/>
        <v>Yes</v>
      </c>
    </row>
    <row r="90" spans="1:11" x14ac:dyDescent="0.2">
      <c r="A90" s="81" t="s">
        <v>845</v>
      </c>
      <c r="B90" s="34" t="s">
        <v>272</v>
      </c>
      <c r="C90" s="80">
        <v>9.4838941817000002</v>
      </c>
      <c r="D90" s="9" t="str">
        <f>IF($B90="N/A","N/A",IF(C90&gt;25,"No",IF(C90&lt;5,"No","Yes")))</f>
        <v>Yes</v>
      </c>
      <c r="E90" s="8">
        <v>8.5800335896999993</v>
      </c>
      <c r="F90" s="9" t="str">
        <f>IF($B90="N/A","N/A",IF(E90&gt;25,"No",IF(E90&lt;5,"No","Yes")))</f>
        <v>Yes</v>
      </c>
      <c r="G90" s="8">
        <v>8.2144471039999996</v>
      </c>
      <c r="H90" s="9" t="str">
        <f>IF($B90="N/A","N/A",IF(G90&gt;25,"No",IF(G90&lt;5,"No","Yes")))</f>
        <v>Yes</v>
      </c>
      <c r="I90" s="10">
        <v>-9.5299999999999994</v>
      </c>
      <c r="J90" s="10">
        <v>-4.26</v>
      </c>
      <c r="K90" s="9" t="str">
        <f t="shared" si="18"/>
        <v>Yes</v>
      </c>
    </row>
    <row r="91" spans="1:11" x14ac:dyDescent="0.2">
      <c r="A91" s="81" t="s">
        <v>846</v>
      </c>
      <c r="B91" s="34" t="s">
        <v>273</v>
      </c>
      <c r="C91" s="80">
        <v>47.539784505999997</v>
      </c>
      <c r="D91" s="9" t="str">
        <f>IF($B91="N/A","N/A",IF(C91&gt;70,"No",IF(C91&lt;40,"No","Yes")))</f>
        <v>Yes</v>
      </c>
      <c r="E91" s="8">
        <v>47.439628704999997</v>
      </c>
      <c r="F91" s="9" t="str">
        <f>IF($B91="N/A","N/A",IF(E91&gt;70,"No",IF(E91&lt;40,"No","Yes")))</f>
        <v>Yes</v>
      </c>
      <c r="G91" s="8">
        <v>48.128824270000003</v>
      </c>
      <c r="H91" s="9" t="str">
        <f>IF($B91="N/A","N/A",IF(G91&gt;70,"No",IF(G91&lt;40,"No","Yes")))</f>
        <v>Yes</v>
      </c>
      <c r="I91" s="10">
        <v>-0.21099999999999999</v>
      </c>
      <c r="J91" s="10">
        <v>1.4530000000000001</v>
      </c>
      <c r="K91" s="9" t="str">
        <f t="shared" si="18"/>
        <v>Yes</v>
      </c>
    </row>
    <row r="92" spans="1:11" x14ac:dyDescent="0.2">
      <c r="A92" s="81" t="s">
        <v>847</v>
      </c>
      <c r="B92" s="34" t="s">
        <v>274</v>
      </c>
      <c r="C92" s="80">
        <v>42.976321313</v>
      </c>
      <c r="D92" s="9" t="str">
        <f>IF($B92="N/A","N/A",IF(C92&gt;55,"No",IF(C92&lt;20,"No","Yes")))</f>
        <v>Yes</v>
      </c>
      <c r="E92" s="8">
        <v>43.980337704999997</v>
      </c>
      <c r="F92" s="9" t="str">
        <f>IF($B92="N/A","N/A",IF(E92&gt;55,"No",IF(E92&lt;20,"No","Yes")))</f>
        <v>Yes</v>
      </c>
      <c r="G92" s="8">
        <v>43.656728626000003</v>
      </c>
      <c r="H92" s="9" t="str">
        <f>IF($B92="N/A","N/A",IF(G92&gt;55,"No",IF(G92&lt;20,"No","Yes")))</f>
        <v>Yes</v>
      </c>
      <c r="I92" s="10">
        <v>2.3359999999999999</v>
      </c>
      <c r="J92" s="10">
        <v>-0.73599999999999999</v>
      </c>
      <c r="K92" s="9" t="str">
        <f t="shared" si="18"/>
        <v>Yes</v>
      </c>
    </row>
    <row r="93" spans="1:11" x14ac:dyDescent="0.2">
      <c r="A93" s="81" t="s">
        <v>167</v>
      </c>
      <c r="B93" s="34" t="s">
        <v>250</v>
      </c>
      <c r="C93" s="80">
        <v>100</v>
      </c>
      <c r="D93" s="9" t="str">
        <f>IF($B93="N/A","N/A",IF(C93&gt;95,"Yes","No"))</f>
        <v>Yes</v>
      </c>
      <c r="E93" s="8">
        <v>99.774868996999999</v>
      </c>
      <c r="F93" s="9" t="str">
        <f>IF($B93="N/A","N/A",IF(E93&gt;95,"Yes","No"))</f>
        <v>Yes</v>
      </c>
      <c r="G93" s="8">
        <v>99.671903740000005</v>
      </c>
      <c r="H93" s="9" t="str">
        <f>IF($B93="N/A","N/A",IF(G93&gt;95,"Yes","No"))</f>
        <v>Yes</v>
      </c>
      <c r="I93" s="10">
        <v>-0.22500000000000001</v>
      </c>
      <c r="J93" s="10">
        <v>-0.10299999999999999</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1" t="s">
        <v>906</v>
      </c>
      <c r="B97" s="34" t="s">
        <v>217</v>
      </c>
      <c r="C97" s="80">
        <v>100</v>
      </c>
      <c r="D97" s="9" t="str">
        <f>IF($B97="N/A","N/A",IF(C97&gt;15,"No",IF(C97&lt;-15,"No","Yes")))</f>
        <v>N/A</v>
      </c>
      <c r="E97" s="8">
        <v>99.997711976000005</v>
      </c>
      <c r="F97" s="9" t="str">
        <f>IF($B97="N/A","N/A",IF(E97&gt;15,"No",IF(E97&lt;-15,"No","Yes")))</f>
        <v>N/A</v>
      </c>
      <c r="G97" s="8">
        <v>99.993591778999999</v>
      </c>
      <c r="H97" s="9" t="str">
        <f>IF($B97="N/A","N/A",IF(G97&gt;15,"No",IF(G97&lt;-15,"No","Yes")))</f>
        <v>N/A</v>
      </c>
      <c r="I97" s="10">
        <v>-2E-3</v>
      </c>
      <c r="J97" s="10">
        <v>-4.0000000000000001E-3</v>
      </c>
      <c r="K97" s="9" t="str">
        <f t="shared" si="18"/>
        <v>Yes</v>
      </c>
    </row>
    <row r="98" spans="1:11" x14ac:dyDescent="0.2">
      <c r="A98" s="81" t="s">
        <v>43</v>
      </c>
      <c r="B98" s="34" t="s">
        <v>227</v>
      </c>
      <c r="C98" s="80">
        <v>100</v>
      </c>
      <c r="D98" s="9" t="str">
        <f>IF($B98="N/A","N/A",IF(C98&gt;100,"No",IF(C98&lt;98,"No","Yes")))</f>
        <v>Yes</v>
      </c>
      <c r="E98" s="8">
        <v>99.763906637000005</v>
      </c>
      <c r="F98" s="9" t="str">
        <f>IF($B98="N/A","N/A",IF(E98&gt;100,"No",IF(E98&lt;98,"No","Yes")))</f>
        <v>Yes</v>
      </c>
      <c r="G98" s="8">
        <v>99.657841673999997</v>
      </c>
      <c r="H98" s="9" t="str">
        <f>IF($B98="N/A","N/A",IF(G98&gt;100,"No",IF(G98&lt;98,"No","Yes")))</f>
        <v>Yes</v>
      </c>
      <c r="I98" s="10">
        <v>-0.23599999999999999</v>
      </c>
      <c r="J98" s="10">
        <v>-0.106</v>
      </c>
      <c r="K98" s="9" t="str">
        <f t="shared" si="18"/>
        <v>Yes</v>
      </c>
    </row>
    <row r="99" spans="1:11" x14ac:dyDescent="0.2">
      <c r="A99" s="81" t="s">
        <v>44</v>
      </c>
      <c r="B99" s="34" t="s">
        <v>217</v>
      </c>
      <c r="C99" s="80">
        <v>45.429655281000002</v>
      </c>
      <c r="D99" s="9" t="str">
        <f>IF($B99="N/A","N/A",IF(C99&gt;15,"No",IF(C99&lt;-15,"No","Yes")))</f>
        <v>N/A</v>
      </c>
      <c r="E99" s="8">
        <v>46.243551574999998</v>
      </c>
      <c r="F99" s="9" t="str">
        <f>IF($B99="N/A","N/A",IF(E99&gt;15,"No",IF(E99&lt;-15,"No","Yes")))</f>
        <v>N/A</v>
      </c>
      <c r="G99" s="8">
        <v>45.880006242999997</v>
      </c>
      <c r="H99" s="9" t="str">
        <f>IF($B99="N/A","N/A",IF(G99&gt;15,"No",IF(G99&lt;-15,"No","Yes")))</f>
        <v>N/A</v>
      </c>
      <c r="I99" s="10">
        <v>1.792</v>
      </c>
      <c r="J99" s="10">
        <v>-0.78600000000000003</v>
      </c>
      <c r="K99" s="9" t="str">
        <f t="shared" si="18"/>
        <v>Yes</v>
      </c>
    </row>
    <row r="100" spans="1:11" x14ac:dyDescent="0.2">
      <c r="A100" s="81" t="s">
        <v>45</v>
      </c>
      <c r="B100" s="34" t="s">
        <v>217</v>
      </c>
      <c r="C100" s="80">
        <v>50.408071433000003</v>
      </c>
      <c r="D100" s="9" t="str">
        <f>IF($B100="N/A","N/A",IF(C100&gt;15,"No",IF(C100&lt;-15,"No","Yes")))</f>
        <v>N/A</v>
      </c>
      <c r="E100" s="8">
        <v>48.412764840000001</v>
      </c>
      <c r="F100" s="9" t="str">
        <f>IF($B100="N/A","N/A",IF(E100&gt;15,"No",IF(E100&lt;-15,"No","Yes")))</f>
        <v>N/A</v>
      </c>
      <c r="G100" s="8">
        <v>49.565340448999997</v>
      </c>
      <c r="H100" s="9" t="str">
        <f>IF($B100="N/A","N/A",IF(G100&gt;15,"No",IF(G100&lt;-15,"No","Yes")))</f>
        <v>N/A</v>
      </c>
      <c r="I100" s="10">
        <v>-3.96</v>
      </c>
      <c r="J100" s="10">
        <v>2.3809999999999998</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95.445346693000005</v>
      </c>
      <c r="H101" s="9" t="str">
        <f>IF($B101="N/A","N/A",IF(G101&gt;15,"No",IF(G101&lt;-15,"No","Yes")))</f>
        <v>N/A</v>
      </c>
      <c r="I101" s="10" t="s">
        <v>217</v>
      </c>
      <c r="J101" s="10" t="s">
        <v>217</v>
      </c>
      <c r="K101" s="9" t="str">
        <f t="shared" si="18"/>
        <v>N/A</v>
      </c>
    </row>
    <row r="102" spans="1:11" x14ac:dyDescent="0.2">
      <c r="A102" s="81" t="s">
        <v>46</v>
      </c>
      <c r="B102" s="34" t="s">
        <v>217</v>
      </c>
      <c r="C102" s="80">
        <v>0</v>
      </c>
      <c r="D102" s="9" t="str">
        <f>IF($B102="N/A","N/A",IF(C102&gt;15,"No",IF(C102&lt;-15,"No","Yes")))</f>
        <v>N/A</v>
      </c>
      <c r="E102" s="8">
        <v>0</v>
      </c>
      <c r="F102" s="9" t="str">
        <f>IF($B102="N/A","N/A",IF(E102&gt;15,"No",IF(E102&lt;-15,"No","Yes")))</f>
        <v>N/A</v>
      </c>
      <c r="G102" s="8">
        <v>0</v>
      </c>
      <c r="H102" s="9" t="str">
        <f>IF($B102="N/A","N/A",IF(G102&gt;15,"No",IF(G102&lt;-15,"No","Yes")))</f>
        <v>N/A</v>
      </c>
      <c r="I102" s="10" t="s">
        <v>1743</v>
      </c>
      <c r="J102" s="10" t="s">
        <v>1743</v>
      </c>
      <c r="K102" s="9" t="str">
        <f t="shared" si="18"/>
        <v>N/A</v>
      </c>
    </row>
    <row r="103" spans="1:11" x14ac:dyDescent="0.2">
      <c r="A103" s="81" t="s">
        <v>47</v>
      </c>
      <c r="B103" s="34" t="s">
        <v>217</v>
      </c>
      <c r="C103" s="80">
        <v>4.1622732865999996</v>
      </c>
      <c r="D103" s="9" t="str">
        <f>IF($B103="N/A","N/A",IF(C103&gt;15,"No",IF(C103&lt;-15,"No","Yes")))</f>
        <v>N/A</v>
      </c>
      <c r="E103" s="8">
        <v>5.3436835856</v>
      </c>
      <c r="F103" s="9" t="str">
        <f>IF($B103="N/A","N/A",IF(E103&gt;15,"No",IF(E103&lt;-15,"No","Yes")))</f>
        <v>N/A</v>
      </c>
      <c r="G103" s="8">
        <v>4.5546533070999997</v>
      </c>
      <c r="H103" s="9" t="str">
        <f>IF($B103="N/A","N/A",IF(G103&gt;15,"No",IF(G103&lt;-15,"No","Yes")))</f>
        <v>N/A</v>
      </c>
      <c r="I103" s="10">
        <v>28.38</v>
      </c>
      <c r="J103" s="10">
        <v>-14.8</v>
      </c>
      <c r="K103" s="9" t="str">
        <f t="shared" si="18"/>
        <v>Yes</v>
      </c>
    </row>
    <row r="104" spans="1:11" x14ac:dyDescent="0.2">
      <c r="A104" s="81" t="s">
        <v>33</v>
      </c>
      <c r="B104" s="34" t="s">
        <v>227</v>
      </c>
      <c r="C104" s="80">
        <v>100</v>
      </c>
      <c r="D104" s="9" t="str">
        <f>IF($B104="N/A","N/A",IF(C104&gt;100,"No",IF(C104&lt;98,"No","Yes")))</f>
        <v>Yes</v>
      </c>
      <c r="E104" s="8">
        <v>99.999319772999996</v>
      </c>
      <c r="F104" s="9" t="str">
        <f>IF($B104="N/A","N/A",IF(E104&gt;100,"No",IF(E104&lt;98,"No","Yes")))</f>
        <v>Yes</v>
      </c>
      <c r="G104" s="8">
        <v>99.999942258999994</v>
      </c>
      <c r="H104" s="9" t="str">
        <f>IF($B104="N/A","N/A",IF(G104&gt;100,"No",IF(G104&lt;98,"No","Yes")))</f>
        <v>Yes</v>
      </c>
      <c r="I104" s="10">
        <v>-1E-3</v>
      </c>
      <c r="J104" s="10">
        <v>5.9999999999999995E-4</v>
      </c>
      <c r="K104" s="9" t="str">
        <f t="shared" si="18"/>
        <v>Yes</v>
      </c>
    </row>
    <row r="105" spans="1:11" ht="25.5" x14ac:dyDescent="0.2">
      <c r="A105" s="81" t="s">
        <v>48</v>
      </c>
      <c r="B105" s="59" t="s">
        <v>227</v>
      </c>
      <c r="C105" s="8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97.062361932000002</v>
      </c>
      <c r="D106" s="9" t="str">
        <f>IF($B106="N/A","N/A",IF(C106&gt;15,"No",IF(C106&lt;-15,"No","Yes")))</f>
        <v>N/A</v>
      </c>
      <c r="E106" s="8">
        <v>96.844929194000002</v>
      </c>
      <c r="F106" s="9" t="str">
        <f>IF($B106="N/A","N/A",IF(E106&gt;15,"No",IF(E106&lt;-15,"No","Yes")))</f>
        <v>N/A</v>
      </c>
      <c r="G106" s="8">
        <v>100</v>
      </c>
      <c r="H106" s="9" t="str">
        <f>IF($B106="N/A","N/A",IF(G106&gt;15,"No",IF(G106&lt;-15,"No","Yes")))</f>
        <v>N/A</v>
      </c>
      <c r="I106" s="10">
        <v>-0.224</v>
      </c>
      <c r="J106" s="10">
        <v>3.258</v>
      </c>
      <c r="K106" s="9" t="str">
        <f>IF(J106="Div by 0", "N/A", IF(J106="N/A","N/A", IF(J106&gt;30, "No", IF(J106&lt;-30, "No", "Yes"))))</f>
        <v>Yes</v>
      </c>
    </row>
    <row r="107" spans="1:11" x14ac:dyDescent="0.2">
      <c r="A107" s="81" t="s">
        <v>907</v>
      </c>
      <c r="B107" s="34" t="s">
        <v>217</v>
      </c>
      <c r="C107" s="90">
        <v>68.664507744000005</v>
      </c>
      <c r="D107" s="9" t="str">
        <f t="shared" ref="D107:D130" si="19">IF($B107="N/A","N/A",IF(C107&gt;15,"No",IF(C107&lt;-15,"No","Yes")))</f>
        <v>N/A</v>
      </c>
      <c r="E107" s="9">
        <v>69.116768668999995</v>
      </c>
      <c r="F107" s="9" t="str">
        <f t="shared" ref="F107:F130" si="20">IF($B107="N/A","N/A",IF(E107&gt;15,"No",IF(E107&lt;-15,"No","Yes")))</f>
        <v>N/A</v>
      </c>
      <c r="G107" s="8">
        <v>65.951150417999997</v>
      </c>
      <c r="H107" s="9" t="str">
        <f t="shared" ref="H107:H130" si="21">IF($B107="N/A","N/A",IF(G107&gt;15,"No",IF(G107&lt;-15,"No","Yes")))</f>
        <v>N/A</v>
      </c>
      <c r="I107" s="10">
        <v>0.65869999999999995</v>
      </c>
      <c r="J107" s="10">
        <v>-4.58</v>
      </c>
      <c r="K107" s="9" t="str">
        <f t="shared" ref="K107:K130" si="22">IF(J107="Div by 0", "N/A", IF(J107="N/A","N/A", IF(J107&gt;30, "No", IF(J107&lt;-30, "No", "Yes"))))</f>
        <v>Yes</v>
      </c>
    </row>
    <row r="108" spans="1:11" x14ac:dyDescent="0.2">
      <c r="A108" s="81" t="s">
        <v>908</v>
      </c>
      <c r="B108" s="34" t="s">
        <v>217</v>
      </c>
      <c r="C108" s="90">
        <v>11.058869525</v>
      </c>
      <c r="D108" s="34" t="s">
        <v>217</v>
      </c>
      <c r="E108" s="9">
        <v>14.421947550000001</v>
      </c>
      <c r="F108" s="34" t="s">
        <v>217</v>
      </c>
      <c r="G108" s="8">
        <v>14.852617559</v>
      </c>
      <c r="H108" s="34" t="s">
        <v>217</v>
      </c>
      <c r="I108" s="10">
        <v>30.41</v>
      </c>
      <c r="J108" s="10">
        <v>2.9860000000000002</v>
      </c>
      <c r="K108" s="9" t="str">
        <f t="shared" si="22"/>
        <v>Yes</v>
      </c>
    </row>
    <row r="109" spans="1:11" x14ac:dyDescent="0.2">
      <c r="A109" s="81" t="s">
        <v>909</v>
      </c>
      <c r="B109" s="34" t="s">
        <v>217</v>
      </c>
      <c r="C109" s="90">
        <v>3.7058554630999998</v>
      </c>
      <c r="D109" s="9" t="str">
        <f t="shared" si="19"/>
        <v>N/A</v>
      </c>
      <c r="E109" s="9">
        <v>6.3317425297999996</v>
      </c>
      <c r="F109" s="9" t="str">
        <f t="shared" si="20"/>
        <v>N/A</v>
      </c>
      <c r="G109" s="8">
        <v>7.1530677387999999</v>
      </c>
      <c r="H109" s="9" t="str">
        <f t="shared" si="21"/>
        <v>N/A</v>
      </c>
      <c r="I109" s="10">
        <v>70.86</v>
      </c>
      <c r="J109" s="10">
        <v>12.97</v>
      </c>
      <c r="K109" s="9" t="str">
        <f t="shared" si="22"/>
        <v>Yes</v>
      </c>
    </row>
    <row r="110" spans="1:11" x14ac:dyDescent="0.2">
      <c r="A110" s="81" t="s">
        <v>910</v>
      </c>
      <c r="B110" s="34" t="s">
        <v>217</v>
      </c>
      <c r="C110" s="90">
        <v>0.45233180709999998</v>
      </c>
      <c r="D110" s="9" t="str">
        <f t="shared" si="19"/>
        <v>N/A</v>
      </c>
      <c r="E110" s="9">
        <v>0.74247137630000004</v>
      </c>
      <c r="F110" s="9" t="str">
        <f t="shared" si="20"/>
        <v>N/A</v>
      </c>
      <c r="G110" s="8">
        <v>0.88401528689999997</v>
      </c>
      <c r="H110" s="9" t="str">
        <f t="shared" si="21"/>
        <v>N/A</v>
      </c>
      <c r="I110" s="10">
        <v>64.14</v>
      </c>
      <c r="J110" s="10">
        <v>19.059999999999999</v>
      </c>
      <c r="K110" s="9" t="str">
        <f t="shared" si="22"/>
        <v>Yes</v>
      </c>
    </row>
    <row r="111" spans="1:11" x14ac:dyDescent="0.2">
      <c r="A111" s="81" t="s">
        <v>911</v>
      </c>
      <c r="B111" s="34" t="s">
        <v>217</v>
      </c>
      <c r="C111" s="90">
        <v>1.6309486999999999E-3</v>
      </c>
      <c r="D111" s="9" t="str">
        <f t="shared" si="19"/>
        <v>N/A</v>
      </c>
      <c r="E111" s="9">
        <v>9.7971341000000003E-3</v>
      </c>
      <c r="F111" s="9" t="str">
        <f t="shared" si="20"/>
        <v>N/A</v>
      </c>
      <c r="G111" s="8">
        <v>1.08311003E-2</v>
      </c>
      <c r="H111" s="9" t="str">
        <f t="shared" si="21"/>
        <v>N/A</v>
      </c>
      <c r="I111" s="10">
        <v>500.7</v>
      </c>
      <c r="J111" s="10">
        <v>10.55</v>
      </c>
      <c r="K111" s="9" t="str">
        <f t="shared" si="22"/>
        <v>Yes</v>
      </c>
    </row>
    <row r="112" spans="1:11" x14ac:dyDescent="0.2">
      <c r="A112" s="81" t="s">
        <v>912</v>
      </c>
      <c r="B112" s="34" t="s">
        <v>217</v>
      </c>
      <c r="C112" s="90">
        <v>0.27878849210000001</v>
      </c>
      <c r="D112" s="9" t="str">
        <f t="shared" si="19"/>
        <v>N/A</v>
      </c>
      <c r="E112" s="9">
        <v>0.26731037279999997</v>
      </c>
      <c r="F112" s="9" t="str">
        <f t="shared" si="20"/>
        <v>N/A</v>
      </c>
      <c r="G112" s="8">
        <v>0.22022885149999999</v>
      </c>
      <c r="H112" s="9" t="str">
        <f t="shared" si="21"/>
        <v>N/A</v>
      </c>
      <c r="I112" s="10">
        <v>-4.12</v>
      </c>
      <c r="J112" s="10">
        <v>-17.600000000000001</v>
      </c>
      <c r="K112" s="9" t="str">
        <f t="shared" si="22"/>
        <v>Yes</v>
      </c>
    </row>
    <row r="113" spans="1:11" x14ac:dyDescent="0.2">
      <c r="A113" s="81" t="s">
        <v>913</v>
      </c>
      <c r="B113" s="34" t="s">
        <v>217</v>
      </c>
      <c r="C113" s="90">
        <v>0.19973070330000001</v>
      </c>
      <c r="D113" s="9" t="str">
        <f t="shared" si="19"/>
        <v>N/A</v>
      </c>
      <c r="E113" s="9">
        <v>0.12525808250000001</v>
      </c>
      <c r="F113" s="9" t="str">
        <f t="shared" si="20"/>
        <v>N/A</v>
      </c>
      <c r="G113" s="8">
        <v>5.9901106900000001E-2</v>
      </c>
      <c r="H113" s="9" t="str">
        <f t="shared" si="21"/>
        <v>N/A</v>
      </c>
      <c r="I113" s="10">
        <v>-37.299999999999997</v>
      </c>
      <c r="J113" s="10">
        <v>-52.2</v>
      </c>
      <c r="K113" s="9" t="str">
        <f t="shared" si="22"/>
        <v>No</v>
      </c>
    </row>
    <row r="114" spans="1:11" x14ac:dyDescent="0.2">
      <c r="A114" s="81" t="s">
        <v>914</v>
      </c>
      <c r="B114" s="34" t="s">
        <v>217</v>
      </c>
      <c r="C114" s="90">
        <v>8.5166642599999995E-2</v>
      </c>
      <c r="D114" s="9" t="str">
        <f t="shared" si="19"/>
        <v>N/A</v>
      </c>
      <c r="E114" s="9">
        <v>4.8191807199999999E-2</v>
      </c>
      <c r="F114" s="9" t="str">
        <f t="shared" si="20"/>
        <v>N/A</v>
      </c>
      <c r="G114" s="8">
        <v>8.4282964999999998E-3</v>
      </c>
      <c r="H114" s="9" t="str">
        <f t="shared" si="21"/>
        <v>N/A</v>
      </c>
      <c r="I114" s="10">
        <v>-43.4</v>
      </c>
      <c r="J114" s="10">
        <v>-82.5</v>
      </c>
      <c r="K114" s="9" t="str">
        <f t="shared" si="22"/>
        <v>No</v>
      </c>
    </row>
    <row r="115" spans="1:11" x14ac:dyDescent="0.2">
      <c r="A115" s="81" t="s">
        <v>915</v>
      </c>
      <c r="B115" s="34" t="s">
        <v>217</v>
      </c>
      <c r="C115" s="90">
        <v>0.51925257140000003</v>
      </c>
      <c r="D115" s="9" t="str">
        <f t="shared" si="19"/>
        <v>N/A</v>
      </c>
      <c r="E115" s="9">
        <v>0.51494647579999997</v>
      </c>
      <c r="F115" s="9" t="str">
        <f t="shared" si="20"/>
        <v>N/A</v>
      </c>
      <c r="G115" s="8">
        <v>0.50208037920000004</v>
      </c>
      <c r="H115" s="9" t="str">
        <f t="shared" si="21"/>
        <v>N/A</v>
      </c>
      <c r="I115" s="10">
        <v>-0.82899999999999996</v>
      </c>
      <c r="J115" s="10">
        <v>-2.5</v>
      </c>
      <c r="K115" s="9" t="str">
        <f t="shared" si="22"/>
        <v>Yes</v>
      </c>
    </row>
    <row r="116" spans="1:11" x14ac:dyDescent="0.2">
      <c r="A116" s="81" t="s">
        <v>916</v>
      </c>
      <c r="B116" s="34" t="s">
        <v>217</v>
      </c>
      <c r="C116" s="90">
        <v>0.95269879940000002</v>
      </c>
      <c r="D116" s="9" t="str">
        <f t="shared" si="19"/>
        <v>N/A</v>
      </c>
      <c r="E116" s="9">
        <v>1.0456840609</v>
      </c>
      <c r="F116" s="9" t="str">
        <f t="shared" si="20"/>
        <v>N/A</v>
      </c>
      <c r="G116" s="8">
        <v>1.7431523127999999</v>
      </c>
      <c r="H116" s="9" t="str">
        <f t="shared" si="21"/>
        <v>N/A</v>
      </c>
      <c r="I116" s="10">
        <v>9.76</v>
      </c>
      <c r="J116" s="10">
        <v>66.7</v>
      </c>
      <c r="K116" s="9" t="str">
        <f t="shared" si="22"/>
        <v>No</v>
      </c>
    </row>
    <row r="117" spans="1:11" x14ac:dyDescent="0.2">
      <c r="A117" s="81" t="s">
        <v>917</v>
      </c>
      <c r="B117" s="34" t="s">
        <v>217</v>
      </c>
      <c r="C117" s="90">
        <v>0.30154685399999998</v>
      </c>
      <c r="D117" s="9" t="str">
        <f t="shared" si="19"/>
        <v>N/A</v>
      </c>
      <c r="E117" s="9">
        <v>0.36922026009999998</v>
      </c>
      <c r="F117" s="9" t="str">
        <f t="shared" si="20"/>
        <v>N/A</v>
      </c>
      <c r="G117" s="8">
        <v>0.32796423740000002</v>
      </c>
      <c r="H117" s="9" t="str">
        <f t="shared" si="21"/>
        <v>N/A</v>
      </c>
      <c r="I117" s="10">
        <v>22.44</v>
      </c>
      <c r="J117" s="10">
        <v>-11.2</v>
      </c>
      <c r="K117" s="9" t="str">
        <f t="shared" si="22"/>
        <v>Yes</v>
      </c>
    </row>
    <row r="118" spans="1:11" x14ac:dyDescent="0.2">
      <c r="A118" s="81" t="s">
        <v>918</v>
      </c>
      <c r="B118" s="34" t="s">
        <v>217</v>
      </c>
      <c r="C118" s="90">
        <v>4.5618672438000001</v>
      </c>
      <c r="D118" s="9" t="str">
        <f t="shared" si="19"/>
        <v>N/A</v>
      </c>
      <c r="E118" s="9">
        <v>4.9673254500999997</v>
      </c>
      <c r="F118" s="9" t="str">
        <f t="shared" si="20"/>
        <v>N/A</v>
      </c>
      <c r="G118" s="8">
        <v>3.9429482487</v>
      </c>
      <c r="H118" s="9" t="str">
        <f t="shared" si="21"/>
        <v>N/A</v>
      </c>
      <c r="I118" s="10">
        <v>8.8879999999999999</v>
      </c>
      <c r="J118" s="10">
        <v>-20.6</v>
      </c>
      <c r="K118" s="9" t="str">
        <f t="shared" si="22"/>
        <v>Yes</v>
      </c>
    </row>
    <row r="119" spans="1:11" x14ac:dyDescent="0.2">
      <c r="A119" s="81" t="s">
        <v>919</v>
      </c>
      <c r="B119" s="34" t="s">
        <v>217</v>
      </c>
      <c r="C119" s="90">
        <v>20.276622731</v>
      </c>
      <c r="D119" s="9" t="str">
        <f t="shared" si="19"/>
        <v>N/A</v>
      </c>
      <c r="E119" s="9">
        <v>16.461283780999999</v>
      </c>
      <c r="F119" s="9" t="str">
        <f t="shared" si="20"/>
        <v>N/A</v>
      </c>
      <c r="G119" s="8">
        <v>19.196232023</v>
      </c>
      <c r="H119" s="9" t="str">
        <f t="shared" si="21"/>
        <v>N/A</v>
      </c>
      <c r="I119" s="10">
        <v>-18.8</v>
      </c>
      <c r="J119" s="10">
        <v>16.61</v>
      </c>
      <c r="K119" s="9" t="str">
        <f t="shared" si="22"/>
        <v>Yes</v>
      </c>
    </row>
    <row r="120" spans="1:11" x14ac:dyDescent="0.2">
      <c r="A120" s="81" t="s">
        <v>920</v>
      </c>
      <c r="B120" s="34" t="s">
        <v>217</v>
      </c>
      <c r="C120" s="90">
        <v>19.483751140999999</v>
      </c>
      <c r="D120" s="9" t="str">
        <f t="shared" si="19"/>
        <v>N/A</v>
      </c>
      <c r="E120" s="9">
        <v>12.898505505999999</v>
      </c>
      <c r="F120" s="9" t="str">
        <f t="shared" si="20"/>
        <v>N/A</v>
      </c>
      <c r="G120" s="8">
        <v>10.832056107</v>
      </c>
      <c r="H120" s="9" t="str">
        <f t="shared" si="21"/>
        <v>N/A</v>
      </c>
      <c r="I120" s="10">
        <v>-33.799999999999997</v>
      </c>
      <c r="J120" s="10">
        <v>-16</v>
      </c>
      <c r="K120" s="9" t="str">
        <f t="shared" si="22"/>
        <v>Yes</v>
      </c>
    </row>
    <row r="121" spans="1:11" x14ac:dyDescent="0.2">
      <c r="A121" s="81" t="s">
        <v>921</v>
      </c>
      <c r="B121" s="34" t="s">
        <v>217</v>
      </c>
      <c r="C121" s="90">
        <v>0</v>
      </c>
      <c r="D121" s="9" t="str">
        <f t="shared" si="19"/>
        <v>N/A</v>
      </c>
      <c r="E121" s="9">
        <v>2.7273264347000001</v>
      </c>
      <c r="F121" s="9" t="str">
        <f t="shared" si="20"/>
        <v>N/A</v>
      </c>
      <c r="G121" s="8">
        <v>6.4497274559999997</v>
      </c>
      <c r="H121" s="9" t="str">
        <f t="shared" si="21"/>
        <v>N/A</v>
      </c>
      <c r="I121" s="10" t="s">
        <v>1743</v>
      </c>
      <c r="J121" s="10">
        <v>136.5</v>
      </c>
      <c r="K121" s="9" t="str">
        <f t="shared" si="22"/>
        <v>No</v>
      </c>
    </row>
    <row r="122" spans="1:11" x14ac:dyDescent="0.2">
      <c r="A122" s="81" t="s">
        <v>922</v>
      </c>
      <c r="B122" s="34" t="s">
        <v>217</v>
      </c>
      <c r="C122" s="90">
        <v>7.1479352299999993E-2</v>
      </c>
      <c r="D122" s="9" t="str">
        <f t="shared" si="19"/>
        <v>N/A</v>
      </c>
      <c r="E122" s="9">
        <v>0.16268658089999999</v>
      </c>
      <c r="F122" s="9" t="str">
        <f t="shared" si="20"/>
        <v>N/A</v>
      </c>
      <c r="G122" s="8">
        <v>0.400650373</v>
      </c>
      <c r="H122" s="9" t="str">
        <f t="shared" si="21"/>
        <v>N/A</v>
      </c>
      <c r="I122" s="10">
        <v>127.6</v>
      </c>
      <c r="J122" s="10">
        <v>146.30000000000001</v>
      </c>
      <c r="K122" s="9" t="str">
        <f t="shared" si="22"/>
        <v>No</v>
      </c>
    </row>
    <row r="123" spans="1:11" x14ac:dyDescent="0.2">
      <c r="A123" s="81" t="s">
        <v>923</v>
      </c>
      <c r="B123" s="34" t="s">
        <v>217</v>
      </c>
      <c r="C123" s="90">
        <v>0.1670079941</v>
      </c>
      <c r="D123" s="9" t="str">
        <f t="shared" si="19"/>
        <v>N/A</v>
      </c>
      <c r="E123" s="9">
        <v>0.12533808420000001</v>
      </c>
      <c r="F123" s="9" t="str">
        <f t="shared" si="20"/>
        <v>N/A</v>
      </c>
      <c r="G123" s="8">
        <v>0.14876260090000001</v>
      </c>
      <c r="H123" s="9" t="str">
        <f t="shared" si="21"/>
        <v>N/A</v>
      </c>
      <c r="I123" s="10">
        <v>-25</v>
      </c>
      <c r="J123" s="10">
        <v>18.690000000000001</v>
      </c>
      <c r="K123" s="9" t="str">
        <f t="shared" si="22"/>
        <v>Yes</v>
      </c>
    </row>
    <row r="124" spans="1:11" x14ac:dyDescent="0.2">
      <c r="A124" s="81" t="s">
        <v>924</v>
      </c>
      <c r="B124" s="34" t="s">
        <v>217</v>
      </c>
      <c r="C124" s="90">
        <v>0</v>
      </c>
      <c r="D124" s="9" t="str">
        <f t="shared" si="19"/>
        <v>N/A</v>
      </c>
      <c r="E124" s="9">
        <v>0</v>
      </c>
      <c r="F124" s="9" t="str">
        <f t="shared" si="20"/>
        <v>N/A</v>
      </c>
      <c r="G124" s="8">
        <v>0</v>
      </c>
      <c r="H124" s="9" t="str">
        <f t="shared" si="21"/>
        <v>N/A</v>
      </c>
      <c r="I124" s="10" t="s">
        <v>1743</v>
      </c>
      <c r="J124" s="10" t="s">
        <v>1743</v>
      </c>
      <c r="K124" s="9" t="str">
        <f t="shared" si="22"/>
        <v>N/A</v>
      </c>
    </row>
    <row r="125" spans="1:11" x14ac:dyDescent="0.2">
      <c r="A125" s="81" t="s">
        <v>925</v>
      </c>
      <c r="B125" s="34" t="s">
        <v>217</v>
      </c>
      <c r="C125" s="90">
        <v>8.8347857000000002E-3</v>
      </c>
      <c r="D125" s="9" t="str">
        <f t="shared" si="19"/>
        <v>N/A</v>
      </c>
      <c r="E125" s="9">
        <v>1.47695489E-2</v>
      </c>
      <c r="F125" s="9" t="str">
        <f t="shared" si="20"/>
        <v>N/A</v>
      </c>
      <c r="G125" s="8">
        <v>0.52171999979999995</v>
      </c>
      <c r="H125" s="9" t="str">
        <f t="shared" si="21"/>
        <v>N/A</v>
      </c>
      <c r="I125" s="10">
        <v>67.17</v>
      </c>
      <c r="J125" s="10">
        <v>3432</v>
      </c>
      <c r="K125" s="9" t="str">
        <f t="shared" si="22"/>
        <v>No</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3.4578419999999998E-4</v>
      </c>
      <c r="D128" s="9" t="str">
        <f t="shared" si="19"/>
        <v>N/A</v>
      </c>
      <c r="E128" s="9">
        <v>0.14690777960000001</v>
      </c>
      <c r="F128" s="9" t="str">
        <f t="shared" si="20"/>
        <v>N/A</v>
      </c>
      <c r="G128" s="8">
        <v>0.4103724869</v>
      </c>
      <c r="H128" s="9" t="str">
        <f t="shared" si="21"/>
        <v>N/A</v>
      </c>
      <c r="I128" s="10">
        <v>42385</v>
      </c>
      <c r="J128" s="10">
        <v>179.3</v>
      </c>
      <c r="K128" s="9" t="str">
        <f t="shared" si="22"/>
        <v>No</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0.54520367380000001</v>
      </c>
      <c r="D130" s="9" t="str">
        <f t="shared" si="19"/>
        <v>N/A</v>
      </c>
      <c r="E130" s="9">
        <v>0.38574984690000003</v>
      </c>
      <c r="F130" s="9" t="str">
        <f t="shared" si="20"/>
        <v>N/A</v>
      </c>
      <c r="G130" s="8">
        <v>0.43294300009999998</v>
      </c>
      <c r="H130" s="9" t="str">
        <f t="shared" si="21"/>
        <v>N/A</v>
      </c>
      <c r="I130" s="10">
        <v>-29.2</v>
      </c>
      <c r="J130" s="10">
        <v>12.23</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1720207</v>
      </c>
      <c r="D6" s="9" t="str">
        <f>IF($B6="N/A","N/A",IF(C6&gt;15,"No",IF(C6&lt;-15,"No","Yes")))</f>
        <v>N/A</v>
      </c>
      <c r="E6" s="35">
        <v>1614032</v>
      </c>
      <c r="F6" s="9" t="str">
        <f>IF($B6="N/A","N/A",IF(E6&gt;15,"No",IF(E6&lt;-15,"No","Yes")))</f>
        <v>N/A</v>
      </c>
      <c r="G6" s="35">
        <v>1323889</v>
      </c>
      <c r="H6" s="9" t="str">
        <f>IF($B6="N/A","N/A",IF(G6&gt;15,"No",IF(G6&lt;-15,"No","Yes")))</f>
        <v>N/A</v>
      </c>
      <c r="I6" s="10">
        <v>-6.17</v>
      </c>
      <c r="J6" s="10">
        <v>-18</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20.122633496999999</v>
      </c>
      <c r="D9" s="9" t="str">
        <f t="shared" ref="D9:D17" si="1">IF($B9="N/A","N/A",IF(C9&gt;15,"No",IF(C9&lt;-15,"No","Yes")))</f>
        <v>N/A</v>
      </c>
      <c r="E9" s="36">
        <v>23.720209389000001</v>
      </c>
      <c r="F9" s="9" t="str">
        <f>IF($B9="N/A","N/A",IF(E9&gt;15,"No",IF(E9&lt;-15,"No","Yes")))</f>
        <v>N/A</v>
      </c>
      <c r="G9" s="36">
        <v>21.962226439999998</v>
      </c>
      <c r="H9" s="9" t="str">
        <f>IF($B9="N/A","N/A",IF(G9&gt;15,"No",IF(G9&lt;-15,"No","Yes")))</f>
        <v>N/A</v>
      </c>
      <c r="I9" s="10">
        <v>17.88</v>
      </c>
      <c r="J9" s="10">
        <v>-7.41</v>
      </c>
      <c r="K9" s="9" t="str">
        <f t="shared" si="0"/>
        <v>Yes</v>
      </c>
    </row>
    <row r="10" spans="1:11" x14ac:dyDescent="0.2">
      <c r="A10" s="81" t="s">
        <v>16</v>
      </c>
      <c r="B10" s="34" t="s">
        <v>217</v>
      </c>
      <c r="C10" s="80">
        <v>2.0545783153000001</v>
      </c>
      <c r="D10" s="9" t="str">
        <f t="shared" si="1"/>
        <v>N/A</v>
      </c>
      <c r="E10" s="8">
        <v>2.6864399218999999</v>
      </c>
      <c r="F10" s="9" t="str">
        <f>IF($B10="N/A","N/A",IF(E10&gt;15,"No",IF(E10&lt;-15,"No","Yes")))</f>
        <v>N/A</v>
      </c>
      <c r="G10" s="8">
        <v>3.8713970732999998</v>
      </c>
      <c r="H10" s="9" t="str">
        <f>IF($B10="N/A","N/A",IF(G10&gt;15,"No",IF(G10&lt;-15,"No","Yes")))</f>
        <v>N/A</v>
      </c>
      <c r="I10" s="10">
        <v>30.75</v>
      </c>
      <c r="J10" s="10">
        <v>44.11</v>
      </c>
      <c r="K10" s="9" t="str">
        <f t="shared" si="0"/>
        <v>No</v>
      </c>
    </row>
    <row r="11" spans="1:11" x14ac:dyDescent="0.2">
      <c r="A11" s="81" t="s">
        <v>36</v>
      </c>
      <c r="B11" s="34" t="s">
        <v>217</v>
      </c>
      <c r="C11" s="80">
        <v>0</v>
      </c>
      <c r="D11" s="9" t="str">
        <f t="shared" si="1"/>
        <v>N/A</v>
      </c>
      <c r="E11" s="8">
        <v>0.15025838350000001</v>
      </c>
      <c r="F11" s="9" t="str">
        <f>IF($B11="N/A","N/A",IF(E11&gt;15,"No",IF(E11&lt;-15,"No","Yes")))</f>
        <v>N/A</v>
      </c>
      <c r="G11" s="8">
        <v>4.52056474E-2</v>
      </c>
      <c r="H11" s="9" t="str">
        <f>IF($B11="N/A","N/A",IF(G11&gt;15,"No",IF(G11&lt;-15,"No","Yes")))</f>
        <v>N/A</v>
      </c>
      <c r="I11" s="10" t="s">
        <v>1743</v>
      </c>
      <c r="J11" s="10">
        <v>-69.900000000000006</v>
      </c>
      <c r="K11" s="9" t="str">
        <f t="shared" si="0"/>
        <v>No</v>
      </c>
    </row>
    <row r="12" spans="1:11" x14ac:dyDescent="0.2">
      <c r="A12" s="81" t="s">
        <v>37</v>
      </c>
      <c r="B12" s="34" t="s">
        <v>217</v>
      </c>
      <c r="C12" s="80" t="s">
        <v>1743</v>
      </c>
      <c r="D12" s="9" t="str">
        <f t="shared" si="1"/>
        <v>N/A</v>
      </c>
      <c r="E12" s="8" t="s">
        <v>1743</v>
      </c>
      <c r="F12" s="9" t="str">
        <f>IF($B12="N/A","N/A",IF(E12&gt;15,"No",IF(E12&lt;-15,"No","Yes")))</f>
        <v>N/A</v>
      </c>
      <c r="G12" s="8" t="s">
        <v>1743</v>
      </c>
      <c r="H12" s="9" t="str">
        <f>IF($B12="N/A","N/A",IF(G12&gt;15,"No",IF(G12&lt;-15,"No","Yes")))</f>
        <v>N/A</v>
      </c>
      <c r="I12" s="10" t="s">
        <v>1743</v>
      </c>
      <c r="J12" s="10" t="s">
        <v>1743</v>
      </c>
      <c r="K12" s="9" t="str">
        <f t="shared" si="0"/>
        <v>N/A</v>
      </c>
    </row>
    <row r="13" spans="1:11" x14ac:dyDescent="0.2">
      <c r="A13" s="81" t="s">
        <v>38</v>
      </c>
      <c r="B13" s="34" t="s">
        <v>217</v>
      </c>
      <c r="C13" s="80">
        <v>2.5287410600000002</v>
      </c>
      <c r="D13" s="9" t="str">
        <f t="shared" si="1"/>
        <v>N/A</v>
      </c>
      <c r="E13" s="8">
        <v>3.8001082433</v>
      </c>
      <c r="F13" s="9" t="str">
        <f>IF($B13="N/A","N/A",IF(E13&gt;15,"No",IF(E13&lt;-15,"No","Yes")))</f>
        <v>N/A</v>
      </c>
      <c r="G13" s="8">
        <v>5.4782296253</v>
      </c>
      <c r="H13" s="9" t="str">
        <f>IF($B13="N/A","N/A",IF(G13&gt;15,"No",IF(G13&lt;-15,"No","Yes")))</f>
        <v>N/A</v>
      </c>
      <c r="I13" s="10">
        <v>50.28</v>
      </c>
      <c r="J13" s="10">
        <v>44.16</v>
      </c>
      <c r="K13" s="9" t="str">
        <f t="shared" si="0"/>
        <v>No</v>
      </c>
    </row>
    <row r="14" spans="1:11" x14ac:dyDescent="0.2">
      <c r="A14" s="81" t="s">
        <v>676</v>
      </c>
      <c r="B14" s="34" t="s">
        <v>217</v>
      </c>
      <c r="C14" s="80">
        <v>30.018364069</v>
      </c>
      <c r="D14" s="9" t="str">
        <f t="shared" si="1"/>
        <v>N/A</v>
      </c>
      <c r="E14" s="8">
        <v>26.257224143999998</v>
      </c>
      <c r="F14" s="9" t="str">
        <f t="shared" ref="F14:F33" si="2">IF($B14="N/A","N/A",IF(E14&gt;15,"No",IF(E14&lt;-15,"No","Yes")))</f>
        <v>N/A</v>
      </c>
      <c r="G14" s="8">
        <v>21.297631448000001</v>
      </c>
      <c r="H14" s="9" t="str">
        <f t="shared" ref="H14:H33" si="3">IF($B14="N/A","N/A",IF(G14&gt;15,"No",IF(G14&lt;-15,"No","Yes")))</f>
        <v>N/A</v>
      </c>
      <c r="I14" s="10">
        <v>-12.5</v>
      </c>
      <c r="J14" s="10">
        <v>-18.899999999999999</v>
      </c>
      <c r="K14" s="9" t="str">
        <f t="shared" ref="K14:K30" si="4">IF(J14="Div by 0", "N/A", IF(J14="N/A","N/A", IF(J14&gt;30, "No", IF(J14&lt;-30, "No", "Yes"))))</f>
        <v>Yes</v>
      </c>
    </row>
    <row r="15" spans="1:11" x14ac:dyDescent="0.2">
      <c r="A15" s="81" t="s">
        <v>677</v>
      </c>
      <c r="B15" s="34" t="s">
        <v>217</v>
      </c>
      <c r="C15" s="80">
        <v>2.7194982929</v>
      </c>
      <c r="D15" s="9" t="str">
        <f t="shared" si="1"/>
        <v>N/A</v>
      </c>
      <c r="E15" s="8">
        <v>2.1979737699999999</v>
      </c>
      <c r="F15" s="9" t="str">
        <f t="shared" si="2"/>
        <v>N/A</v>
      </c>
      <c r="G15" s="8">
        <v>0.33756606480000001</v>
      </c>
      <c r="H15" s="9" t="str">
        <f t="shared" si="3"/>
        <v>N/A</v>
      </c>
      <c r="I15" s="10">
        <v>-19.2</v>
      </c>
      <c r="J15" s="10">
        <v>-84.6</v>
      </c>
      <c r="K15" s="9" t="str">
        <f t="shared" si="4"/>
        <v>No</v>
      </c>
    </row>
    <row r="16" spans="1:11" x14ac:dyDescent="0.2">
      <c r="A16" s="81" t="s">
        <v>380</v>
      </c>
      <c r="B16" s="34" t="s">
        <v>217</v>
      </c>
      <c r="C16" s="80">
        <v>18.750941019999999</v>
      </c>
      <c r="D16" s="9" t="str">
        <f t="shared" si="1"/>
        <v>N/A</v>
      </c>
      <c r="E16" s="8">
        <v>30.512715980999999</v>
      </c>
      <c r="F16" s="9" t="str">
        <f t="shared" si="2"/>
        <v>N/A</v>
      </c>
      <c r="G16" s="8">
        <v>29.575289167000001</v>
      </c>
      <c r="H16" s="9" t="str">
        <f t="shared" si="3"/>
        <v>N/A</v>
      </c>
      <c r="I16" s="10">
        <v>62.73</v>
      </c>
      <c r="J16" s="10">
        <v>-3.07</v>
      </c>
      <c r="K16" s="9" t="str">
        <f t="shared" si="4"/>
        <v>Yes</v>
      </c>
    </row>
    <row r="17" spans="1:11" x14ac:dyDescent="0.2">
      <c r="A17" s="81" t="s">
        <v>381</v>
      </c>
      <c r="B17" s="34" t="s">
        <v>217</v>
      </c>
      <c r="C17" s="80">
        <v>0.26735154550000001</v>
      </c>
      <c r="D17" s="9" t="str">
        <f t="shared" si="1"/>
        <v>N/A</v>
      </c>
      <c r="E17" s="8">
        <v>0.3856800856</v>
      </c>
      <c r="F17" s="9" t="str">
        <f t="shared" si="2"/>
        <v>N/A</v>
      </c>
      <c r="G17" s="8">
        <v>1.1071169863999999</v>
      </c>
      <c r="H17" s="9" t="str">
        <f t="shared" si="3"/>
        <v>N/A</v>
      </c>
      <c r="I17" s="10">
        <v>44.26</v>
      </c>
      <c r="J17" s="10">
        <v>187.1</v>
      </c>
      <c r="K17" s="9" t="str">
        <f t="shared" si="4"/>
        <v>No</v>
      </c>
    </row>
    <row r="18" spans="1:11" x14ac:dyDescent="0.2">
      <c r="A18" s="81" t="s">
        <v>382</v>
      </c>
      <c r="B18" s="34" t="s">
        <v>217</v>
      </c>
      <c r="C18" s="80">
        <v>0</v>
      </c>
      <c r="D18" s="9" t="str">
        <f t="shared" ref="D18:D33" si="5">IF($B18="N/A","N/A",IF(C18&gt;15,"No",IF(C18&lt;-15,"No","Yes")))</f>
        <v>N/A</v>
      </c>
      <c r="E18" s="8">
        <v>0</v>
      </c>
      <c r="F18" s="9" t="str">
        <f t="shared" si="2"/>
        <v>N/A</v>
      </c>
      <c r="G18" s="8">
        <v>0</v>
      </c>
      <c r="H18" s="9" t="str">
        <f t="shared" si="3"/>
        <v>N/A</v>
      </c>
      <c r="I18" s="10" t="s">
        <v>1743</v>
      </c>
      <c r="J18" s="10" t="s">
        <v>1743</v>
      </c>
      <c r="K18" s="9" t="str">
        <f t="shared" si="4"/>
        <v>N/A</v>
      </c>
    </row>
    <row r="19" spans="1:11" x14ac:dyDescent="0.2">
      <c r="A19" s="81" t="s">
        <v>383</v>
      </c>
      <c r="B19" s="34" t="s">
        <v>217</v>
      </c>
      <c r="C19" s="80">
        <v>5.1225230452000003</v>
      </c>
      <c r="D19" s="9" t="str">
        <f t="shared" si="5"/>
        <v>N/A</v>
      </c>
      <c r="E19" s="8">
        <v>9.0337118470999993</v>
      </c>
      <c r="F19" s="9" t="str">
        <f t="shared" si="2"/>
        <v>N/A</v>
      </c>
      <c r="G19" s="8">
        <v>10.772428806000001</v>
      </c>
      <c r="H19" s="9" t="str">
        <f t="shared" si="3"/>
        <v>N/A</v>
      </c>
      <c r="I19" s="10">
        <v>76.349999999999994</v>
      </c>
      <c r="J19" s="10">
        <v>19.25</v>
      </c>
      <c r="K19" s="9" t="str">
        <f t="shared" si="4"/>
        <v>Yes</v>
      </c>
    </row>
    <row r="20" spans="1:11" x14ac:dyDescent="0.2">
      <c r="A20" s="81" t="s">
        <v>385</v>
      </c>
      <c r="B20" s="34" t="s">
        <v>217</v>
      </c>
      <c r="C20" s="80">
        <v>5.1133381041000003</v>
      </c>
      <c r="D20" s="9" t="str">
        <f t="shared" si="5"/>
        <v>N/A</v>
      </c>
      <c r="E20" s="8">
        <v>3.3848151710000001</v>
      </c>
      <c r="F20" s="9" t="str">
        <f t="shared" si="2"/>
        <v>N/A</v>
      </c>
      <c r="G20" s="8">
        <v>1.1828030899999999</v>
      </c>
      <c r="H20" s="9" t="str">
        <f t="shared" si="3"/>
        <v>N/A</v>
      </c>
      <c r="I20" s="10">
        <v>-33.799999999999997</v>
      </c>
      <c r="J20" s="10">
        <v>-65.099999999999994</v>
      </c>
      <c r="K20" s="9" t="str">
        <f t="shared" si="4"/>
        <v>No</v>
      </c>
    </row>
    <row r="21" spans="1:11" x14ac:dyDescent="0.2">
      <c r="A21" s="81" t="s">
        <v>386</v>
      </c>
      <c r="B21" s="34" t="s">
        <v>217</v>
      </c>
      <c r="C21" s="80">
        <v>29.949825806</v>
      </c>
      <c r="D21" s="9" t="str">
        <f t="shared" si="5"/>
        <v>N/A</v>
      </c>
      <c r="E21" s="8">
        <v>22.814355600999999</v>
      </c>
      <c r="F21" s="9" t="str">
        <f t="shared" si="2"/>
        <v>N/A</v>
      </c>
      <c r="G21" s="8">
        <v>33.349321582000002</v>
      </c>
      <c r="H21" s="9" t="str">
        <f t="shared" si="3"/>
        <v>N/A</v>
      </c>
      <c r="I21" s="10">
        <v>-23.8</v>
      </c>
      <c r="J21" s="10">
        <v>46.18</v>
      </c>
      <c r="K21" s="9" t="str">
        <f t="shared" si="4"/>
        <v>No</v>
      </c>
    </row>
    <row r="22" spans="1:11" x14ac:dyDescent="0.2">
      <c r="A22" s="81" t="s">
        <v>387</v>
      </c>
      <c r="B22" s="34" t="s">
        <v>217</v>
      </c>
      <c r="C22" s="80">
        <v>0.3403660141</v>
      </c>
      <c r="D22" s="9" t="str">
        <f t="shared" si="5"/>
        <v>N/A</v>
      </c>
      <c r="E22" s="8">
        <v>0.19280906449999999</v>
      </c>
      <c r="F22" s="9" t="str">
        <f t="shared" si="2"/>
        <v>N/A</v>
      </c>
      <c r="G22" s="8">
        <v>0.33771713489999999</v>
      </c>
      <c r="H22" s="9" t="str">
        <f t="shared" si="3"/>
        <v>N/A</v>
      </c>
      <c r="I22" s="10">
        <v>-43.4</v>
      </c>
      <c r="J22" s="10">
        <v>75.16</v>
      </c>
      <c r="K22" s="9" t="str">
        <f t="shared" si="4"/>
        <v>No</v>
      </c>
    </row>
    <row r="23" spans="1:11" x14ac:dyDescent="0.2">
      <c r="A23" s="81" t="s">
        <v>390</v>
      </c>
      <c r="B23" s="34" t="s">
        <v>217</v>
      </c>
      <c r="C23" s="80">
        <v>5.8132499999999999E-5</v>
      </c>
      <c r="D23" s="9" t="str">
        <f t="shared" si="5"/>
        <v>N/A</v>
      </c>
      <c r="E23" s="8">
        <v>6.1956600000000002E-5</v>
      </c>
      <c r="F23" s="9" t="str">
        <f t="shared" si="2"/>
        <v>N/A</v>
      </c>
      <c r="G23" s="8">
        <v>0</v>
      </c>
      <c r="H23" s="9" t="str">
        <f t="shared" si="3"/>
        <v>N/A</v>
      </c>
      <c r="I23" s="10">
        <v>6.5780000000000003</v>
      </c>
      <c r="J23" s="10">
        <v>-100</v>
      </c>
      <c r="K23" s="9" t="str">
        <f t="shared" si="4"/>
        <v>No</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0.41157837400000002</v>
      </c>
      <c r="D25" s="9" t="str">
        <f t="shared" si="5"/>
        <v>N/A</v>
      </c>
      <c r="E25" s="8">
        <v>0.32130713640000003</v>
      </c>
      <c r="F25" s="9" t="str">
        <f t="shared" si="2"/>
        <v>N/A</v>
      </c>
      <c r="G25" s="8">
        <v>1.3596305999999999E-3</v>
      </c>
      <c r="H25" s="9" t="str">
        <f t="shared" si="3"/>
        <v>N/A</v>
      </c>
      <c r="I25" s="10">
        <v>-21.9</v>
      </c>
      <c r="J25" s="10">
        <v>-99.6</v>
      </c>
      <c r="K25" s="9" t="str">
        <f t="shared" si="4"/>
        <v>No</v>
      </c>
    </row>
    <row r="26" spans="1:11" x14ac:dyDescent="0.2">
      <c r="A26" s="81" t="s">
        <v>393</v>
      </c>
      <c r="B26" s="34" t="s">
        <v>217</v>
      </c>
      <c r="C26" s="80">
        <v>0.2282864795</v>
      </c>
      <c r="D26" s="9" t="str">
        <f t="shared" si="5"/>
        <v>N/A</v>
      </c>
      <c r="E26" s="8">
        <v>0.42675733809999999</v>
      </c>
      <c r="F26" s="9" t="str">
        <f t="shared" si="2"/>
        <v>N/A</v>
      </c>
      <c r="G26" s="8">
        <v>0.81404105630000001</v>
      </c>
      <c r="H26" s="9" t="str">
        <f t="shared" si="3"/>
        <v>N/A</v>
      </c>
      <c r="I26" s="10">
        <v>86.94</v>
      </c>
      <c r="J26" s="10">
        <v>90.75</v>
      </c>
      <c r="K26" s="9" t="str">
        <f t="shared" si="4"/>
        <v>No</v>
      </c>
    </row>
    <row r="27" spans="1:11" x14ac:dyDescent="0.2">
      <c r="A27" s="81" t="s">
        <v>394</v>
      </c>
      <c r="B27" s="34" t="s">
        <v>217</v>
      </c>
      <c r="C27" s="80">
        <v>0</v>
      </c>
      <c r="D27" s="9" t="str">
        <f t="shared" si="5"/>
        <v>N/A</v>
      </c>
      <c r="E27" s="8">
        <v>1.4869594000000001E-3</v>
      </c>
      <c r="F27" s="9" t="str">
        <f t="shared" si="2"/>
        <v>N/A</v>
      </c>
      <c r="G27" s="8">
        <v>2.7192611999999998E-3</v>
      </c>
      <c r="H27" s="9" t="str">
        <f t="shared" si="3"/>
        <v>N/A</v>
      </c>
      <c r="I27" s="10" t="s">
        <v>1743</v>
      </c>
      <c r="J27" s="10">
        <v>82.87</v>
      </c>
      <c r="K27" s="9" t="str">
        <f t="shared" si="4"/>
        <v>No</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6.7212841245000003</v>
      </c>
      <c r="D29" s="9" t="str">
        <f t="shared" si="5"/>
        <v>N/A</v>
      </c>
      <c r="E29" s="8">
        <v>4.2020852127000001</v>
      </c>
      <c r="F29" s="9" t="str">
        <f t="shared" si="2"/>
        <v>N/A</v>
      </c>
      <c r="G29" s="8">
        <v>0.86495166889999997</v>
      </c>
      <c r="H29" s="9" t="str">
        <f t="shared" si="3"/>
        <v>N/A</v>
      </c>
      <c r="I29" s="10">
        <v>-37.5</v>
      </c>
      <c r="J29" s="10">
        <v>-79.400000000000006</v>
      </c>
      <c r="K29" s="9" t="str">
        <f t="shared" si="4"/>
        <v>No</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99.999883734999997</v>
      </c>
      <c r="D31" s="9" t="str">
        <f t="shared" si="5"/>
        <v>N/A</v>
      </c>
      <c r="E31" s="8">
        <v>100</v>
      </c>
      <c r="F31" s="9" t="str">
        <f t="shared" si="2"/>
        <v>N/A</v>
      </c>
      <c r="G31" s="8">
        <v>99.990180445999997</v>
      </c>
      <c r="H31" s="9" t="str">
        <f t="shared" si="3"/>
        <v>N/A</v>
      </c>
      <c r="I31" s="10">
        <v>1E-4</v>
      </c>
      <c r="J31" s="10">
        <v>-0.01</v>
      </c>
      <c r="K31" s="9" t="str">
        <f t="shared" ref="K31:K43" si="6">IF(J31="Div by 0", "N/A", IF(J31="N/A","N/A", IF(J31&gt;30, "No", IF(J31&lt;-30, "No", "Yes"))))</f>
        <v>Yes</v>
      </c>
    </row>
    <row r="32" spans="1:11" x14ac:dyDescent="0.2">
      <c r="A32" s="81" t="s">
        <v>39</v>
      </c>
      <c r="B32" s="34" t="s">
        <v>271</v>
      </c>
      <c r="C32" s="80">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81" t="s">
        <v>904</v>
      </c>
      <c r="B33" s="34" t="s">
        <v>217</v>
      </c>
      <c r="C33" s="80">
        <v>56.194058265999999</v>
      </c>
      <c r="D33" s="9" t="str">
        <f t="shared" si="5"/>
        <v>N/A</v>
      </c>
      <c r="E33" s="8">
        <v>63.868993922999998</v>
      </c>
      <c r="F33" s="9" t="str">
        <f t="shared" si="2"/>
        <v>N/A</v>
      </c>
      <c r="G33" s="8">
        <v>63.704193889999999</v>
      </c>
      <c r="H33" s="9" t="str">
        <f t="shared" si="3"/>
        <v>N/A</v>
      </c>
      <c r="I33" s="10">
        <v>13.66</v>
      </c>
      <c r="J33" s="10">
        <v>-0.25800000000000001</v>
      </c>
      <c r="K33" s="9" t="str">
        <f t="shared" si="6"/>
        <v>Yes</v>
      </c>
    </row>
    <row r="34" spans="1:11" x14ac:dyDescent="0.2">
      <c r="A34" s="81" t="s">
        <v>845</v>
      </c>
      <c r="B34" s="34" t="s">
        <v>272</v>
      </c>
      <c r="C34" s="80">
        <v>13.531701163999999</v>
      </c>
      <c r="D34" s="9" t="str">
        <f>IF($B34="N/A","N/A",IF(C34&gt;25,"No",IF(C34&lt;5,"No","Yes")))</f>
        <v>Yes</v>
      </c>
      <c r="E34" s="8">
        <v>9.3737918454999996</v>
      </c>
      <c r="F34" s="9" t="str">
        <f>IF($B34="N/A","N/A",IF(E34&gt;25,"No",IF(E34&lt;5,"No","Yes")))</f>
        <v>Yes</v>
      </c>
      <c r="G34" s="8">
        <v>12.285166711</v>
      </c>
      <c r="H34" s="9" t="str">
        <f>IF($B34="N/A","N/A",IF(G34&gt;25,"No",IF(G34&lt;5,"No","Yes")))</f>
        <v>Yes</v>
      </c>
      <c r="I34" s="10">
        <v>-30.7</v>
      </c>
      <c r="J34" s="10">
        <v>31.06</v>
      </c>
      <c r="K34" s="9" t="str">
        <f t="shared" si="6"/>
        <v>No</v>
      </c>
    </row>
    <row r="35" spans="1:11" x14ac:dyDescent="0.2">
      <c r="A35" s="81" t="s">
        <v>846</v>
      </c>
      <c r="B35" s="34" t="s">
        <v>273</v>
      </c>
      <c r="C35" s="80">
        <v>45.529806041000001</v>
      </c>
      <c r="D35" s="9" t="str">
        <f>IF($B35="N/A","N/A",IF(C35&gt;70,"No",IF(C35&lt;40,"No","Yes")))</f>
        <v>Yes</v>
      </c>
      <c r="E35" s="8">
        <v>51.051156358999997</v>
      </c>
      <c r="F35" s="9" t="str">
        <f>IF($B35="N/A","N/A",IF(E35&gt;70,"No",IF(E35&lt;40,"No","Yes")))</f>
        <v>Yes</v>
      </c>
      <c r="G35" s="8">
        <v>49.096096797000001</v>
      </c>
      <c r="H35" s="9" t="str">
        <f>IF($B35="N/A","N/A",IF(G35&gt;70,"No",IF(G35&lt;40,"No","Yes")))</f>
        <v>Yes</v>
      </c>
      <c r="I35" s="10">
        <v>12.13</v>
      </c>
      <c r="J35" s="10">
        <v>-3.83</v>
      </c>
      <c r="K35" s="9" t="str">
        <f t="shared" si="6"/>
        <v>Yes</v>
      </c>
    </row>
    <row r="36" spans="1:11" x14ac:dyDescent="0.2">
      <c r="A36" s="81" t="s">
        <v>847</v>
      </c>
      <c r="B36" s="34" t="s">
        <v>274</v>
      </c>
      <c r="C36" s="80">
        <v>40.938492795999998</v>
      </c>
      <c r="D36" s="9" t="str">
        <f>IF($B36="N/A","N/A",IF(C36&gt;55,"No",IF(C36&lt;20,"No","Yes")))</f>
        <v>Yes</v>
      </c>
      <c r="E36" s="8">
        <v>39.575051795999997</v>
      </c>
      <c r="F36" s="9" t="str">
        <f>IF($B36="N/A","N/A",IF(E36&gt;55,"No",IF(E36&lt;20,"No","Yes")))</f>
        <v>Yes</v>
      </c>
      <c r="G36" s="8">
        <v>38.618736491999996</v>
      </c>
      <c r="H36" s="9" t="str">
        <f>IF($B36="N/A","N/A",IF(G36&gt;55,"No",IF(G36&lt;20,"No","Yes")))</f>
        <v>Yes</v>
      </c>
      <c r="I36" s="10">
        <v>-3.33</v>
      </c>
      <c r="J36" s="10">
        <v>-2.42</v>
      </c>
      <c r="K36" s="9" t="str">
        <f t="shared" si="6"/>
        <v>Yes</v>
      </c>
    </row>
    <row r="37" spans="1:11" x14ac:dyDescent="0.2">
      <c r="A37" s="81" t="s">
        <v>167</v>
      </c>
      <c r="B37" s="34" t="s">
        <v>250</v>
      </c>
      <c r="C37" s="80">
        <v>100</v>
      </c>
      <c r="D37" s="9" t="str">
        <f>IF($B37="N/A","N/A",IF(C37&gt;95,"Yes","No"))</f>
        <v>Yes</v>
      </c>
      <c r="E37" s="8">
        <v>99.998265214</v>
      </c>
      <c r="F37" s="9" t="str">
        <f>IF($B37="N/A","N/A",IF(E37&gt;95,"Yes","No"))</f>
        <v>Yes</v>
      </c>
      <c r="G37" s="8">
        <v>99.986705834000006</v>
      </c>
      <c r="H37" s="9" t="str">
        <f>IF($B37="N/A","N/A",IF(G37&gt;95,"Yes","No"))</f>
        <v>Yes</v>
      </c>
      <c r="I37" s="10">
        <v>-2E-3</v>
      </c>
      <c r="J37" s="10">
        <v>-1.2E-2</v>
      </c>
      <c r="K37" s="9" t="str">
        <f t="shared" si="6"/>
        <v>Yes</v>
      </c>
    </row>
    <row r="38" spans="1:11" x14ac:dyDescent="0.2">
      <c r="A38" s="81" t="s">
        <v>41</v>
      </c>
      <c r="B38" s="34" t="s">
        <v>217</v>
      </c>
      <c r="C38" s="8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1" t="s">
        <v>42</v>
      </c>
      <c r="B39" s="34" t="s">
        <v>217</v>
      </c>
      <c r="C39" s="80" t="s">
        <v>1743</v>
      </c>
      <c r="D39" s="9" t="str">
        <f t="shared" si="7"/>
        <v>N/A</v>
      </c>
      <c r="E39" s="8" t="s">
        <v>1743</v>
      </c>
      <c r="F39" s="9" t="str">
        <f>IF($B39="N/A","N/A",IF(E39&gt;15,"No",IF(E39&lt;-15,"No","Yes")))</f>
        <v>N/A</v>
      </c>
      <c r="G39" s="8" t="s">
        <v>1743</v>
      </c>
      <c r="H39" s="9" t="str">
        <f>IF($B39="N/A","N/A",IF(G39&gt;15,"No",IF(G39&lt;-15,"No","Yes")))</f>
        <v>N/A</v>
      </c>
      <c r="I39" s="10" t="s">
        <v>1743</v>
      </c>
      <c r="J39" s="10" t="s">
        <v>1743</v>
      </c>
      <c r="K39" s="9" t="str">
        <f t="shared" si="6"/>
        <v>N/A</v>
      </c>
    </row>
    <row r="40" spans="1:11" x14ac:dyDescent="0.2">
      <c r="A40" s="81" t="s">
        <v>43</v>
      </c>
      <c r="B40" s="34" t="s">
        <v>227</v>
      </c>
      <c r="C40" s="80">
        <v>100</v>
      </c>
      <c r="D40" s="9" t="str">
        <f>IF($B40="N/A","N/A",IF(C40&gt;100,"No",IF(C40&lt;98,"No","Yes")))</f>
        <v>Yes</v>
      </c>
      <c r="E40" s="8">
        <v>99.997503448000003</v>
      </c>
      <c r="F40" s="9" t="str">
        <f>IF($B40="N/A","N/A",IF(E40&gt;100,"No",IF(E40&lt;98,"No","Yes")))</f>
        <v>Yes</v>
      </c>
      <c r="G40" s="8">
        <v>99.981230124000007</v>
      </c>
      <c r="H40" s="9" t="str">
        <f>IF($B40="N/A","N/A",IF(G40&gt;100,"No",IF(G40&lt;98,"No","Yes")))</f>
        <v>Yes</v>
      </c>
      <c r="I40" s="10">
        <v>-2E-3</v>
      </c>
      <c r="J40" s="10">
        <v>-1.6E-2</v>
      </c>
      <c r="K40" s="9" t="str">
        <f t="shared" si="6"/>
        <v>Yes</v>
      </c>
    </row>
    <row r="41" spans="1:11" x14ac:dyDescent="0.2">
      <c r="A41" s="81" t="s">
        <v>44</v>
      </c>
      <c r="B41" s="34" t="s">
        <v>217</v>
      </c>
      <c r="C41" s="80">
        <v>45.349774764999999</v>
      </c>
      <c r="D41" s="9" t="str">
        <f t="shared" si="7"/>
        <v>N/A</v>
      </c>
      <c r="E41" s="8">
        <v>55.327805879000003</v>
      </c>
      <c r="F41" s="9" t="str">
        <f t="shared" ref="F41:F47" si="8">IF($B41="N/A","N/A",IF(E41&gt;15,"No",IF(E41&lt;-15,"No","Yes")))</f>
        <v>N/A</v>
      </c>
      <c r="G41" s="8">
        <v>55.675588288</v>
      </c>
      <c r="H41" s="9" t="str">
        <f t="shared" ref="H41:H47" si="9">IF($B41="N/A","N/A",IF(G41&gt;15,"No",IF(G41&lt;-15,"No","Yes")))</f>
        <v>N/A</v>
      </c>
      <c r="I41" s="10">
        <v>22</v>
      </c>
      <c r="J41" s="10">
        <v>0.62860000000000005</v>
      </c>
      <c r="K41" s="9" t="str">
        <f t="shared" si="6"/>
        <v>Yes</v>
      </c>
    </row>
    <row r="42" spans="1:11" x14ac:dyDescent="0.2">
      <c r="A42" s="81" t="s">
        <v>45</v>
      </c>
      <c r="B42" s="34" t="s">
        <v>217</v>
      </c>
      <c r="C42" s="80">
        <v>54.650108969000001</v>
      </c>
      <c r="D42" s="9" t="str">
        <f t="shared" si="7"/>
        <v>N/A</v>
      </c>
      <c r="E42" s="8">
        <v>44.672194120999997</v>
      </c>
      <c r="F42" s="9" t="str">
        <f t="shared" si="8"/>
        <v>N/A</v>
      </c>
      <c r="G42" s="8">
        <v>44.324411712</v>
      </c>
      <c r="H42" s="9" t="str">
        <f t="shared" si="9"/>
        <v>N/A</v>
      </c>
      <c r="I42" s="10">
        <v>-18.3</v>
      </c>
      <c r="J42" s="10">
        <v>-0.77900000000000003</v>
      </c>
      <c r="K42" s="9" t="str">
        <f t="shared" si="6"/>
        <v>Yes</v>
      </c>
    </row>
    <row r="43" spans="1:11" x14ac:dyDescent="0.2">
      <c r="A43" s="81" t="s">
        <v>50</v>
      </c>
      <c r="B43" s="34" t="s">
        <v>217</v>
      </c>
      <c r="C43" s="80">
        <v>1.1626510000000001E-4</v>
      </c>
      <c r="D43" s="9" t="str">
        <f t="shared" si="7"/>
        <v>N/A</v>
      </c>
      <c r="E43" s="8">
        <v>0</v>
      </c>
      <c r="F43" s="9" t="str">
        <f t="shared" si="8"/>
        <v>N/A</v>
      </c>
      <c r="G43" s="8">
        <v>0</v>
      </c>
      <c r="H43" s="9" t="str">
        <f t="shared" si="9"/>
        <v>N/A</v>
      </c>
      <c r="I43" s="10">
        <v>-100</v>
      </c>
      <c r="J43" s="10" t="s">
        <v>1743</v>
      </c>
      <c r="K43" s="9" t="str">
        <f t="shared" si="6"/>
        <v>N/A</v>
      </c>
    </row>
    <row r="44" spans="1:11" x14ac:dyDescent="0.2">
      <c r="A44" s="81" t="s">
        <v>907</v>
      </c>
      <c r="B44" s="34" t="s">
        <v>217</v>
      </c>
      <c r="C44" s="80">
        <v>69.766254875000001</v>
      </c>
      <c r="D44" s="9" t="str">
        <f t="shared" si="7"/>
        <v>N/A</v>
      </c>
      <c r="E44" s="8">
        <v>77.046613698000002</v>
      </c>
      <c r="F44" s="9" t="str">
        <f t="shared" si="8"/>
        <v>N/A</v>
      </c>
      <c r="G44" s="8">
        <v>66.895562996999999</v>
      </c>
      <c r="H44" s="9" t="str">
        <f t="shared" si="9"/>
        <v>N/A</v>
      </c>
      <c r="I44" s="10">
        <v>10.44</v>
      </c>
      <c r="J44" s="10">
        <v>-13.2</v>
      </c>
      <c r="K44" s="9" t="str">
        <f>IF(J44="Div by 0", "N/A", IF(J44="N/A","N/A", IF(J44&gt;30, "No", IF(J44&lt;-30, "No", "Yes"))))</f>
        <v>Yes</v>
      </c>
    </row>
    <row r="45" spans="1:11" x14ac:dyDescent="0.2">
      <c r="A45" s="81" t="s">
        <v>908</v>
      </c>
      <c r="B45" s="34" t="s">
        <v>217</v>
      </c>
      <c r="C45" s="80">
        <v>30.202644217</v>
      </c>
      <c r="D45" s="9" t="str">
        <f t="shared" si="7"/>
        <v>N/A</v>
      </c>
      <c r="E45" s="8">
        <v>22.926621034</v>
      </c>
      <c r="F45" s="9" t="str">
        <f t="shared" si="8"/>
        <v>N/A</v>
      </c>
      <c r="G45" s="8">
        <v>33.059418123</v>
      </c>
      <c r="H45" s="9" t="str">
        <f t="shared" si="9"/>
        <v>N/A</v>
      </c>
      <c r="I45" s="10">
        <v>-24.1</v>
      </c>
      <c r="J45" s="10">
        <v>44.2</v>
      </c>
      <c r="K45" s="9" t="str">
        <f>IF(J45="Div by 0", "N/A", IF(J45="N/A","N/A", IF(J45&gt;30, "No", IF(J45&lt;-30, "No", "Yes"))))</f>
        <v>No</v>
      </c>
    </row>
    <row r="46" spans="1:11" x14ac:dyDescent="0.2">
      <c r="A46" s="81" t="s">
        <v>931</v>
      </c>
      <c r="B46" s="34" t="s">
        <v>217</v>
      </c>
      <c r="C46" s="80">
        <v>5.8132499999999999E-5</v>
      </c>
      <c r="D46" s="9" t="str">
        <f t="shared" si="7"/>
        <v>N/A</v>
      </c>
      <c r="E46" s="8">
        <v>0</v>
      </c>
      <c r="F46" s="9" t="str">
        <f t="shared" si="8"/>
        <v>N/A</v>
      </c>
      <c r="G46" s="8">
        <v>0</v>
      </c>
      <c r="H46" s="9" t="str">
        <f t="shared" si="9"/>
        <v>N/A</v>
      </c>
      <c r="I46" s="10">
        <v>-100</v>
      </c>
      <c r="J46" s="10" t="s">
        <v>1743</v>
      </c>
      <c r="K46" s="9" t="str">
        <f>IF(J46="Div by 0", "N/A", IF(J46="N/A","N/A", IF(J46&gt;30, "No", IF(J46&lt;-30, "No", "Yes"))))</f>
        <v>N/A</v>
      </c>
    </row>
    <row r="47" spans="1:11" x14ac:dyDescent="0.2">
      <c r="A47" s="81" t="s">
        <v>919</v>
      </c>
      <c r="B47" s="34" t="s">
        <v>217</v>
      </c>
      <c r="C47" s="80">
        <v>3.1100908199999999E-2</v>
      </c>
      <c r="D47" s="9" t="str">
        <f t="shared" si="7"/>
        <v>N/A</v>
      </c>
      <c r="E47" s="8">
        <v>2.6765268599999999E-2</v>
      </c>
      <c r="F47" s="9" t="str">
        <f t="shared" si="8"/>
        <v>N/A</v>
      </c>
      <c r="G47" s="8">
        <v>4.5018879999999997E-2</v>
      </c>
      <c r="H47" s="9" t="str">
        <f t="shared" si="9"/>
        <v>N/A</v>
      </c>
      <c r="I47" s="10">
        <v>-13.9</v>
      </c>
      <c r="J47" s="10">
        <v>68.2</v>
      </c>
      <c r="K47" s="9" t="str">
        <f>IF(J47="Div by 0", "N/A", IF(J47="N/A","N/A", IF(J47&gt;30, "No", IF(J47&lt;-30, "No", "Yes"))))</f>
        <v>No</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50471769</v>
      </c>
      <c r="F6" s="9" t="str">
        <f t="shared" ref="F6:F15" si="1">IF($B6="N/A","N/A",IF(E6&lt;0,"No","Yes"))</f>
        <v>N/A</v>
      </c>
      <c r="G6" s="79">
        <v>54470822</v>
      </c>
      <c r="H6" s="9" t="str">
        <f t="shared" ref="H6:H15" si="2">IF($B6="N/A","N/A",IF(G6&lt;0,"No","Yes"))</f>
        <v>N/A</v>
      </c>
      <c r="I6" s="10" t="s">
        <v>217</v>
      </c>
      <c r="J6" s="10">
        <v>7.923</v>
      </c>
      <c r="K6" s="9" t="str">
        <f t="shared" ref="K6:K15" si="3">IF(J6="Div by 0", "N/A", IF(J6="N/A","N/A", IF(J6&gt;30, "No", IF(J6&lt;-30, "No", "Yes"))))</f>
        <v>Yes</v>
      </c>
    </row>
    <row r="7" spans="1:11" x14ac:dyDescent="0.2">
      <c r="A7" s="78" t="s">
        <v>445</v>
      </c>
      <c r="B7" s="5" t="s">
        <v>217</v>
      </c>
      <c r="C7" s="80" t="s">
        <v>217</v>
      </c>
      <c r="D7" s="9" t="str">
        <f t="shared" si="0"/>
        <v>N/A</v>
      </c>
      <c r="E7" s="80">
        <v>2.2821926451999999</v>
      </c>
      <c r="F7" s="9" t="str">
        <f t="shared" si="1"/>
        <v>N/A</v>
      </c>
      <c r="G7" s="80">
        <v>1.7723745751</v>
      </c>
      <c r="H7" s="9" t="str">
        <f t="shared" si="2"/>
        <v>N/A</v>
      </c>
      <c r="I7" s="10" t="s">
        <v>217</v>
      </c>
      <c r="J7" s="10">
        <v>-22.3</v>
      </c>
      <c r="K7" s="9" t="str">
        <f t="shared" si="3"/>
        <v>Yes</v>
      </c>
    </row>
    <row r="8" spans="1:11" x14ac:dyDescent="0.2">
      <c r="A8" s="78" t="s">
        <v>446</v>
      </c>
      <c r="B8" s="5" t="s">
        <v>217</v>
      </c>
      <c r="C8" s="80" t="s">
        <v>217</v>
      </c>
      <c r="D8" s="9" t="str">
        <f t="shared" si="0"/>
        <v>N/A</v>
      </c>
      <c r="E8" s="80">
        <v>41.178707248999999</v>
      </c>
      <c r="F8" s="9" t="str">
        <f t="shared" si="1"/>
        <v>N/A</v>
      </c>
      <c r="G8" s="80">
        <v>36.827081479</v>
      </c>
      <c r="H8" s="9" t="str">
        <f t="shared" si="2"/>
        <v>N/A</v>
      </c>
      <c r="I8" s="10" t="s">
        <v>217</v>
      </c>
      <c r="J8" s="10">
        <v>-10.6</v>
      </c>
      <c r="K8" s="9" t="str">
        <f t="shared" si="3"/>
        <v>Yes</v>
      </c>
    </row>
    <row r="9" spans="1:11" x14ac:dyDescent="0.2">
      <c r="A9" s="78" t="s">
        <v>447</v>
      </c>
      <c r="B9" s="5" t="s">
        <v>217</v>
      </c>
      <c r="C9" s="80" t="s">
        <v>217</v>
      </c>
      <c r="D9" s="9" t="str">
        <f t="shared" si="0"/>
        <v>N/A</v>
      </c>
      <c r="E9" s="80">
        <v>29.530242936</v>
      </c>
      <c r="F9" s="9" t="str">
        <f t="shared" si="1"/>
        <v>N/A</v>
      </c>
      <c r="G9" s="80">
        <v>31.561620273999999</v>
      </c>
      <c r="H9" s="9" t="str">
        <f t="shared" si="2"/>
        <v>N/A</v>
      </c>
      <c r="I9" s="10" t="s">
        <v>217</v>
      </c>
      <c r="J9" s="10">
        <v>6.8789999999999996</v>
      </c>
      <c r="K9" s="9" t="str">
        <f t="shared" si="3"/>
        <v>Yes</v>
      </c>
    </row>
    <row r="10" spans="1:11" x14ac:dyDescent="0.2">
      <c r="A10" s="78" t="s">
        <v>448</v>
      </c>
      <c r="B10" s="5" t="s">
        <v>217</v>
      </c>
      <c r="C10" s="80" t="s">
        <v>217</v>
      </c>
      <c r="D10" s="9" t="str">
        <f t="shared" si="0"/>
        <v>N/A</v>
      </c>
      <c r="E10" s="80">
        <v>26.227826490000002</v>
      </c>
      <c r="F10" s="9" t="str">
        <f t="shared" si="1"/>
        <v>N/A</v>
      </c>
      <c r="G10" s="80">
        <v>25.709747872000001</v>
      </c>
      <c r="H10" s="9" t="str">
        <f t="shared" si="2"/>
        <v>N/A</v>
      </c>
      <c r="I10" s="10" t="s">
        <v>217</v>
      </c>
      <c r="J10" s="10">
        <v>-1.98</v>
      </c>
      <c r="K10" s="9" t="str">
        <f t="shared" si="3"/>
        <v>Yes</v>
      </c>
    </row>
    <row r="11" spans="1:11" x14ac:dyDescent="0.2">
      <c r="A11" s="78" t="s">
        <v>1644</v>
      </c>
      <c r="B11" s="5" t="s">
        <v>217</v>
      </c>
      <c r="C11" s="80" t="s">
        <v>217</v>
      </c>
      <c r="D11" s="9" t="str">
        <f t="shared" si="0"/>
        <v>N/A</v>
      </c>
      <c r="E11" s="80">
        <v>2.0401741812999998</v>
      </c>
      <c r="F11" s="9" t="str">
        <f t="shared" si="1"/>
        <v>N/A</v>
      </c>
      <c r="G11" s="80">
        <v>68.961927911000004</v>
      </c>
      <c r="H11" s="9" t="str">
        <f t="shared" si="2"/>
        <v>N/A</v>
      </c>
      <c r="I11" s="10" t="s">
        <v>217</v>
      </c>
      <c r="J11" s="10">
        <v>3280</v>
      </c>
      <c r="K11" s="9" t="str">
        <f t="shared" si="3"/>
        <v>No</v>
      </c>
    </row>
    <row r="12" spans="1:11" x14ac:dyDescent="0.2">
      <c r="A12" s="78" t="s">
        <v>16</v>
      </c>
      <c r="B12" s="5" t="s">
        <v>217</v>
      </c>
      <c r="C12" s="80" t="s">
        <v>217</v>
      </c>
      <c r="D12" s="9" t="str">
        <f t="shared" si="0"/>
        <v>N/A</v>
      </c>
      <c r="E12" s="80">
        <v>7.9187694015999996</v>
      </c>
      <c r="F12" s="9" t="str">
        <f t="shared" si="1"/>
        <v>N/A</v>
      </c>
      <c r="G12" s="80">
        <v>2.1085068259000002</v>
      </c>
      <c r="H12" s="9" t="str">
        <f t="shared" si="2"/>
        <v>N/A</v>
      </c>
      <c r="I12" s="10" t="s">
        <v>217</v>
      </c>
      <c r="J12" s="10">
        <v>-73.400000000000006</v>
      </c>
      <c r="K12" s="9" t="str">
        <f t="shared" si="3"/>
        <v>No</v>
      </c>
    </row>
    <row r="13" spans="1:11" x14ac:dyDescent="0.2">
      <c r="A13" s="78" t="s">
        <v>36</v>
      </c>
      <c r="B13" s="5" t="s">
        <v>217</v>
      </c>
      <c r="C13" s="80" t="s">
        <v>217</v>
      </c>
      <c r="D13" s="9" t="str">
        <f t="shared" si="0"/>
        <v>N/A</v>
      </c>
      <c r="E13" s="80">
        <v>14.587858275</v>
      </c>
      <c r="F13" s="9" t="str">
        <f t="shared" si="1"/>
        <v>N/A</v>
      </c>
      <c r="G13" s="80">
        <v>3.0871525415000001</v>
      </c>
      <c r="H13" s="9" t="str">
        <f t="shared" si="2"/>
        <v>N/A</v>
      </c>
      <c r="I13" s="10" t="s">
        <v>217</v>
      </c>
      <c r="J13" s="10">
        <v>-78.8</v>
      </c>
      <c r="K13" s="9" t="str">
        <f t="shared" si="3"/>
        <v>No</v>
      </c>
    </row>
    <row r="14" spans="1:11" x14ac:dyDescent="0.2">
      <c r="A14" s="78" t="s">
        <v>37</v>
      </c>
      <c r="B14" s="5" t="s">
        <v>217</v>
      </c>
      <c r="C14" s="80" t="s">
        <v>217</v>
      </c>
      <c r="D14" s="9" t="str">
        <f t="shared" si="0"/>
        <v>N/A</v>
      </c>
      <c r="E14" s="80">
        <v>75.265079905999997</v>
      </c>
      <c r="F14" s="9" t="str">
        <f t="shared" si="1"/>
        <v>N/A</v>
      </c>
      <c r="G14" s="80">
        <v>11.221065681000001</v>
      </c>
      <c r="H14" s="9" t="str">
        <f t="shared" si="2"/>
        <v>N/A</v>
      </c>
      <c r="I14" s="10" t="s">
        <v>217</v>
      </c>
      <c r="J14" s="10">
        <v>-85.1</v>
      </c>
      <c r="K14" s="9" t="str">
        <f t="shared" si="3"/>
        <v>No</v>
      </c>
    </row>
    <row r="15" spans="1:11" x14ac:dyDescent="0.2">
      <c r="A15" s="78" t="s">
        <v>38</v>
      </c>
      <c r="B15" s="5" t="s">
        <v>217</v>
      </c>
      <c r="C15" s="80" t="s">
        <v>217</v>
      </c>
      <c r="D15" s="9" t="str">
        <f t="shared" si="0"/>
        <v>N/A</v>
      </c>
      <c r="E15" s="80">
        <v>7.0824372050999997</v>
      </c>
      <c r="F15" s="9" t="str">
        <f t="shared" si="1"/>
        <v>N/A</v>
      </c>
      <c r="G15" s="80">
        <v>1.9831091575999999</v>
      </c>
      <c r="H15" s="9" t="str">
        <f t="shared" si="2"/>
        <v>N/A</v>
      </c>
      <c r="I15" s="10" t="s">
        <v>217</v>
      </c>
      <c r="J15" s="10">
        <v>-72</v>
      </c>
      <c r="K15" s="9" t="str">
        <f t="shared" si="3"/>
        <v>No</v>
      </c>
    </row>
    <row r="16" spans="1:11" x14ac:dyDescent="0.2">
      <c r="A16" s="78" t="s">
        <v>377</v>
      </c>
      <c r="B16" s="5" t="s">
        <v>217</v>
      </c>
      <c r="C16" s="8" t="s">
        <v>217</v>
      </c>
      <c r="D16" s="9" t="str">
        <f t="shared" ref="D16:D41" si="4">IF($B16="N/A","N/A",IF(C16&lt;0,"No","Yes"))</f>
        <v>N/A</v>
      </c>
      <c r="E16" s="8">
        <v>22.330289235999999</v>
      </c>
      <c r="F16" s="9" t="str">
        <f t="shared" ref="F16:F41" si="5">IF($B16="N/A","N/A",IF(E16&lt;0,"No","Yes"))</f>
        <v>N/A</v>
      </c>
      <c r="G16" s="8">
        <v>23.304212299</v>
      </c>
      <c r="H16" s="9" t="str">
        <f t="shared" ref="H16:H41" si="6">IF($B16="N/A","N/A",IF(G16&lt;0,"No","Yes"))</f>
        <v>N/A</v>
      </c>
      <c r="I16" s="10" t="s">
        <v>217</v>
      </c>
      <c r="J16" s="10">
        <v>4.3609999999999998</v>
      </c>
      <c r="K16" s="9" t="str">
        <f t="shared" ref="K16:K41" si="7">IF(J16="Div by 0", "N/A", IF(J16="N/A","N/A", IF(J16&gt;30, "No", IF(J16&lt;-30, "No", "Yes"))))</f>
        <v>Yes</v>
      </c>
    </row>
    <row r="17" spans="1:11" x14ac:dyDescent="0.2">
      <c r="A17" s="78" t="s">
        <v>378</v>
      </c>
      <c r="B17" s="5" t="s">
        <v>217</v>
      </c>
      <c r="C17" s="8" t="s">
        <v>217</v>
      </c>
      <c r="D17" s="9" t="str">
        <f t="shared" si="4"/>
        <v>N/A</v>
      </c>
      <c r="E17" s="8">
        <v>1.9221121415</v>
      </c>
      <c r="F17" s="9" t="str">
        <f t="shared" si="5"/>
        <v>N/A</v>
      </c>
      <c r="G17" s="8">
        <v>2.1438872355999998</v>
      </c>
      <c r="H17" s="9" t="str">
        <f t="shared" si="6"/>
        <v>N/A</v>
      </c>
      <c r="I17" s="10" t="s">
        <v>217</v>
      </c>
      <c r="J17" s="10">
        <v>11.54</v>
      </c>
      <c r="K17" s="9" t="str">
        <f t="shared" si="7"/>
        <v>Yes</v>
      </c>
    </row>
    <row r="18" spans="1:11" x14ac:dyDescent="0.2">
      <c r="A18" s="78" t="s">
        <v>379</v>
      </c>
      <c r="B18" s="5" t="s">
        <v>217</v>
      </c>
      <c r="C18" s="8" t="s">
        <v>217</v>
      </c>
      <c r="D18" s="9" t="str">
        <f t="shared" si="4"/>
        <v>N/A</v>
      </c>
      <c r="E18" s="8">
        <v>0.96701781939999998</v>
      </c>
      <c r="F18" s="9" t="str">
        <f t="shared" si="5"/>
        <v>N/A</v>
      </c>
      <c r="G18" s="8">
        <v>0.80537062579999996</v>
      </c>
      <c r="H18" s="9" t="str">
        <f t="shared" si="6"/>
        <v>N/A</v>
      </c>
      <c r="I18" s="10" t="s">
        <v>217</v>
      </c>
      <c r="J18" s="10">
        <v>-16.7</v>
      </c>
      <c r="K18" s="9" t="str">
        <f t="shared" si="7"/>
        <v>Yes</v>
      </c>
    </row>
    <row r="19" spans="1:11" x14ac:dyDescent="0.2">
      <c r="A19" s="78" t="s">
        <v>380</v>
      </c>
      <c r="B19" s="5" t="s">
        <v>217</v>
      </c>
      <c r="C19" s="8" t="s">
        <v>217</v>
      </c>
      <c r="D19" s="9" t="str">
        <f t="shared" si="4"/>
        <v>N/A</v>
      </c>
      <c r="E19" s="8">
        <v>9.6101862408999992</v>
      </c>
      <c r="F19" s="9" t="str">
        <f t="shared" si="5"/>
        <v>N/A</v>
      </c>
      <c r="G19" s="8">
        <v>9.9206268633000008</v>
      </c>
      <c r="H19" s="9" t="str">
        <f t="shared" si="6"/>
        <v>N/A</v>
      </c>
      <c r="I19" s="10" t="s">
        <v>217</v>
      </c>
      <c r="J19" s="10">
        <v>3.23</v>
      </c>
      <c r="K19" s="9" t="str">
        <f t="shared" si="7"/>
        <v>Yes</v>
      </c>
    </row>
    <row r="20" spans="1:11" x14ac:dyDescent="0.2">
      <c r="A20" s="78" t="s">
        <v>381</v>
      </c>
      <c r="B20" s="5" t="s">
        <v>217</v>
      </c>
      <c r="C20" s="8" t="s">
        <v>217</v>
      </c>
      <c r="D20" s="9" t="str">
        <f t="shared" si="4"/>
        <v>N/A</v>
      </c>
      <c r="E20" s="8">
        <v>2.4341904878</v>
      </c>
      <c r="F20" s="9" t="str">
        <f t="shared" si="5"/>
        <v>N/A</v>
      </c>
      <c r="G20" s="8">
        <v>1.9334865187000001</v>
      </c>
      <c r="H20" s="9" t="str">
        <f t="shared" si="6"/>
        <v>N/A</v>
      </c>
      <c r="I20" s="10" t="s">
        <v>217</v>
      </c>
      <c r="J20" s="10">
        <v>-20.6</v>
      </c>
      <c r="K20" s="9" t="str">
        <f t="shared" si="7"/>
        <v>Yes</v>
      </c>
    </row>
    <row r="21" spans="1:11" x14ac:dyDescent="0.2">
      <c r="A21" s="78" t="s">
        <v>382</v>
      </c>
      <c r="B21" s="5" t="s">
        <v>217</v>
      </c>
      <c r="C21" s="8" t="s">
        <v>217</v>
      </c>
      <c r="D21" s="9" t="str">
        <f t="shared" si="4"/>
        <v>N/A</v>
      </c>
      <c r="E21" s="8">
        <v>0.16873393119999999</v>
      </c>
      <c r="F21" s="9" t="str">
        <f t="shared" si="5"/>
        <v>N/A</v>
      </c>
      <c r="G21" s="8">
        <v>0.17178738369999999</v>
      </c>
      <c r="H21" s="9" t="str">
        <f t="shared" si="6"/>
        <v>N/A</v>
      </c>
      <c r="I21" s="10" t="s">
        <v>217</v>
      </c>
      <c r="J21" s="10">
        <v>1.81</v>
      </c>
      <c r="K21" s="9" t="str">
        <f t="shared" si="7"/>
        <v>Yes</v>
      </c>
    </row>
    <row r="22" spans="1:11" x14ac:dyDescent="0.2">
      <c r="A22" s="78" t="s">
        <v>383</v>
      </c>
      <c r="B22" s="5" t="s">
        <v>217</v>
      </c>
      <c r="C22" s="8" t="s">
        <v>217</v>
      </c>
      <c r="D22" s="9" t="str">
        <f t="shared" si="4"/>
        <v>N/A</v>
      </c>
      <c r="E22" s="8">
        <v>24.539664936000001</v>
      </c>
      <c r="F22" s="9" t="str">
        <f t="shared" si="5"/>
        <v>N/A</v>
      </c>
      <c r="G22" s="8">
        <v>24.624629311</v>
      </c>
      <c r="H22" s="9" t="str">
        <f t="shared" si="6"/>
        <v>N/A</v>
      </c>
      <c r="I22" s="10" t="s">
        <v>217</v>
      </c>
      <c r="J22" s="10">
        <v>0.34620000000000001</v>
      </c>
      <c r="K22" s="9" t="str">
        <f t="shared" si="7"/>
        <v>Yes</v>
      </c>
    </row>
    <row r="23" spans="1:11" x14ac:dyDescent="0.2">
      <c r="A23" s="78" t="s">
        <v>384</v>
      </c>
      <c r="B23" s="5" t="s">
        <v>217</v>
      </c>
      <c r="C23" s="8" t="s">
        <v>217</v>
      </c>
      <c r="D23" s="9" t="str">
        <f t="shared" si="4"/>
        <v>N/A</v>
      </c>
      <c r="E23" s="8">
        <v>0</v>
      </c>
      <c r="F23" s="9" t="str">
        <f t="shared" si="5"/>
        <v>N/A</v>
      </c>
      <c r="G23" s="8">
        <v>0</v>
      </c>
      <c r="H23" s="9" t="str">
        <f t="shared" si="6"/>
        <v>N/A</v>
      </c>
      <c r="I23" s="10" t="s">
        <v>217</v>
      </c>
      <c r="J23" s="10" t="s">
        <v>1743</v>
      </c>
      <c r="K23" s="9" t="str">
        <f t="shared" si="7"/>
        <v>N/A</v>
      </c>
    </row>
    <row r="24" spans="1:11" x14ac:dyDescent="0.2">
      <c r="A24" s="78" t="s">
        <v>385</v>
      </c>
      <c r="B24" s="5" t="s">
        <v>217</v>
      </c>
      <c r="C24" s="8" t="s">
        <v>217</v>
      </c>
      <c r="D24" s="9" t="str">
        <f t="shared" si="4"/>
        <v>N/A</v>
      </c>
      <c r="E24" s="8">
        <v>2.9507763043000002</v>
      </c>
      <c r="F24" s="9" t="str">
        <f t="shared" si="5"/>
        <v>N/A</v>
      </c>
      <c r="G24" s="8">
        <v>1.8575284214000001</v>
      </c>
      <c r="H24" s="9" t="str">
        <f t="shared" si="6"/>
        <v>N/A</v>
      </c>
      <c r="I24" s="10" t="s">
        <v>217</v>
      </c>
      <c r="J24" s="10">
        <v>-37</v>
      </c>
      <c r="K24" s="9" t="str">
        <f t="shared" si="7"/>
        <v>No</v>
      </c>
    </row>
    <row r="25" spans="1:11" x14ac:dyDescent="0.2">
      <c r="A25" s="78" t="s">
        <v>386</v>
      </c>
      <c r="B25" s="5" t="s">
        <v>217</v>
      </c>
      <c r="C25" s="8" t="s">
        <v>217</v>
      </c>
      <c r="D25" s="9" t="str">
        <f t="shared" si="4"/>
        <v>N/A</v>
      </c>
      <c r="E25" s="8">
        <v>2.7988577138999999</v>
      </c>
      <c r="F25" s="9" t="str">
        <f t="shared" si="5"/>
        <v>N/A</v>
      </c>
      <c r="G25" s="8">
        <v>3.4154597483</v>
      </c>
      <c r="H25" s="9" t="str">
        <f t="shared" si="6"/>
        <v>N/A</v>
      </c>
      <c r="I25" s="10" t="s">
        <v>217</v>
      </c>
      <c r="J25" s="10">
        <v>22.03</v>
      </c>
      <c r="K25" s="9" t="str">
        <f t="shared" si="7"/>
        <v>Yes</v>
      </c>
    </row>
    <row r="26" spans="1:11" x14ac:dyDescent="0.2">
      <c r="A26" s="78" t="s">
        <v>387</v>
      </c>
      <c r="B26" s="5" t="s">
        <v>217</v>
      </c>
      <c r="C26" s="8" t="s">
        <v>217</v>
      </c>
      <c r="D26" s="9" t="str">
        <f t="shared" si="4"/>
        <v>N/A</v>
      </c>
      <c r="E26" s="8">
        <v>1.2065398381000001</v>
      </c>
      <c r="F26" s="9" t="str">
        <f t="shared" si="5"/>
        <v>N/A</v>
      </c>
      <c r="G26" s="8">
        <v>1.1724405407</v>
      </c>
      <c r="H26" s="9" t="str">
        <f t="shared" si="6"/>
        <v>N/A</v>
      </c>
      <c r="I26" s="10" t="s">
        <v>217</v>
      </c>
      <c r="J26" s="10">
        <v>-2.83</v>
      </c>
      <c r="K26" s="9" t="str">
        <f t="shared" si="7"/>
        <v>Yes</v>
      </c>
    </row>
    <row r="27" spans="1:11" x14ac:dyDescent="0.2">
      <c r="A27" s="78" t="s">
        <v>388</v>
      </c>
      <c r="B27" s="5" t="s">
        <v>217</v>
      </c>
      <c r="C27" s="8" t="s">
        <v>217</v>
      </c>
      <c r="D27" s="9" t="str">
        <f t="shared" si="4"/>
        <v>N/A</v>
      </c>
      <c r="E27" s="8">
        <v>2.0030999899999999E-2</v>
      </c>
      <c r="F27" s="9" t="str">
        <f t="shared" si="5"/>
        <v>N/A</v>
      </c>
      <c r="G27" s="8">
        <v>0.10163790070000001</v>
      </c>
      <c r="H27" s="9" t="str">
        <f t="shared" si="6"/>
        <v>N/A</v>
      </c>
      <c r="I27" s="10" t="s">
        <v>217</v>
      </c>
      <c r="J27" s="10">
        <v>407.4</v>
      </c>
      <c r="K27" s="9" t="str">
        <f t="shared" si="7"/>
        <v>No</v>
      </c>
    </row>
    <row r="28" spans="1:11" x14ac:dyDescent="0.2">
      <c r="A28" s="78" t="s">
        <v>389</v>
      </c>
      <c r="B28" s="5" t="s">
        <v>217</v>
      </c>
      <c r="C28" s="8" t="s">
        <v>217</v>
      </c>
      <c r="D28" s="9" t="str">
        <f t="shared" si="4"/>
        <v>N/A</v>
      </c>
      <c r="E28" s="8">
        <v>7.3308300000000004E-5</v>
      </c>
      <c r="F28" s="9" t="str">
        <f t="shared" si="5"/>
        <v>N/A</v>
      </c>
      <c r="G28" s="8">
        <v>1.30345E-4</v>
      </c>
      <c r="H28" s="9" t="str">
        <f t="shared" si="6"/>
        <v>N/A</v>
      </c>
      <c r="I28" s="10" t="s">
        <v>217</v>
      </c>
      <c r="J28" s="10">
        <v>77.8</v>
      </c>
      <c r="K28" s="9" t="str">
        <f t="shared" si="7"/>
        <v>No</v>
      </c>
    </row>
    <row r="29" spans="1:11" x14ac:dyDescent="0.2">
      <c r="A29" s="78" t="s">
        <v>390</v>
      </c>
      <c r="B29" s="5" t="s">
        <v>217</v>
      </c>
      <c r="C29" s="8" t="s">
        <v>217</v>
      </c>
      <c r="D29" s="9" t="str">
        <f t="shared" si="4"/>
        <v>N/A</v>
      </c>
      <c r="E29" s="8">
        <v>4.7678950980000003</v>
      </c>
      <c r="F29" s="9" t="str">
        <f t="shared" si="5"/>
        <v>N/A</v>
      </c>
      <c r="G29" s="8">
        <v>4.6695109539999997</v>
      </c>
      <c r="H29" s="9" t="str">
        <f t="shared" si="6"/>
        <v>N/A</v>
      </c>
      <c r="I29" s="10" t="s">
        <v>217</v>
      </c>
      <c r="J29" s="10">
        <v>-2.06</v>
      </c>
      <c r="K29" s="9" t="str">
        <f t="shared" si="7"/>
        <v>Yes</v>
      </c>
    </row>
    <row r="30" spans="1:11" x14ac:dyDescent="0.2">
      <c r="A30" s="78" t="s">
        <v>391</v>
      </c>
      <c r="B30" s="5" t="s">
        <v>217</v>
      </c>
      <c r="C30" s="8" t="s">
        <v>217</v>
      </c>
      <c r="D30" s="9" t="str">
        <f t="shared" si="4"/>
        <v>N/A</v>
      </c>
      <c r="E30" s="8">
        <v>1.8760190474</v>
      </c>
      <c r="F30" s="9" t="str">
        <f t="shared" si="5"/>
        <v>N/A</v>
      </c>
      <c r="G30" s="8">
        <v>2.0173075413000001</v>
      </c>
      <c r="H30" s="9" t="str">
        <f t="shared" si="6"/>
        <v>N/A</v>
      </c>
      <c r="I30" s="10" t="s">
        <v>217</v>
      </c>
      <c r="J30" s="10">
        <v>7.5309999999999997</v>
      </c>
      <c r="K30" s="9" t="str">
        <f t="shared" si="7"/>
        <v>Yes</v>
      </c>
    </row>
    <row r="31" spans="1:11" x14ac:dyDescent="0.2">
      <c r="A31" s="78" t="s">
        <v>392</v>
      </c>
      <c r="B31" s="5" t="s">
        <v>217</v>
      </c>
      <c r="C31" s="8" t="s">
        <v>217</v>
      </c>
      <c r="D31" s="9" t="str">
        <f t="shared" si="4"/>
        <v>N/A</v>
      </c>
      <c r="E31" s="8">
        <v>5.3819829457999999</v>
      </c>
      <c r="F31" s="9" t="str">
        <f t="shared" si="5"/>
        <v>N/A</v>
      </c>
      <c r="G31" s="8">
        <v>4.2198206591999998</v>
      </c>
      <c r="H31" s="9" t="str">
        <f t="shared" si="6"/>
        <v>N/A</v>
      </c>
      <c r="I31" s="10" t="s">
        <v>217</v>
      </c>
      <c r="J31" s="10">
        <v>-21.6</v>
      </c>
      <c r="K31" s="9" t="str">
        <f t="shared" si="7"/>
        <v>Yes</v>
      </c>
    </row>
    <row r="32" spans="1:11" x14ac:dyDescent="0.2">
      <c r="A32" s="78" t="s">
        <v>393</v>
      </c>
      <c r="B32" s="5" t="s">
        <v>217</v>
      </c>
      <c r="C32" s="8" t="s">
        <v>217</v>
      </c>
      <c r="D32" s="9" t="str">
        <f t="shared" si="4"/>
        <v>N/A</v>
      </c>
      <c r="E32" s="8">
        <v>1.6048496339</v>
      </c>
      <c r="F32" s="9" t="str">
        <f t="shared" si="5"/>
        <v>N/A</v>
      </c>
      <c r="G32" s="8">
        <v>1.6600465474999999</v>
      </c>
      <c r="H32" s="9" t="str">
        <f t="shared" si="6"/>
        <v>N/A</v>
      </c>
      <c r="I32" s="10" t="s">
        <v>217</v>
      </c>
      <c r="J32" s="10">
        <v>3.4390000000000001</v>
      </c>
      <c r="K32" s="9" t="str">
        <f t="shared" si="7"/>
        <v>Yes</v>
      </c>
    </row>
    <row r="33" spans="1:11" x14ac:dyDescent="0.2">
      <c r="A33" s="78" t="s">
        <v>394</v>
      </c>
      <c r="B33" s="5" t="s">
        <v>217</v>
      </c>
      <c r="C33" s="8" t="s">
        <v>217</v>
      </c>
      <c r="D33" s="9" t="str">
        <f t="shared" si="4"/>
        <v>N/A</v>
      </c>
      <c r="E33" s="8">
        <v>3.54534829E-2</v>
      </c>
      <c r="F33" s="9" t="str">
        <f t="shared" si="5"/>
        <v>N/A</v>
      </c>
      <c r="G33" s="8">
        <v>3.9142056600000003E-2</v>
      </c>
      <c r="H33" s="9" t="str">
        <f t="shared" si="6"/>
        <v>N/A</v>
      </c>
      <c r="I33" s="10" t="s">
        <v>217</v>
      </c>
      <c r="J33" s="10">
        <v>10.4</v>
      </c>
      <c r="K33" s="9" t="str">
        <f t="shared" si="7"/>
        <v>Yes</v>
      </c>
    </row>
    <row r="34" spans="1:11" x14ac:dyDescent="0.2">
      <c r="A34" s="78" t="s">
        <v>395</v>
      </c>
      <c r="B34" s="5" t="s">
        <v>217</v>
      </c>
      <c r="C34" s="8" t="s">
        <v>217</v>
      </c>
      <c r="D34" s="9" t="str">
        <f t="shared" si="4"/>
        <v>N/A</v>
      </c>
      <c r="E34" s="8">
        <v>2.31257993E-2</v>
      </c>
      <c r="F34" s="9" t="str">
        <f t="shared" si="5"/>
        <v>N/A</v>
      </c>
      <c r="G34" s="8">
        <v>2.3601626600000002E-2</v>
      </c>
      <c r="H34" s="9" t="str">
        <f t="shared" si="6"/>
        <v>N/A</v>
      </c>
      <c r="I34" s="10" t="s">
        <v>217</v>
      </c>
      <c r="J34" s="10">
        <v>2.0579999999999998</v>
      </c>
      <c r="K34" s="9" t="str">
        <f t="shared" si="7"/>
        <v>Yes</v>
      </c>
    </row>
    <row r="35" spans="1:11" x14ac:dyDescent="0.2">
      <c r="A35" s="78" t="s">
        <v>396</v>
      </c>
      <c r="B35" s="5" t="s">
        <v>217</v>
      </c>
      <c r="C35" s="8" t="s">
        <v>217</v>
      </c>
      <c r="D35" s="9" t="str">
        <f t="shared" si="4"/>
        <v>N/A</v>
      </c>
      <c r="E35" s="8">
        <v>0.20408834889999999</v>
      </c>
      <c r="F35" s="9" t="str">
        <f t="shared" si="5"/>
        <v>N/A</v>
      </c>
      <c r="G35" s="8">
        <v>0.2753125334</v>
      </c>
      <c r="H35" s="9" t="str">
        <f t="shared" si="6"/>
        <v>N/A</v>
      </c>
      <c r="I35" s="10" t="s">
        <v>217</v>
      </c>
      <c r="J35" s="10">
        <v>34.9</v>
      </c>
      <c r="K35" s="9" t="str">
        <f t="shared" si="7"/>
        <v>No</v>
      </c>
    </row>
    <row r="36" spans="1:11" x14ac:dyDescent="0.2">
      <c r="A36" s="78" t="s">
        <v>397</v>
      </c>
      <c r="B36" s="5" t="s">
        <v>217</v>
      </c>
      <c r="C36" s="8" t="s">
        <v>217</v>
      </c>
      <c r="D36" s="9" t="str">
        <f t="shared" si="4"/>
        <v>N/A</v>
      </c>
      <c r="E36" s="8">
        <v>0.26692743819999998</v>
      </c>
      <c r="F36" s="9" t="str">
        <f t="shared" si="5"/>
        <v>N/A</v>
      </c>
      <c r="G36" s="8">
        <v>0.27669125319999999</v>
      </c>
      <c r="H36" s="9" t="str">
        <f t="shared" si="6"/>
        <v>N/A</v>
      </c>
      <c r="I36" s="10" t="s">
        <v>217</v>
      </c>
      <c r="J36" s="10">
        <v>3.6579999999999999</v>
      </c>
      <c r="K36" s="9" t="str">
        <f t="shared" si="7"/>
        <v>Yes</v>
      </c>
    </row>
    <row r="37" spans="1:11" x14ac:dyDescent="0.2">
      <c r="A37" s="78" t="s">
        <v>398</v>
      </c>
      <c r="B37" s="5" t="s">
        <v>217</v>
      </c>
      <c r="C37" s="8" t="s">
        <v>217</v>
      </c>
      <c r="D37" s="9" t="str">
        <f t="shared" si="4"/>
        <v>N/A</v>
      </c>
      <c r="E37" s="8">
        <v>0</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v>1.5119026242</v>
      </c>
      <c r="F38" s="9" t="str">
        <f t="shared" si="5"/>
        <v>N/A</v>
      </c>
      <c r="G38" s="8">
        <v>1.3848166271</v>
      </c>
      <c r="H38" s="9" t="str">
        <f t="shared" si="6"/>
        <v>N/A</v>
      </c>
      <c r="I38" s="10" t="s">
        <v>217</v>
      </c>
      <c r="J38" s="10">
        <v>-8.41</v>
      </c>
      <c r="K38" s="9" t="str">
        <f t="shared" si="7"/>
        <v>Yes</v>
      </c>
    </row>
    <row r="39" spans="1:11" x14ac:dyDescent="0.2">
      <c r="A39" s="78" t="s">
        <v>400</v>
      </c>
      <c r="B39" s="5" t="s">
        <v>217</v>
      </c>
      <c r="C39" s="8" t="s">
        <v>217</v>
      </c>
      <c r="D39" s="9" t="str">
        <f t="shared" si="4"/>
        <v>N/A</v>
      </c>
      <c r="E39" s="8">
        <v>15.379282624</v>
      </c>
      <c r="F39" s="9" t="str">
        <f t="shared" si="5"/>
        <v>N/A</v>
      </c>
      <c r="G39" s="8">
        <v>15.982553008</v>
      </c>
      <c r="H39" s="9" t="str">
        <f t="shared" si="6"/>
        <v>N/A</v>
      </c>
      <c r="I39" s="10" t="s">
        <v>217</v>
      </c>
      <c r="J39" s="10">
        <v>3.923</v>
      </c>
      <c r="K39" s="9" t="str">
        <f t="shared" si="7"/>
        <v>Yes</v>
      </c>
    </row>
    <row r="40" spans="1:11" x14ac:dyDescent="0.2">
      <c r="A40" s="78" t="s">
        <v>401</v>
      </c>
      <c r="B40" s="5" t="s">
        <v>217</v>
      </c>
      <c r="C40" s="8" t="s">
        <v>217</v>
      </c>
      <c r="D40" s="9" t="str">
        <f t="shared" si="4"/>
        <v>N/A</v>
      </c>
      <c r="E40" s="8">
        <v>0</v>
      </c>
      <c r="F40" s="9" t="str">
        <f t="shared" si="5"/>
        <v>N/A</v>
      </c>
      <c r="G40" s="8">
        <v>0</v>
      </c>
      <c r="H40" s="9" t="str">
        <f t="shared" si="6"/>
        <v>N/A</v>
      </c>
      <c r="I40" s="10" t="s">
        <v>217</v>
      </c>
      <c r="J40" s="10" t="s">
        <v>1743</v>
      </c>
      <c r="K40" s="9" t="str">
        <f t="shared" si="7"/>
        <v>N/A</v>
      </c>
    </row>
    <row r="41" spans="1:11" x14ac:dyDescent="0.2">
      <c r="A41" s="78" t="s">
        <v>402</v>
      </c>
      <c r="B41" s="5" t="s">
        <v>217</v>
      </c>
      <c r="C41" s="8" t="s">
        <v>217</v>
      </c>
      <c r="D41" s="9" t="str">
        <f t="shared" si="4"/>
        <v>N/A</v>
      </c>
      <c r="E41" s="8">
        <v>0</v>
      </c>
      <c r="F41" s="9" t="str">
        <f t="shared" si="5"/>
        <v>N/A</v>
      </c>
      <c r="G41" s="8">
        <v>0</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v>98.077885877</v>
      </c>
      <c r="F42" s="9" t="str">
        <f t="shared" ref="F42:F51" si="9">IF($B42="N/A","N/A",IF(E42&lt;0,"No","Yes"))</f>
        <v>N/A</v>
      </c>
      <c r="G42" s="8">
        <v>97.855394949000001</v>
      </c>
      <c r="H42" s="9" t="str">
        <f t="shared" ref="H42:H51" si="10">IF($B42="N/A","N/A",IF(G42&lt;0,"No","Yes"))</f>
        <v>N/A</v>
      </c>
      <c r="I42" s="10" t="s">
        <v>217</v>
      </c>
      <c r="J42" s="10">
        <v>-0.22700000000000001</v>
      </c>
      <c r="K42" s="9" t="str">
        <f t="shared" ref="K42:K51" si="11">IF(J42="Div by 0", "N/A", IF(J42="N/A","N/A", IF(J42&gt;30, "No", IF(J42&lt;-30, "No", "Yes"))))</f>
        <v>Yes</v>
      </c>
    </row>
    <row r="43" spans="1:11" x14ac:dyDescent="0.2">
      <c r="A43" s="78" t="s">
        <v>39</v>
      </c>
      <c r="B43" s="5" t="s">
        <v>217</v>
      </c>
      <c r="C43" s="8" t="s">
        <v>217</v>
      </c>
      <c r="D43" s="9" t="str">
        <f t="shared" si="8"/>
        <v>N/A</v>
      </c>
      <c r="E43" s="8">
        <v>99.999994236000006</v>
      </c>
      <c r="F43" s="9" t="str">
        <f t="shared" si="9"/>
        <v>N/A</v>
      </c>
      <c r="G43" s="8">
        <v>99.998496164000002</v>
      </c>
      <c r="H43" s="9" t="str">
        <f t="shared" si="10"/>
        <v>N/A</v>
      </c>
      <c r="I43" s="10" t="s">
        <v>217</v>
      </c>
      <c r="J43" s="10">
        <v>-1E-3</v>
      </c>
      <c r="K43" s="9" t="str">
        <f t="shared" si="11"/>
        <v>Yes</v>
      </c>
    </row>
    <row r="44" spans="1:11" x14ac:dyDescent="0.2">
      <c r="A44" s="78" t="s">
        <v>40</v>
      </c>
      <c r="B44" s="5" t="s">
        <v>217</v>
      </c>
      <c r="C44" s="8" t="s">
        <v>217</v>
      </c>
      <c r="D44" s="9" t="str">
        <f t="shared" si="8"/>
        <v>N/A</v>
      </c>
      <c r="E44" s="8">
        <v>52.812209631000002</v>
      </c>
      <c r="F44" s="9" t="str">
        <f t="shared" si="9"/>
        <v>N/A</v>
      </c>
      <c r="G44" s="8">
        <v>53.573708678000003</v>
      </c>
      <c r="H44" s="9" t="str">
        <f t="shared" si="10"/>
        <v>N/A</v>
      </c>
      <c r="I44" s="10" t="s">
        <v>217</v>
      </c>
      <c r="J44" s="10">
        <v>1.4419999999999999</v>
      </c>
      <c r="K44" s="9" t="str">
        <f t="shared" si="11"/>
        <v>Yes</v>
      </c>
    </row>
    <row r="45" spans="1:11" x14ac:dyDescent="0.2">
      <c r="A45" s="78" t="s">
        <v>167</v>
      </c>
      <c r="B45" s="5" t="s">
        <v>217</v>
      </c>
      <c r="C45" s="8" t="s">
        <v>217</v>
      </c>
      <c r="D45" s="9" t="str">
        <f t="shared" si="8"/>
        <v>N/A</v>
      </c>
      <c r="E45" s="8">
        <v>94.321197658000003</v>
      </c>
      <c r="F45" s="9" t="str">
        <f t="shared" si="9"/>
        <v>N/A</v>
      </c>
      <c r="G45" s="8">
        <v>96.776837698999998</v>
      </c>
      <c r="H45" s="9" t="str">
        <f t="shared" si="10"/>
        <v>N/A</v>
      </c>
      <c r="I45" s="10" t="s">
        <v>217</v>
      </c>
      <c r="J45" s="10">
        <v>2.6030000000000002</v>
      </c>
      <c r="K45" s="9" t="str">
        <f t="shared" si="11"/>
        <v>Yes</v>
      </c>
    </row>
    <row r="46" spans="1:11" x14ac:dyDescent="0.2">
      <c r="A46" s="78" t="s">
        <v>41</v>
      </c>
      <c r="B46" s="5" t="s">
        <v>217</v>
      </c>
      <c r="C46" s="8" t="s">
        <v>217</v>
      </c>
      <c r="D46" s="9" t="str">
        <f t="shared" si="8"/>
        <v>N/A</v>
      </c>
      <c r="E46" s="8">
        <v>83.085111405999996</v>
      </c>
      <c r="F46" s="9" t="str">
        <f t="shared" si="9"/>
        <v>N/A</v>
      </c>
      <c r="G46" s="8">
        <v>96.322915878000003</v>
      </c>
      <c r="H46" s="9" t="str">
        <f t="shared" si="10"/>
        <v>N/A</v>
      </c>
      <c r="I46" s="10" t="s">
        <v>217</v>
      </c>
      <c r="J46" s="10">
        <v>15.93</v>
      </c>
      <c r="K46" s="9" t="str">
        <f t="shared" si="11"/>
        <v>Yes</v>
      </c>
    </row>
    <row r="47" spans="1:11" x14ac:dyDescent="0.2">
      <c r="A47" s="78" t="s">
        <v>42</v>
      </c>
      <c r="B47" s="5" t="s">
        <v>217</v>
      </c>
      <c r="C47" s="8" t="s">
        <v>217</v>
      </c>
      <c r="D47" s="9" t="str">
        <f t="shared" si="8"/>
        <v>N/A</v>
      </c>
      <c r="E47" s="8">
        <v>91.606683653999994</v>
      </c>
      <c r="F47" s="9" t="str">
        <f t="shared" si="9"/>
        <v>N/A</v>
      </c>
      <c r="G47" s="8">
        <v>98.616068565999996</v>
      </c>
      <c r="H47" s="9" t="str">
        <f t="shared" si="10"/>
        <v>N/A</v>
      </c>
      <c r="I47" s="10" t="s">
        <v>217</v>
      </c>
      <c r="J47" s="10">
        <v>7.6520000000000001</v>
      </c>
      <c r="K47" s="9" t="str">
        <f t="shared" si="11"/>
        <v>Yes</v>
      </c>
    </row>
    <row r="48" spans="1:11" x14ac:dyDescent="0.2">
      <c r="A48" s="78" t="s">
        <v>43</v>
      </c>
      <c r="B48" s="5" t="s">
        <v>217</v>
      </c>
      <c r="C48" s="8" t="s">
        <v>217</v>
      </c>
      <c r="D48" s="9" t="str">
        <f t="shared" si="8"/>
        <v>N/A</v>
      </c>
      <c r="E48" s="8">
        <v>96.071305945000006</v>
      </c>
      <c r="F48" s="9" t="str">
        <f t="shared" si="9"/>
        <v>N/A</v>
      </c>
      <c r="G48" s="8">
        <v>98.222202292999995</v>
      </c>
      <c r="H48" s="9" t="str">
        <f t="shared" si="10"/>
        <v>N/A</v>
      </c>
      <c r="I48" s="10" t="s">
        <v>217</v>
      </c>
      <c r="J48" s="10">
        <v>2.2389999999999999</v>
      </c>
      <c r="K48" s="9" t="str">
        <f t="shared" si="11"/>
        <v>Yes</v>
      </c>
    </row>
    <row r="49" spans="1:12" x14ac:dyDescent="0.2">
      <c r="A49" s="78" t="s">
        <v>44</v>
      </c>
      <c r="B49" s="5" t="s">
        <v>217</v>
      </c>
      <c r="C49" s="8" t="s">
        <v>217</v>
      </c>
      <c r="D49" s="9" t="str">
        <f t="shared" si="8"/>
        <v>N/A</v>
      </c>
      <c r="E49" s="8">
        <v>61.090214283000002</v>
      </c>
      <c r="F49" s="9" t="str">
        <f t="shared" si="9"/>
        <v>N/A</v>
      </c>
      <c r="G49" s="8">
        <v>61.314968741999998</v>
      </c>
      <c r="H49" s="9" t="str">
        <f t="shared" si="10"/>
        <v>N/A</v>
      </c>
      <c r="I49" s="10" t="s">
        <v>217</v>
      </c>
      <c r="J49" s="10">
        <v>0.3679</v>
      </c>
      <c r="K49" s="9" t="str">
        <f t="shared" si="11"/>
        <v>Yes</v>
      </c>
    </row>
    <row r="50" spans="1:12" x14ac:dyDescent="0.2">
      <c r="A50" s="78" t="s">
        <v>45</v>
      </c>
      <c r="B50" s="5" t="s">
        <v>217</v>
      </c>
      <c r="C50" s="8" t="s">
        <v>217</v>
      </c>
      <c r="D50" s="9" t="str">
        <f t="shared" si="8"/>
        <v>N/A</v>
      </c>
      <c r="E50" s="8">
        <v>38.880997073000003</v>
      </c>
      <c r="F50" s="9" t="str">
        <f t="shared" si="9"/>
        <v>N/A</v>
      </c>
      <c r="G50" s="8">
        <v>38.680315344999997</v>
      </c>
      <c r="H50" s="9" t="str">
        <f t="shared" si="10"/>
        <v>N/A</v>
      </c>
      <c r="I50" s="10" t="s">
        <v>217</v>
      </c>
      <c r="J50" s="10">
        <v>-0.51600000000000001</v>
      </c>
      <c r="K50" s="9" t="str">
        <f t="shared" si="11"/>
        <v>Yes</v>
      </c>
    </row>
    <row r="51" spans="1:12" x14ac:dyDescent="0.2">
      <c r="A51" s="78" t="s">
        <v>50</v>
      </c>
      <c r="B51" s="5" t="s">
        <v>217</v>
      </c>
      <c r="C51" s="8" t="s">
        <v>217</v>
      </c>
      <c r="D51" s="9" t="str">
        <f t="shared" si="8"/>
        <v>N/A</v>
      </c>
      <c r="E51" s="8">
        <v>2.8788643799999999E-2</v>
      </c>
      <c r="F51" s="9" t="str">
        <f t="shared" si="9"/>
        <v>N/A</v>
      </c>
      <c r="G51" s="8">
        <v>4.7159128000000003E-3</v>
      </c>
      <c r="H51" s="9" t="str">
        <f t="shared" si="10"/>
        <v>N/A</v>
      </c>
      <c r="I51" s="10" t="s">
        <v>217</v>
      </c>
      <c r="J51" s="10">
        <v>-83.6</v>
      </c>
      <c r="K51" s="9" t="str">
        <f t="shared" si="11"/>
        <v>No</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16616104</v>
      </c>
      <c r="D7" s="31" t="str">
        <f>IF($B7="N/A","N/A",IF(C7&gt;15,"No",IF(C7&lt;-15,"No","Yes")))</f>
        <v>N/A</v>
      </c>
      <c r="E7" s="30">
        <v>17350409</v>
      </c>
      <c r="F7" s="31" t="str">
        <f>IF($B7="N/A","N/A",IF(E7&gt;15,"No",IF(E7&lt;-15,"No","Yes")))</f>
        <v>N/A</v>
      </c>
      <c r="G7" s="30">
        <v>20545357</v>
      </c>
      <c r="H7" s="31" t="str">
        <f>IF($B7="N/A","N/A",IF(G7&gt;15,"No",IF(G7&lt;-15,"No","Yes")))</f>
        <v>N/A</v>
      </c>
      <c r="I7" s="32">
        <v>4.4189999999999996</v>
      </c>
      <c r="J7" s="32">
        <v>18.41</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37.616187443000001</v>
      </c>
      <c r="H8" s="31" t="str">
        <f>IF($B8="N/A","N/A",IF(G8&gt;15,"No",IF(G8&lt;-15,"No","Yes")))</f>
        <v>N/A</v>
      </c>
      <c r="I8" s="32" t="s">
        <v>217</v>
      </c>
      <c r="J8" s="32" t="s">
        <v>217</v>
      </c>
      <c r="K8" s="31" t="str">
        <f t="shared" si="0"/>
        <v>N/A</v>
      </c>
    </row>
    <row r="9" spans="1:11" x14ac:dyDescent="0.2">
      <c r="A9" s="3" t="s">
        <v>119</v>
      </c>
      <c r="B9" s="34" t="s">
        <v>217</v>
      </c>
      <c r="C9" s="9">
        <v>61.345036116999999</v>
      </c>
      <c r="D9" s="9" t="str">
        <f>IF($B9="N/A","N/A",IF(C9&gt;15,"No",IF(C9&lt;-15,"No","Yes")))</f>
        <v>N/A</v>
      </c>
      <c r="E9" s="9">
        <v>63.902107436999998</v>
      </c>
      <c r="F9" s="9" t="str">
        <f>IF($B9="N/A","N/A",IF(E9&gt;15,"No",IF(E9&lt;-15,"No","Yes")))</f>
        <v>N/A</v>
      </c>
      <c r="G9" s="9">
        <v>62.383812556999999</v>
      </c>
      <c r="H9" s="9" t="str">
        <f>IF($B9="N/A","N/A",IF(G9&gt;15,"No",IF(G9&lt;-15,"No","Yes")))</f>
        <v>N/A</v>
      </c>
      <c r="I9" s="10">
        <v>4.1680000000000001</v>
      </c>
      <c r="J9" s="10">
        <v>-2.38</v>
      </c>
      <c r="K9" s="9" t="str">
        <f t="shared" si="0"/>
        <v>Yes</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36.223958754999998</v>
      </c>
      <c r="F11" s="9" t="str">
        <f>IF(OR($B11="N/A",$E11="N/A"),"N/A",IF(E11&gt;100,"No",IF(E11&lt;95,"No","Yes")))</f>
        <v>No</v>
      </c>
      <c r="G11" s="9">
        <v>87.886469921</v>
      </c>
      <c r="H11" s="9" t="str">
        <f>IF($B11="N/A","N/A",IF(G11&gt;100,"No",IF(G11&lt;95,"No","Yes")))</f>
        <v>No</v>
      </c>
      <c r="I11" s="10" t="s">
        <v>217</v>
      </c>
      <c r="J11" s="10">
        <v>142.6</v>
      </c>
      <c r="K11" s="9" t="str">
        <f t="shared" si="0"/>
        <v>No</v>
      </c>
    </row>
    <row r="12" spans="1:11" x14ac:dyDescent="0.2">
      <c r="A12" s="3" t="s">
        <v>352</v>
      </c>
      <c r="B12" s="34" t="s">
        <v>217</v>
      </c>
      <c r="C12" s="9" t="s">
        <v>217</v>
      </c>
      <c r="D12" s="9" t="str">
        <f t="shared" ref="D12:D13" si="1">IF(OR($B12="N/A",$C12="N/A"),"N/A",IF(C12&gt;100,"No",IF(C12&lt;95,"No","Yes")))</f>
        <v>N/A</v>
      </c>
      <c r="E12" s="9">
        <v>31.628216684000002</v>
      </c>
      <c r="F12" s="9" t="str">
        <f t="shared" ref="F12:F13" si="2">IF(OR($B12="N/A",$E12="N/A"),"N/A",IF(E12&gt;100,"No",IF(E12&lt;95,"No","Yes")))</f>
        <v>N/A</v>
      </c>
      <c r="G12" s="9">
        <v>97.987388425999995</v>
      </c>
      <c r="H12" s="9" t="str">
        <f t="shared" ref="H12:H13" si="3">IF($B12="N/A","N/A",IF(G12&gt;100,"No",IF(G12&lt;95,"No","Yes")))</f>
        <v>N/A</v>
      </c>
      <c r="I12" s="10" t="s">
        <v>217</v>
      </c>
      <c r="J12" s="10">
        <v>209.8</v>
      </c>
      <c r="K12" s="9" t="str">
        <f t="shared" si="0"/>
        <v>No</v>
      </c>
    </row>
    <row r="13" spans="1:11" x14ac:dyDescent="0.2">
      <c r="A13" s="3" t="s">
        <v>834</v>
      </c>
      <c r="B13" s="34" t="s">
        <v>218</v>
      </c>
      <c r="C13" s="9" t="s">
        <v>217</v>
      </c>
      <c r="D13" s="9" t="str">
        <f t="shared" si="1"/>
        <v>N/A</v>
      </c>
      <c r="E13" s="9">
        <v>11.614227653</v>
      </c>
      <c r="F13" s="9" t="str">
        <f t="shared" si="2"/>
        <v>No</v>
      </c>
      <c r="G13" s="9">
        <v>88.517892388000007</v>
      </c>
      <c r="H13" s="9" t="str">
        <f t="shared" si="3"/>
        <v>No</v>
      </c>
      <c r="I13" s="10" t="s">
        <v>217</v>
      </c>
      <c r="J13" s="10">
        <v>662.2</v>
      </c>
      <c r="K13" s="9" t="str">
        <f t="shared" si="0"/>
        <v>No</v>
      </c>
    </row>
    <row r="14" spans="1:11" x14ac:dyDescent="0.2">
      <c r="A14" s="3" t="s">
        <v>13</v>
      </c>
      <c r="B14" s="34" t="s">
        <v>217</v>
      </c>
      <c r="C14" s="35">
        <v>6422949</v>
      </c>
      <c r="D14" s="9" t="str">
        <f>IF($B14="N/A","N/A",IF(C14&gt;15,"No",IF(C14&lt;-15,"No","Yes")))</f>
        <v>N/A</v>
      </c>
      <c r="E14" s="35">
        <v>6263132</v>
      </c>
      <c r="F14" s="9" t="str">
        <f>IF($B14="N/A","N/A",IF(E14&gt;15,"No",IF(E14&lt;-15,"No","Yes")))</f>
        <v>N/A</v>
      </c>
      <c r="G14" s="35">
        <v>7728380</v>
      </c>
      <c r="H14" s="9" t="str">
        <f>IF($B14="N/A","N/A",IF(G14&gt;15,"No",IF(G14&lt;-15,"No","Yes")))</f>
        <v>N/A</v>
      </c>
      <c r="I14" s="10">
        <v>-2.4900000000000002</v>
      </c>
      <c r="J14" s="10">
        <v>23.39</v>
      </c>
      <c r="K14" s="9" t="str">
        <f t="shared" si="0"/>
        <v>Yes</v>
      </c>
    </row>
    <row r="15" spans="1:11" ht="14.25" customHeight="1" x14ac:dyDescent="0.2">
      <c r="A15" s="3" t="s">
        <v>444</v>
      </c>
      <c r="B15" s="34" t="s">
        <v>217</v>
      </c>
      <c r="C15" s="9">
        <v>0.52262597759999996</v>
      </c>
      <c r="D15" s="9" t="str">
        <f>IF($B15="N/A","N/A",IF(C15&gt;15,"No",IF(C15&lt;-15,"No","Yes")))</f>
        <v>N/A</v>
      </c>
      <c r="E15" s="9">
        <v>4.3604381999999997E-2</v>
      </c>
      <c r="F15" s="9" t="str">
        <f>IF($B15="N/A","N/A",IF(E15&gt;15,"No",IF(E15&lt;-15,"No","Yes")))</f>
        <v>N/A</v>
      </c>
      <c r="G15" s="9">
        <v>0.2342923096</v>
      </c>
      <c r="H15" s="9" t="str">
        <f>IF($B15="N/A","N/A",IF(G15&gt;15,"No",IF(G15&lt;-15,"No","Yes")))</f>
        <v>N/A</v>
      </c>
      <c r="I15" s="10">
        <v>-91.7</v>
      </c>
      <c r="J15" s="10">
        <v>437.3</v>
      </c>
      <c r="K15" s="9" t="str">
        <f t="shared" si="0"/>
        <v>No</v>
      </c>
    </row>
    <row r="16" spans="1:11" ht="12.75" customHeight="1" x14ac:dyDescent="0.2">
      <c r="A16" s="3" t="s">
        <v>856</v>
      </c>
      <c r="B16" s="34" t="s">
        <v>217</v>
      </c>
      <c r="C16" s="36">
        <v>74.711362011000006</v>
      </c>
      <c r="D16" s="9" t="str">
        <f>IF($B16="N/A","N/A",IF(C16&gt;15,"No",IF(C16&lt;-15,"No","Yes")))</f>
        <v>N/A</v>
      </c>
      <c r="E16" s="36">
        <v>232.72427682</v>
      </c>
      <c r="F16" s="9" t="str">
        <f>IF($B16="N/A","N/A",IF(E16&gt;15,"No",IF(E16&lt;-15,"No","Yes")))</f>
        <v>N/A</v>
      </c>
      <c r="G16" s="36">
        <v>228.84519799</v>
      </c>
      <c r="H16" s="9" t="str">
        <f>IF($B16="N/A","N/A",IF(G16&gt;15,"No",IF(G16&lt;-15,"No","Yes")))</f>
        <v>N/A</v>
      </c>
      <c r="I16" s="10">
        <v>211.5</v>
      </c>
      <c r="J16" s="10">
        <v>-1.67</v>
      </c>
      <c r="K16" s="9" t="str">
        <f t="shared" si="0"/>
        <v>Yes</v>
      </c>
    </row>
    <row r="17" spans="1:11" x14ac:dyDescent="0.2">
      <c r="A17" s="3" t="s">
        <v>131</v>
      </c>
      <c r="B17" s="34" t="s">
        <v>217</v>
      </c>
      <c r="C17" s="35">
        <v>9906</v>
      </c>
      <c r="D17" s="9" t="str">
        <f>IF($B17="N/A","N/A",IF(C17&gt;15,"No",IF(C17&lt;-15,"No","Yes")))</f>
        <v>N/A</v>
      </c>
      <c r="E17" s="35">
        <v>8737</v>
      </c>
      <c r="F17" s="9" t="str">
        <f>IF($B17="N/A","N/A",IF(E17&gt;15,"No",IF(E17&lt;-15,"No","Yes")))</f>
        <v>N/A</v>
      </c>
      <c r="G17" s="35">
        <v>15431</v>
      </c>
      <c r="H17" s="9" t="str">
        <f>IF($B17="N/A","N/A",IF(G17&gt;15,"No",IF(G17&lt;-15,"No","Yes")))</f>
        <v>N/A</v>
      </c>
      <c r="I17" s="10">
        <v>-11.8</v>
      </c>
      <c r="J17" s="10">
        <v>76.62</v>
      </c>
      <c r="K17" s="9" t="str">
        <f t="shared" si="0"/>
        <v>No</v>
      </c>
    </row>
    <row r="18" spans="1:11" x14ac:dyDescent="0.2">
      <c r="A18" s="3" t="s">
        <v>350</v>
      </c>
      <c r="B18" s="34" t="s">
        <v>217</v>
      </c>
      <c r="C18" s="35" t="s">
        <v>217</v>
      </c>
      <c r="D18" s="9" t="str">
        <f>IF($B18="N/A","N/A",IF(C18&gt;15,"No",IF(C18&lt;-15,"No","Yes")))</f>
        <v>N/A</v>
      </c>
      <c r="E18" s="35" t="s">
        <v>217</v>
      </c>
      <c r="F18" s="9" t="str">
        <f>IF($B18="N/A","N/A",IF(E18&gt;15,"No",IF(E18&lt;-15,"No","Yes")))</f>
        <v>N/A</v>
      </c>
      <c r="G18" s="8">
        <v>7.5106993799999994E-2</v>
      </c>
      <c r="H18" s="9" t="str">
        <f>IF($B18="N/A","N/A",IF(G18&gt;15,"No",IF(G18&lt;-15,"No","Yes")))</f>
        <v>N/A</v>
      </c>
      <c r="I18" s="10" t="s">
        <v>217</v>
      </c>
      <c r="J18" s="10" t="s">
        <v>217</v>
      </c>
      <c r="K18" s="9" t="str">
        <f t="shared" si="0"/>
        <v>N/A</v>
      </c>
    </row>
    <row r="19" spans="1:11" ht="27.75" customHeight="1" x14ac:dyDescent="0.2">
      <c r="A19" s="3" t="s">
        <v>835</v>
      </c>
      <c r="B19" s="34" t="s">
        <v>217</v>
      </c>
      <c r="C19" s="36">
        <v>34.288411064000002</v>
      </c>
      <c r="D19" s="9" t="str">
        <f>IF($B19="N/A","N/A",IF(C19&gt;60,"No",IF(C19&lt;15,"No","Yes")))</f>
        <v>N/A</v>
      </c>
      <c r="E19" s="36">
        <v>35.146732288000003</v>
      </c>
      <c r="F19" s="9" t="str">
        <f>IF($B19="N/A","N/A",IF(E19&gt;60,"No",IF(E19&lt;15,"No","Yes")))</f>
        <v>N/A</v>
      </c>
      <c r="G19" s="36">
        <v>52.411962932000002</v>
      </c>
      <c r="H19" s="9" t="str">
        <f>IF($B19="N/A","N/A",IF(G19&gt;60,"No",IF(G19&lt;15,"No","Yes")))</f>
        <v>N/A</v>
      </c>
      <c r="I19" s="10">
        <v>2.5030000000000001</v>
      </c>
      <c r="J19" s="10">
        <v>49.12</v>
      </c>
      <c r="K19" s="9" t="str">
        <f t="shared" si="0"/>
        <v>No</v>
      </c>
    </row>
    <row r="20" spans="1:11" x14ac:dyDescent="0.2">
      <c r="A20" s="3" t="s">
        <v>27</v>
      </c>
      <c r="B20" s="34" t="s">
        <v>221</v>
      </c>
      <c r="C20" s="35">
        <v>0</v>
      </c>
      <c r="D20" s="9" t="str">
        <f>IF($B20="N/A","N/A",IF(C20="N/A","N/A",IF(C20=0,"Yes","No")))</f>
        <v>Yes</v>
      </c>
      <c r="E20" s="35">
        <v>11</v>
      </c>
      <c r="F20" s="9" t="str">
        <f>IF($B20="N/A","N/A",IF(E20="N/A","N/A",IF(E20=0,"Yes","No")))</f>
        <v>No</v>
      </c>
      <c r="G20" s="35">
        <v>20</v>
      </c>
      <c r="H20" s="9" t="str">
        <f>IF($B20="N/A","N/A",IF(G20=0,"Yes","No"))</f>
        <v>No</v>
      </c>
      <c r="I20" s="10" t="s">
        <v>1743</v>
      </c>
      <c r="J20" s="10">
        <v>900</v>
      </c>
      <c r="K20" s="9" t="str">
        <f t="shared" si="0"/>
        <v>No</v>
      </c>
    </row>
    <row r="21" spans="1:11" x14ac:dyDescent="0.2">
      <c r="A21" s="3" t="s">
        <v>836</v>
      </c>
      <c r="B21" s="34" t="s">
        <v>217</v>
      </c>
      <c r="C21" s="9">
        <v>0</v>
      </c>
      <c r="D21" s="9" t="str">
        <f>IF($B21="N/A","N/A",IF(C21&gt;15,"No",IF(C21&lt;-15,"No","Yes")))</f>
        <v>N/A</v>
      </c>
      <c r="E21" s="9">
        <v>5.7635529E-6</v>
      </c>
      <c r="F21" s="9" t="str">
        <f>IF($B21="N/A","N/A",IF(E21&gt;15,"No",IF(E21&lt;-15,"No","Yes")))</f>
        <v>N/A</v>
      </c>
      <c r="G21" s="9">
        <v>1.46018E-5</v>
      </c>
      <c r="H21" s="9" t="str">
        <f>IF($B21="N/A","N/A",IF(G21&gt;15,"No",IF(G21&lt;-15,"No","Yes")))</f>
        <v>N/A</v>
      </c>
      <c r="I21" s="10" t="s">
        <v>1743</v>
      </c>
      <c r="J21" s="10">
        <v>153.30000000000001</v>
      </c>
      <c r="K21" s="9" t="str">
        <f t="shared" si="0"/>
        <v>No</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6422949</v>
      </c>
      <c r="D6" s="9" t="str">
        <f>IF($B6="N/A","N/A",IF(C6&gt;15,"No",IF(C6&lt;-15,"No","Yes")))</f>
        <v>N/A</v>
      </c>
      <c r="E6" s="35">
        <v>6263132</v>
      </c>
      <c r="F6" s="9" t="str">
        <f>IF($B6="N/A","N/A",IF(E6&gt;15,"No",IF(E6&lt;-15,"No","Yes")))</f>
        <v>N/A</v>
      </c>
      <c r="G6" s="35">
        <v>7728380</v>
      </c>
      <c r="H6" s="9" t="str">
        <f>IF($B6="N/A","N/A",IF(G6&gt;15,"No",IF(G6&lt;-15,"No","Yes")))</f>
        <v>N/A</v>
      </c>
      <c r="I6" s="10">
        <v>-2.4900000000000002</v>
      </c>
      <c r="J6" s="10">
        <v>23.39</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72.548852248000003</v>
      </c>
      <c r="D9" s="9" t="str">
        <f>IF($B9="N/A","N/A",IF(C9&gt;60,"No",IF(C9&lt;15,"No","Yes")))</f>
        <v>No</v>
      </c>
      <c r="E9" s="36">
        <v>71.178168686000006</v>
      </c>
      <c r="F9" s="9" t="str">
        <f>IF($B9="N/A","N/A",IF(E9&gt;60,"No",IF(E9&lt;15,"No","Yes")))</f>
        <v>No</v>
      </c>
      <c r="G9" s="36">
        <v>78.026702620999998</v>
      </c>
      <c r="H9" s="9" t="str">
        <f>IF($B9="N/A","N/A",IF(G9&gt;60,"No",IF(G9&lt;15,"No","Yes")))</f>
        <v>No</v>
      </c>
      <c r="I9" s="10">
        <v>-1.89</v>
      </c>
      <c r="J9" s="10">
        <v>9.6219999999999999</v>
      </c>
      <c r="K9" s="9" t="str">
        <f t="shared" si="0"/>
        <v>Yes</v>
      </c>
    </row>
    <row r="10" spans="1:11" x14ac:dyDescent="0.2">
      <c r="A10" s="3" t="s">
        <v>14</v>
      </c>
      <c r="B10" s="34" t="s">
        <v>276</v>
      </c>
      <c r="C10" s="9">
        <v>10.408225256</v>
      </c>
      <c r="D10" s="9" t="str">
        <f>IF($B10="N/A","N/A",IF(C10&gt;15,"No",IF(C10&lt;=0,"No","Yes")))</f>
        <v>Yes</v>
      </c>
      <c r="E10" s="9">
        <v>8.2160011956000005</v>
      </c>
      <c r="F10" s="9" t="str">
        <f>IF($B10="N/A","N/A",IF(E10&gt;15,"No",IF(E10&lt;=0,"No","Yes")))</f>
        <v>Yes</v>
      </c>
      <c r="G10" s="9">
        <v>4.0805705724000001</v>
      </c>
      <c r="H10" s="9" t="str">
        <f>IF($B10="N/A","N/A",IF(G10&gt;15,"No",IF(G10&lt;=0,"No","Yes")))</f>
        <v>Yes</v>
      </c>
      <c r="I10" s="10">
        <v>-21.1</v>
      </c>
      <c r="J10" s="10">
        <v>-50.3</v>
      </c>
      <c r="K10" s="9" t="str">
        <f t="shared" si="0"/>
        <v>No</v>
      </c>
    </row>
    <row r="11" spans="1:11" x14ac:dyDescent="0.2">
      <c r="A11" s="3" t="s">
        <v>871</v>
      </c>
      <c r="B11" s="34" t="s">
        <v>217</v>
      </c>
      <c r="C11" s="36">
        <v>66.167136115000005</v>
      </c>
      <c r="D11" s="9" t="str">
        <f>IF($B11="N/A","N/A",IF(C11&gt;15,"No",IF(C11&lt;-15,"No","Yes")))</f>
        <v>N/A</v>
      </c>
      <c r="E11" s="36">
        <v>81.156456054000003</v>
      </c>
      <c r="F11" s="9" t="str">
        <f>IF($B11="N/A","N/A",IF(E11&gt;15,"No",IF(E11&lt;-15,"No","Yes")))</f>
        <v>N/A</v>
      </c>
      <c r="G11" s="36">
        <v>144.75618177999999</v>
      </c>
      <c r="H11" s="9" t="str">
        <f>IF($B11="N/A","N/A",IF(G11&gt;15,"No",IF(G11&lt;-15,"No","Yes")))</f>
        <v>N/A</v>
      </c>
      <c r="I11" s="10">
        <v>22.65</v>
      </c>
      <c r="J11" s="10">
        <v>78.37</v>
      </c>
      <c r="K11" s="9" t="str">
        <f t="shared" si="0"/>
        <v>No</v>
      </c>
    </row>
    <row r="12" spans="1:11" x14ac:dyDescent="0.2">
      <c r="A12" s="3" t="s">
        <v>932</v>
      </c>
      <c r="B12" s="34" t="s">
        <v>217</v>
      </c>
      <c r="C12" s="9">
        <v>1.4858595326999999</v>
      </c>
      <c r="D12" s="9" t="str">
        <f>IF($B12="N/A","N/A",IF(C12&gt;15,"No",IF(C12&lt;-15,"No","Yes")))</f>
        <v>N/A</v>
      </c>
      <c r="E12" s="9">
        <v>1.1887183601</v>
      </c>
      <c r="F12" s="9" t="str">
        <f>IF($B12="N/A","N/A",IF(E12&gt;15,"No",IF(E12&lt;-15,"No","Yes")))</f>
        <v>N/A</v>
      </c>
      <c r="G12" s="9">
        <v>0.41682732989999999</v>
      </c>
      <c r="H12" s="9" t="str">
        <f>IF($B12="N/A","N/A",IF(G12&gt;15,"No",IF(G12&lt;-15,"No","Yes")))</f>
        <v>N/A</v>
      </c>
      <c r="I12" s="10">
        <v>-20</v>
      </c>
      <c r="J12" s="10">
        <v>-64.900000000000006</v>
      </c>
      <c r="K12" s="9" t="str">
        <f t="shared" si="0"/>
        <v>No</v>
      </c>
    </row>
    <row r="13" spans="1:11" x14ac:dyDescent="0.2">
      <c r="A13" s="3" t="s">
        <v>51</v>
      </c>
      <c r="B13" s="34"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4" t="s">
        <v>278</v>
      </c>
      <c r="C14" s="9">
        <v>0</v>
      </c>
      <c r="D14" s="9" t="str">
        <f>IF($B14="N/A","N/A",IF(C14&gt;6,"No",IF(C14&lt;=0,"No","Yes")))</f>
        <v>No</v>
      </c>
      <c r="E14" s="9">
        <v>0</v>
      </c>
      <c r="F14" s="9" t="str">
        <f>IF($B14="N/A","N/A",IF(E14&gt;6,"No",IF(E14&lt;=0,"No","Yes")))</f>
        <v>No</v>
      </c>
      <c r="G14" s="9">
        <v>0</v>
      </c>
      <c r="H14" s="9" t="str">
        <f>IF($B14="N/A","N/A",IF(G14&gt;6,"No",IF(G14&lt;=0,"No","Yes")))</f>
        <v>No</v>
      </c>
      <c r="I14" s="10" t="s">
        <v>1743</v>
      </c>
      <c r="J14" s="10" t="s">
        <v>1743</v>
      </c>
      <c r="K14" s="9" t="str">
        <f t="shared" si="0"/>
        <v>N/A</v>
      </c>
    </row>
    <row r="15" spans="1:11" x14ac:dyDescent="0.2">
      <c r="A15" s="3" t="s">
        <v>168</v>
      </c>
      <c r="B15" s="34" t="s">
        <v>217</v>
      </c>
      <c r="C15" s="9">
        <v>100</v>
      </c>
      <c r="D15" s="9" t="str">
        <f>IF($B15="N/A","N/A",IF(C15&gt;15,"No",IF(C15&lt;-15,"No","Yes")))</f>
        <v>N/A</v>
      </c>
      <c r="E15" s="9">
        <v>99.942872033</v>
      </c>
      <c r="F15" s="9" t="str">
        <f>IF($B15="N/A","N/A",IF(E15&gt;15,"No",IF(E15&lt;-15,"No","Yes")))</f>
        <v>N/A</v>
      </c>
      <c r="G15" s="9">
        <v>99.462474670999995</v>
      </c>
      <c r="H15" s="9" t="str">
        <f>IF($B15="N/A","N/A",IF(G15&gt;15,"No",IF(G15&lt;-15,"No","Yes")))</f>
        <v>N/A</v>
      </c>
      <c r="I15" s="10">
        <v>-5.7000000000000002E-2</v>
      </c>
      <c r="J15" s="10">
        <v>-0.48099999999999998</v>
      </c>
      <c r="K15" s="9" t="str">
        <f t="shared" si="0"/>
        <v>Yes</v>
      </c>
    </row>
    <row r="16" spans="1:11" x14ac:dyDescent="0.2">
      <c r="A16" s="3" t="s">
        <v>169</v>
      </c>
      <c r="B16" s="34" t="s">
        <v>279</v>
      </c>
      <c r="C16" s="9">
        <v>0</v>
      </c>
      <c r="D16" s="9" t="str">
        <f>IF($B16="N/A","N/A",IF(C16&gt;98,"Yes","No"))</f>
        <v>No</v>
      </c>
      <c r="E16" s="9">
        <v>0</v>
      </c>
      <c r="F16" s="9" t="str">
        <f>IF($B16="N/A","N/A",IF(E16&gt;98,"Yes","No"))</f>
        <v>No</v>
      </c>
      <c r="G16" s="9">
        <v>0</v>
      </c>
      <c r="H16" s="9" t="str">
        <f>IF($B16="N/A","N/A",IF(G16&gt;98,"Yes","No"))</f>
        <v>No</v>
      </c>
      <c r="I16" s="10" t="s">
        <v>1743</v>
      </c>
      <c r="J16" s="10" t="s">
        <v>1743</v>
      </c>
      <c r="K16" s="9" t="str">
        <f t="shared" si="0"/>
        <v>N/A</v>
      </c>
    </row>
    <row r="17" spans="1:11" x14ac:dyDescent="0.2">
      <c r="A17" s="3" t="s">
        <v>21</v>
      </c>
      <c r="B17" s="34" t="s">
        <v>279</v>
      </c>
      <c r="C17" s="9">
        <v>99.943390488999995</v>
      </c>
      <c r="D17" s="9" t="str">
        <f>IF($B17="N/A","N/A",IF(C17&gt;98,"Yes","No"))</f>
        <v>Yes</v>
      </c>
      <c r="E17" s="9">
        <v>99.932861067000005</v>
      </c>
      <c r="F17" s="9" t="str">
        <f>IF($B17="N/A","N/A",IF(E17&gt;98,"Yes","No"))</f>
        <v>Yes</v>
      </c>
      <c r="G17" s="9">
        <v>99.929131331999997</v>
      </c>
      <c r="H17" s="9" t="str">
        <f>IF($B17="N/A","N/A",IF(G17&gt;98,"Yes","No"))</f>
        <v>Yes</v>
      </c>
      <c r="I17" s="10">
        <v>-1.0999999999999999E-2</v>
      </c>
      <c r="J17" s="10">
        <v>-4.0000000000000001E-3</v>
      </c>
      <c r="K17" s="9" t="str">
        <f t="shared" si="0"/>
        <v>Yes</v>
      </c>
    </row>
    <row r="18" spans="1:11" x14ac:dyDescent="0.2">
      <c r="A18" s="3" t="s">
        <v>53</v>
      </c>
      <c r="B18" s="34" t="s">
        <v>279</v>
      </c>
      <c r="C18" s="9">
        <v>99.999922154000004</v>
      </c>
      <c r="D18" s="9" t="str">
        <f>IF($B18="N/A","N/A",IF(C18&gt;98,"Yes","No"))</f>
        <v>Yes</v>
      </c>
      <c r="E18" s="9">
        <v>99.999968066999998</v>
      </c>
      <c r="F18" s="9" t="str">
        <f>IF($B18="N/A","N/A",IF(E18&gt;98,"Yes","No"))</f>
        <v>Yes</v>
      </c>
      <c r="G18" s="9">
        <v>99.999974120999994</v>
      </c>
      <c r="H18" s="9" t="str">
        <f>IF($B18="N/A","N/A",IF(G18&gt;98,"Yes","No"))</f>
        <v>Yes</v>
      </c>
      <c r="I18" s="10">
        <v>0</v>
      </c>
      <c r="J18" s="10">
        <v>0</v>
      </c>
      <c r="K18" s="9" t="str">
        <f t="shared" si="0"/>
        <v>Yes</v>
      </c>
    </row>
    <row r="19" spans="1:11" ht="12.75" customHeight="1" x14ac:dyDescent="0.2">
      <c r="A19" s="3" t="s">
        <v>678</v>
      </c>
      <c r="B19" s="34" t="s">
        <v>227</v>
      </c>
      <c r="C19" s="9">
        <v>99.786188555999999</v>
      </c>
      <c r="D19" s="9" t="str">
        <f>IF($B19="N/A","N/A",IF(C19&gt;100,"No",IF(C19&lt;98,"No","Yes")))</f>
        <v>Yes</v>
      </c>
      <c r="E19" s="9">
        <v>99.782217587000005</v>
      </c>
      <c r="F19" s="9" t="str">
        <f>IF($B19="N/A","N/A",IF(E19&gt;100,"No",IF(E19&lt;98,"No","Yes")))</f>
        <v>Yes</v>
      </c>
      <c r="G19" s="9">
        <v>99.728817681999999</v>
      </c>
      <c r="H19" s="9" t="str">
        <f>IF($B19="N/A","N/A",IF(G19&gt;100,"No",IF(G19&lt;98,"No","Yes")))</f>
        <v>Yes</v>
      </c>
      <c r="I19" s="10">
        <v>-4.0000000000000001E-3</v>
      </c>
      <c r="J19" s="10">
        <v>-5.3999999999999999E-2</v>
      </c>
      <c r="K19" s="9" t="str">
        <f>IF(J19="Div by 0", "N/A", IF(J19="N/A","N/A", IF(J19&gt;30, "No", IF(J19&lt;-30, "No", "Yes"))))</f>
        <v>Yes</v>
      </c>
    </row>
    <row r="20" spans="1:11" x14ac:dyDescent="0.2">
      <c r="A20" s="3" t="s">
        <v>679</v>
      </c>
      <c r="B20" s="34" t="s">
        <v>227</v>
      </c>
      <c r="C20" s="9">
        <v>99.999501785999996</v>
      </c>
      <c r="D20" s="9" t="str">
        <f>IF($B20="N/A","N/A",IF(C20&gt;100,"No",IF(C20&lt;98,"No","Yes")))</f>
        <v>Yes</v>
      </c>
      <c r="E20" s="9">
        <v>99.997620999000006</v>
      </c>
      <c r="F20" s="9" t="str">
        <f>IF($B20="N/A","N/A",IF(E20&gt;100,"No",IF(E20&lt;98,"No","Yes")))</f>
        <v>Yes</v>
      </c>
      <c r="G20" s="9">
        <v>99.999857667000001</v>
      </c>
      <c r="H20" s="9" t="str">
        <f>IF($B20="N/A","N/A",IF(G20&gt;100,"No",IF(G20&lt;98,"No","Yes")))</f>
        <v>Yes</v>
      </c>
      <c r="I20" s="10">
        <v>-2E-3</v>
      </c>
      <c r="J20" s="10">
        <v>2.2000000000000001E-3</v>
      </c>
      <c r="K20" s="9" t="str">
        <f>IF(J20="Div by 0", "N/A", IF(J20="N/A","N/A", IF(J20&gt;30, "No", IF(J20&lt;-30, "No", "Yes"))))</f>
        <v>Yes</v>
      </c>
    </row>
    <row r="21" spans="1:11" x14ac:dyDescent="0.2">
      <c r="A21" s="3" t="s">
        <v>680</v>
      </c>
      <c r="B21" s="34" t="s">
        <v>227</v>
      </c>
      <c r="C21" s="9">
        <v>99.999501785999996</v>
      </c>
      <c r="D21" s="9" t="str">
        <f>IF($B21="N/A","N/A",IF(C21&gt;100,"No",IF(C21&lt;98,"No","Yes")))</f>
        <v>Yes</v>
      </c>
      <c r="E21" s="9">
        <v>99.997620999000006</v>
      </c>
      <c r="F21" s="9" t="str">
        <f>IF($B21="N/A","N/A",IF(E21&gt;100,"No",IF(E21&lt;98,"No","Yes")))</f>
        <v>Yes</v>
      </c>
      <c r="G21" s="9">
        <v>99.999857667000001</v>
      </c>
      <c r="H21" s="9" t="str">
        <f>IF($B21="N/A","N/A",IF(G21&gt;100,"No",IF(G21&lt;98,"No","Yes")))</f>
        <v>Yes</v>
      </c>
      <c r="I21" s="10">
        <v>-2E-3</v>
      </c>
      <c r="J21" s="10">
        <v>2.2000000000000001E-3</v>
      </c>
      <c r="K21" s="9" t="str">
        <f>IF(J21="Div by 0", "N/A", IF(J21="N/A","N/A", IF(J21&gt;30, "No", IF(J21&lt;-30, "No", "Yes"))))</f>
        <v>Yes</v>
      </c>
    </row>
    <row r="22" spans="1:11" ht="13.5" customHeight="1" x14ac:dyDescent="0.2">
      <c r="A22" s="3" t="s">
        <v>1724</v>
      </c>
      <c r="B22" s="34" t="s">
        <v>217</v>
      </c>
      <c r="C22" s="9">
        <v>68.948453427999993</v>
      </c>
      <c r="D22" s="9" t="str">
        <f>IF($B22="N/A","N/A",IF(C22&gt;15,"No",IF(C22&lt;-15,"No","Yes")))</f>
        <v>N/A</v>
      </c>
      <c r="E22" s="9">
        <v>66.560995360999996</v>
      </c>
      <c r="F22" s="9" t="str">
        <f>IF($B22="N/A","N/A",IF(E22&gt;15,"No",IF(E22&lt;-15,"No","Yes")))</f>
        <v>N/A</v>
      </c>
      <c r="G22" s="9">
        <v>66.524899137999995</v>
      </c>
      <c r="H22" s="9" t="str">
        <f>IF($B22="N/A","N/A",IF(G22&gt;15,"No",IF(G22&lt;-15,"No","Yes")))</f>
        <v>N/A</v>
      </c>
      <c r="I22" s="10">
        <v>-3.46</v>
      </c>
      <c r="J22" s="10">
        <v>-5.3999999999999999E-2</v>
      </c>
      <c r="K22" s="9" t="str">
        <f t="shared" ref="K22:K31" si="1">IF(J22="Div by 0", "N/A", IF(J22="N/A","N/A", IF(J22&gt;30, "No", IF(J22&lt;-30, "No", "Yes"))))</f>
        <v>Yes</v>
      </c>
    </row>
    <row r="23" spans="1:11" x14ac:dyDescent="0.2">
      <c r="A23" s="3" t="s">
        <v>933</v>
      </c>
      <c r="B23" s="34" t="s">
        <v>217</v>
      </c>
      <c r="C23" s="9">
        <v>31.030901848999999</v>
      </c>
      <c r="D23" s="9" t="str">
        <f>IF($B23="N/A","N/A",IF(C23&gt;15,"No",IF(C23&lt;-15,"No","Yes")))</f>
        <v>N/A</v>
      </c>
      <c r="E23" s="9">
        <v>33.415661685000003</v>
      </c>
      <c r="F23" s="9" t="str">
        <f>IF($B23="N/A","N/A",IF(E23&gt;15,"No",IF(E23&lt;-15,"No","Yes")))</f>
        <v>N/A</v>
      </c>
      <c r="G23" s="9">
        <v>33.449248095999998</v>
      </c>
      <c r="H23" s="9" t="str">
        <f>IF($B23="N/A","N/A",IF(G23&gt;15,"No",IF(G23&lt;-15,"No","Yes")))</f>
        <v>N/A</v>
      </c>
      <c r="I23" s="10">
        <v>7.6849999999999996</v>
      </c>
      <c r="J23" s="10">
        <v>0.10050000000000001</v>
      </c>
      <c r="K23" s="9" t="str">
        <f t="shared" si="1"/>
        <v>Yes</v>
      </c>
    </row>
    <row r="24" spans="1:11" ht="25.5" x14ac:dyDescent="0.2">
      <c r="A24" s="3" t="s">
        <v>934</v>
      </c>
      <c r="B24" s="34" t="s">
        <v>217</v>
      </c>
      <c r="C24" s="9">
        <v>1.4012255E-3</v>
      </c>
      <c r="D24" s="9" t="str">
        <f>IF($B24="N/A","N/A",IF(C24&gt;15,"No",IF(C24&lt;-15,"No","Yes")))</f>
        <v>N/A</v>
      </c>
      <c r="E24" s="9">
        <v>6.5462460000000001E-4</v>
      </c>
      <c r="F24" s="9" t="str">
        <f>IF($B24="N/A","N/A",IF(E24&gt;15,"No",IF(E24&lt;-15,"No","Yes")))</f>
        <v>N/A</v>
      </c>
      <c r="G24" s="9">
        <v>7.7635930000000001E-4</v>
      </c>
      <c r="H24" s="9" t="str">
        <f>IF($B24="N/A","N/A",IF(G24&gt;15,"No",IF(G24&lt;-15,"No","Yes")))</f>
        <v>N/A</v>
      </c>
      <c r="I24" s="10">
        <v>-53.3</v>
      </c>
      <c r="J24" s="10">
        <v>18.600000000000001</v>
      </c>
      <c r="K24" s="9" t="str">
        <f t="shared" si="1"/>
        <v>Yes</v>
      </c>
    </row>
    <row r="25" spans="1:11" x14ac:dyDescent="0.2">
      <c r="A25" s="3" t="s">
        <v>170</v>
      </c>
      <c r="B25" s="34" t="s">
        <v>217</v>
      </c>
      <c r="C25" s="9">
        <v>99.999501785999996</v>
      </c>
      <c r="D25" s="9" t="str">
        <f t="shared" ref="D25:D27" si="2">IF($B25="N/A","N/A",IF(C25&gt;15,"No",IF(C25&lt;-15,"No","Yes")))</f>
        <v>N/A</v>
      </c>
      <c r="E25" s="9">
        <v>99.997620999000006</v>
      </c>
      <c r="F25" s="9" t="str">
        <f t="shared" ref="F25:F27" si="3">IF($B25="N/A","N/A",IF(E25&gt;15,"No",IF(E25&lt;-15,"No","Yes")))</f>
        <v>N/A</v>
      </c>
      <c r="G25" s="9">
        <v>99.999857667000001</v>
      </c>
      <c r="H25" s="9" t="str">
        <f t="shared" ref="H25:H27" si="4">IF($B25="N/A","N/A",IF(G25&gt;15,"No",IF(G25&lt;-15,"No","Yes")))</f>
        <v>N/A</v>
      </c>
      <c r="I25" s="10">
        <v>-2E-3</v>
      </c>
      <c r="J25" s="10">
        <v>2.2000000000000001E-3</v>
      </c>
      <c r="K25" s="9" t="str">
        <f t="shared" si="1"/>
        <v>Yes</v>
      </c>
    </row>
    <row r="26" spans="1:11" x14ac:dyDescent="0.2">
      <c r="A26" s="3" t="s">
        <v>171</v>
      </c>
      <c r="B26" s="34" t="s">
        <v>217</v>
      </c>
      <c r="C26" s="9">
        <v>99.999501785999996</v>
      </c>
      <c r="D26" s="9" t="str">
        <f t="shared" si="2"/>
        <v>N/A</v>
      </c>
      <c r="E26" s="9">
        <v>99.997620999000006</v>
      </c>
      <c r="F26" s="9" t="str">
        <f t="shared" si="3"/>
        <v>N/A</v>
      </c>
      <c r="G26" s="9">
        <v>99.999857667000001</v>
      </c>
      <c r="H26" s="9" t="str">
        <f t="shared" si="4"/>
        <v>N/A</v>
      </c>
      <c r="I26" s="10">
        <v>-2E-3</v>
      </c>
      <c r="J26" s="10">
        <v>2.2000000000000001E-3</v>
      </c>
      <c r="K26" s="9" t="str">
        <f t="shared" si="1"/>
        <v>Yes</v>
      </c>
    </row>
    <row r="27" spans="1:11" x14ac:dyDescent="0.2">
      <c r="A27" s="3" t="s">
        <v>172</v>
      </c>
      <c r="B27" s="34" t="s">
        <v>217</v>
      </c>
      <c r="C27" s="9">
        <v>99.999501785999996</v>
      </c>
      <c r="D27" s="9" t="str">
        <f t="shared" si="2"/>
        <v>N/A</v>
      </c>
      <c r="E27" s="9">
        <v>99.997620999000006</v>
      </c>
      <c r="F27" s="9" t="str">
        <f t="shared" si="3"/>
        <v>N/A</v>
      </c>
      <c r="G27" s="9">
        <v>99.999857667000001</v>
      </c>
      <c r="H27" s="9" t="str">
        <f t="shared" si="4"/>
        <v>N/A</v>
      </c>
      <c r="I27" s="10">
        <v>-2E-3</v>
      </c>
      <c r="J27" s="10">
        <v>2.2000000000000001E-3</v>
      </c>
      <c r="K27" s="9" t="str">
        <f t="shared" si="1"/>
        <v>Yes</v>
      </c>
    </row>
    <row r="28" spans="1:11" x14ac:dyDescent="0.2">
      <c r="A28" s="3" t="s">
        <v>54</v>
      </c>
      <c r="B28" s="34" t="s">
        <v>217</v>
      </c>
      <c r="C28" s="9">
        <v>11.073013346</v>
      </c>
      <c r="D28" s="9" t="str">
        <f>IF($B28="N/A","N/A",IF(C28&gt;15,"No",IF(C28&lt;-15,"No","Yes")))</f>
        <v>N/A</v>
      </c>
      <c r="E28" s="9">
        <v>11.168278108000001</v>
      </c>
      <c r="F28" s="9" t="str">
        <f>IF($B28="N/A","N/A",IF(E28&gt;15,"No",IF(E28&lt;-15,"No","Yes")))</f>
        <v>N/A</v>
      </c>
      <c r="G28" s="9">
        <v>10.694699277</v>
      </c>
      <c r="H28" s="9" t="str">
        <f>IF($B28="N/A","N/A",IF(G28&gt;15,"No",IF(G28&lt;-15,"No","Yes")))</f>
        <v>N/A</v>
      </c>
      <c r="I28" s="10">
        <v>0.86029999999999995</v>
      </c>
      <c r="J28" s="10">
        <v>-4.24</v>
      </c>
      <c r="K28" s="9" t="str">
        <f t="shared" si="1"/>
        <v>Yes</v>
      </c>
    </row>
    <row r="29" spans="1:11" x14ac:dyDescent="0.2">
      <c r="A29" s="3" t="s">
        <v>55</v>
      </c>
      <c r="B29" s="34" t="s">
        <v>217</v>
      </c>
      <c r="C29" s="9">
        <v>88.92648844</v>
      </c>
      <c r="D29" s="9" t="str">
        <f>IF($B29="N/A","N/A",IF(C29&gt;15,"No",IF(C29&lt;-15,"No","Yes")))</f>
        <v>N/A</v>
      </c>
      <c r="E29" s="9">
        <v>88.829342890999996</v>
      </c>
      <c r="F29" s="9" t="str">
        <f>IF($B29="N/A","N/A",IF(E29&gt;15,"No",IF(E29&lt;-15,"No","Yes")))</f>
        <v>N/A</v>
      </c>
      <c r="G29" s="9">
        <v>89.305158390000003</v>
      </c>
      <c r="H29" s="9" t="str">
        <f>IF($B29="N/A","N/A",IF(G29&gt;15,"No",IF(G29&lt;-15,"No","Yes")))</f>
        <v>N/A</v>
      </c>
      <c r="I29" s="10">
        <v>-0.109</v>
      </c>
      <c r="J29" s="10">
        <v>0.53569999999999995</v>
      </c>
      <c r="K29" s="9" t="str">
        <f t="shared" si="1"/>
        <v>Yes</v>
      </c>
    </row>
    <row r="30" spans="1:11" x14ac:dyDescent="0.2">
      <c r="A30" s="3" t="s">
        <v>56</v>
      </c>
      <c r="B30" s="34" t="s">
        <v>217</v>
      </c>
      <c r="C30" s="9">
        <v>67.389325370999998</v>
      </c>
      <c r="D30" s="9" t="str">
        <f>IF($B30="N/A","N/A",IF(C30&gt;15,"No",IF(C30&lt;-15,"No","Yes")))</f>
        <v>N/A</v>
      </c>
      <c r="E30" s="9">
        <v>72.076111440999995</v>
      </c>
      <c r="F30" s="9" t="str">
        <f>IF($B30="N/A","N/A",IF(E30&gt;15,"No",IF(E30&lt;-15,"No","Yes")))</f>
        <v>N/A</v>
      </c>
      <c r="G30" s="9">
        <v>73.200515503000005</v>
      </c>
      <c r="H30" s="9" t="str">
        <f>IF($B30="N/A","N/A",IF(G30&gt;15,"No",IF(G30&lt;-15,"No","Yes")))</f>
        <v>N/A</v>
      </c>
      <c r="I30" s="10">
        <v>6.9550000000000001</v>
      </c>
      <c r="J30" s="10">
        <v>1.56</v>
      </c>
      <c r="K30" s="9" t="str">
        <f t="shared" si="1"/>
        <v>Yes</v>
      </c>
    </row>
    <row r="31" spans="1:11" x14ac:dyDescent="0.2">
      <c r="A31" s="3" t="s">
        <v>57</v>
      </c>
      <c r="B31" s="34" t="s">
        <v>217</v>
      </c>
      <c r="C31" s="9">
        <v>28.274862528</v>
      </c>
      <c r="D31" s="9" t="str">
        <f>IF($B31="N/A","N/A",IF(C31&gt;15,"No",IF(C31&lt;-15,"No","Yes")))</f>
        <v>N/A</v>
      </c>
      <c r="E31" s="9">
        <v>23.879091163999998</v>
      </c>
      <c r="F31" s="9" t="str">
        <f>IF($B31="N/A","N/A",IF(E31&gt;15,"No",IF(E31&lt;-15,"No","Yes")))</f>
        <v>N/A</v>
      </c>
      <c r="G31" s="9">
        <v>20.506173351000001</v>
      </c>
      <c r="H31" s="9" t="str">
        <f>IF($B31="N/A","N/A",IF(G31&gt;15,"No",IF(G31&lt;-15,"No","Yes")))</f>
        <v>N/A</v>
      </c>
      <c r="I31" s="10">
        <v>-15.5</v>
      </c>
      <c r="J31" s="10">
        <v>-14.1</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11087277</v>
      </c>
      <c r="F6" s="9" t="str">
        <f t="shared" si="0"/>
        <v>N/A</v>
      </c>
      <c r="G6" s="35">
        <v>12816977</v>
      </c>
      <c r="H6" s="9" t="str">
        <f t="shared" ref="H6:H18" si="1">IF($B6="N/A","N/A",IF(G6&lt;0,"No","Yes"))</f>
        <v>N/A</v>
      </c>
      <c r="I6" s="10" t="s">
        <v>217</v>
      </c>
      <c r="J6" s="10">
        <v>15.6</v>
      </c>
      <c r="K6" s="9" t="str">
        <f t="shared" ref="K6:K18" si="2">IF(J6="Div by 0", "N/A", IF(J6="N/A","N/A", IF(J6&gt;30, "No", IF(J6&lt;-30, "No", "Yes"))))</f>
        <v>Yes</v>
      </c>
    </row>
    <row r="7" spans="1:11" x14ac:dyDescent="0.2">
      <c r="A7" s="25" t="s">
        <v>445</v>
      </c>
      <c r="B7" s="77" t="s">
        <v>217</v>
      </c>
      <c r="C7" s="9" t="s">
        <v>217</v>
      </c>
      <c r="D7" s="9" t="str">
        <f t="shared" si="0"/>
        <v>N/A</v>
      </c>
      <c r="E7" s="9">
        <v>0.24818537500000001</v>
      </c>
      <c r="F7" s="9" t="str">
        <f t="shared" si="0"/>
        <v>N/A</v>
      </c>
      <c r="G7" s="9">
        <v>0.42720682110000002</v>
      </c>
      <c r="H7" s="9" t="str">
        <f t="shared" si="1"/>
        <v>N/A</v>
      </c>
      <c r="I7" s="10" t="s">
        <v>217</v>
      </c>
      <c r="J7" s="10">
        <v>72.13</v>
      </c>
      <c r="K7" s="9" t="str">
        <f t="shared" si="2"/>
        <v>No</v>
      </c>
    </row>
    <row r="8" spans="1:11" x14ac:dyDescent="0.2">
      <c r="A8" s="25" t="s">
        <v>446</v>
      </c>
      <c r="B8" s="77" t="s">
        <v>217</v>
      </c>
      <c r="C8" s="9" t="s">
        <v>217</v>
      </c>
      <c r="D8" s="9" t="str">
        <f t="shared" si="0"/>
        <v>N/A</v>
      </c>
      <c r="E8" s="9">
        <v>40.246266058000003</v>
      </c>
      <c r="F8" s="9" t="str">
        <f t="shared" si="0"/>
        <v>N/A</v>
      </c>
      <c r="G8" s="9">
        <v>40.212680415999998</v>
      </c>
      <c r="H8" s="9" t="str">
        <f t="shared" si="1"/>
        <v>N/A</v>
      </c>
      <c r="I8" s="10" t="s">
        <v>217</v>
      </c>
      <c r="J8" s="10">
        <v>-8.3000000000000004E-2</v>
      </c>
      <c r="K8" s="9" t="str">
        <f t="shared" si="2"/>
        <v>Yes</v>
      </c>
    </row>
    <row r="9" spans="1:11" x14ac:dyDescent="0.2">
      <c r="A9" s="25" t="s">
        <v>447</v>
      </c>
      <c r="B9" s="77" t="s">
        <v>217</v>
      </c>
      <c r="C9" s="9" t="s">
        <v>217</v>
      </c>
      <c r="D9" s="9" t="str">
        <f t="shared" si="0"/>
        <v>N/A</v>
      </c>
      <c r="E9" s="9">
        <v>25.076003783000001</v>
      </c>
      <c r="F9" s="9" t="str">
        <f t="shared" si="0"/>
        <v>N/A</v>
      </c>
      <c r="G9" s="9">
        <v>26.226886417999999</v>
      </c>
      <c r="H9" s="9" t="str">
        <f t="shared" si="1"/>
        <v>N/A</v>
      </c>
      <c r="I9" s="10" t="s">
        <v>217</v>
      </c>
      <c r="J9" s="10">
        <v>4.59</v>
      </c>
      <c r="K9" s="9" t="str">
        <f t="shared" si="2"/>
        <v>Yes</v>
      </c>
    </row>
    <row r="10" spans="1:11" x14ac:dyDescent="0.2">
      <c r="A10" s="25" t="s">
        <v>448</v>
      </c>
      <c r="B10" s="77" t="s">
        <v>217</v>
      </c>
      <c r="C10" s="9" t="s">
        <v>217</v>
      </c>
      <c r="D10" s="9" t="str">
        <f t="shared" si="0"/>
        <v>N/A</v>
      </c>
      <c r="E10" s="9">
        <v>33.953404429000003</v>
      </c>
      <c r="F10" s="9" t="str">
        <f t="shared" si="0"/>
        <v>N/A</v>
      </c>
      <c r="G10" s="9">
        <v>32.442494044999997</v>
      </c>
      <c r="H10" s="9" t="str">
        <f t="shared" si="1"/>
        <v>N/A</v>
      </c>
      <c r="I10" s="10" t="s">
        <v>217</v>
      </c>
      <c r="J10" s="10">
        <v>-4.45</v>
      </c>
      <c r="K10" s="9" t="str">
        <f t="shared" si="2"/>
        <v>Yes</v>
      </c>
    </row>
    <row r="11" spans="1:11" x14ac:dyDescent="0.2">
      <c r="A11" s="2" t="s">
        <v>211</v>
      </c>
      <c r="B11" s="77" t="s">
        <v>217</v>
      </c>
      <c r="C11" s="9" t="s">
        <v>217</v>
      </c>
      <c r="D11" s="9" t="str">
        <f t="shared" si="0"/>
        <v>N/A</v>
      </c>
      <c r="E11" s="9">
        <v>0.15350928820000001</v>
      </c>
      <c r="F11" s="9" t="str">
        <f t="shared" si="0"/>
        <v>N/A</v>
      </c>
      <c r="G11" s="9">
        <v>77.969422898999994</v>
      </c>
      <c r="H11" s="9" t="str">
        <f t="shared" si="1"/>
        <v>N/A</v>
      </c>
      <c r="I11" s="10" t="s">
        <v>217</v>
      </c>
      <c r="J11" s="10">
        <v>50691</v>
      </c>
      <c r="K11" s="9" t="str">
        <f t="shared" si="2"/>
        <v>No</v>
      </c>
    </row>
    <row r="12" spans="1:11" x14ac:dyDescent="0.2">
      <c r="A12" s="2" t="s">
        <v>932</v>
      </c>
      <c r="B12" s="77" t="s">
        <v>217</v>
      </c>
      <c r="C12" s="9" t="s">
        <v>217</v>
      </c>
      <c r="D12" s="9" t="str">
        <f t="shared" si="0"/>
        <v>N/A</v>
      </c>
      <c r="E12" s="9">
        <v>2.4402565210999998</v>
      </c>
      <c r="F12" s="9" t="str">
        <f t="shared" si="0"/>
        <v>N/A</v>
      </c>
      <c r="G12" s="9">
        <v>0.47055557640000001</v>
      </c>
      <c r="H12" s="9" t="str">
        <f t="shared" si="1"/>
        <v>N/A</v>
      </c>
      <c r="I12" s="10" t="s">
        <v>217</v>
      </c>
      <c r="J12" s="10">
        <v>-80.7</v>
      </c>
      <c r="K12" s="9" t="str">
        <f t="shared" si="2"/>
        <v>No</v>
      </c>
    </row>
    <row r="13" spans="1:11" x14ac:dyDescent="0.2">
      <c r="A13" s="2" t="s">
        <v>51</v>
      </c>
      <c r="B13" s="77" t="s">
        <v>217</v>
      </c>
      <c r="C13" s="9" t="s">
        <v>217</v>
      </c>
      <c r="D13" s="9" t="str">
        <f t="shared" si="0"/>
        <v>N/A</v>
      </c>
      <c r="E13" s="9">
        <v>100</v>
      </c>
      <c r="F13" s="9" t="str">
        <f t="shared" si="0"/>
        <v>N/A</v>
      </c>
      <c r="G13" s="9">
        <v>100</v>
      </c>
      <c r="H13" s="9" t="str">
        <f t="shared" si="1"/>
        <v>N/A</v>
      </c>
      <c r="I13" s="10" t="s">
        <v>217</v>
      </c>
      <c r="J13" s="10">
        <v>0</v>
      </c>
      <c r="K13" s="9" t="str">
        <f t="shared" si="2"/>
        <v>Yes</v>
      </c>
    </row>
    <row r="14" spans="1:11" x14ac:dyDescent="0.2">
      <c r="A14" s="2" t="s">
        <v>52</v>
      </c>
      <c r="B14" s="77" t="s">
        <v>217</v>
      </c>
      <c r="C14" s="9" t="s">
        <v>217</v>
      </c>
      <c r="D14" s="9" t="str">
        <f t="shared" si="0"/>
        <v>N/A</v>
      </c>
      <c r="E14" s="9">
        <v>0</v>
      </c>
      <c r="F14" s="9" t="str">
        <f t="shared" si="0"/>
        <v>N/A</v>
      </c>
      <c r="G14" s="9">
        <v>0</v>
      </c>
      <c r="H14" s="9" t="str">
        <f t="shared" si="1"/>
        <v>N/A</v>
      </c>
      <c r="I14" s="10" t="s">
        <v>217</v>
      </c>
      <c r="J14" s="10" t="s">
        <v>1743</v>
      </c>
      <c r="K14" s="9" t="str">
        <f t="shared" si="2"/>
        <v>N/A</v>
      </c>
    </row>
    <row r="15" spans="1:11" x14ac:dyDescent="0.2">
      <c r="A15" s="2" t="s">
        <v>168</v>
      </c>
      <c r="B15" s="77" t="s">
        <v>217</v>
      </c>
      <c r="C15" s="9" t="s">
        <v>217</v>
      </c>
      <c r="D15" s="9" t="str">
        <f t="shared" si="0"/>
        <v>N/A</v>
      </c>
      <c r="E15" s="9">
        <v>99.492706820999999</v>
      </c>
      <c r="F15" s="9" t="str">
        <f t="shared" si="0"/>
        <v>N/A</v>
      </c>
      <c r="G15" s="9">
        <v>98.632610482000004</v>
      </c>
      <c r="H15" s="9" t="str">
        <f t="shared" si="1"/>
        <v>N/A</v>
      </c>
      <c r="I15" s="10" t="s">
        <v>217</v>
      </c>
      <c r="J15" s="10">
        <v>-0.86399999999999999</v>
      </c>
      <c r="K15" s="9" t="str">
        <f t="shared" si="2"/>
        <v>Yes</v>
      </c>
    </row>
    <row r="16" spans="1:11" x14ac:dyDescent="0.2">
      <c r="A16" s="2" t="s">
        <v>169</v>
      </c>
      <c r="B16" s="77" t="s">
        <v>217</v>
      </c>
      <c r="C16" s="9" t="s">
        <v>217</v>
      </c>
      <c r="D16" s="9" t="str">
        <f t="shared" si="0"/>
        <v>N/A</v>
      </c>
      <c r="E16" s="9">
        <v>99.556383410999999</v>
      </c>
      <c r="F16" s="9" t="str">
        <f t="shared" si="0"/>
        <v>N/A</v>
      </c>
      <c r="G16" s="9">
        <v>98.095853648000002</v>
      </c>
      <c r="H16" s="9" t="str">
        <f t="shared" si="1"/>
        <v>N/A</v>
      </c>
      <c r="I16" s="10" t="s">
        <v>217</v>
      </c>
      <c r="J16" s="10">
        <v>-1.47</v>
      </c>
      <c r="K16" s="9" t="str">
        <f t="shared" si="2"/>
        <v>Yes</v>
      </c>
    </row>
    <row r="17" spans="1:11" x14ac:dyDescent="0.2">
      <c r="A17" s="2" t="s">
        <v>21</v>
      </c>
      <c r="B17" s="77" t="s">
        <v>217</v>
      </c>
      <c r="C17" s="9" t="s">
        <v>217</v>
      </c>
      <c r="D17" s="9" t="str">
        <f t="shared" si="0"/>
        <v>N/A</v>
      </c>
      <c r="E17" s="9">
        <v>98.901398423000003</v>
      </c>
      <c r="F17" s="9" t="str">
        <f t="shared" si="0"/>
        <v>N/A</v>
      </c>
      <c r="G17" s="9">
        <v>99.023584110000002</v>
      </c>
      <c r="H17" s="9" t="str">
        <f t="shared" si="1"/>
        <v>N/A</v>
      </c>
      <c r="I17" s="10" t="s">
        <v>217</v>
      </c>
      <c r="J17" s="10">
        <v>0.1235</v>
      </c>
      <c r="K17" s="9" t="str">
        <f t="shared" si="2"/>
        <v>Yes</v>
      </c>
    </row>
    <row r="18" spans="1:11" x14ac:dyDescent="0.2">
      <c r="A18" s="2" t="s">
        <v>53</v>
      </c>
      <c r="B18" s="77" t="s">
        <v>217</v>
      </c>
      <c r="C18" s="9" t="s">
        <v>217</v>
      </c>
      <c r="D18" s="9" t="str">
        <f t="shared" si="0"/>
        <v>N/A</v>
      </c>
      <c r="E18" s="9">
        <v>0.21755567210000001</v>
      </c>
      <c r="F18" s="9" t="str">
        <f t="shared" si="0"/>
        <v>N/A</v>
      </c>
      <c r="G18" s="9">
        <v>81.594365035999999</v>
      </c>
      <c r="H18" s="9" t="str">
        <f t="shared" si="1"/>
        <v>N/A</v>
      </c>
      <c r="I18" s="10" t="s">
        <v>217</v>
      </c>
      <c r="J18" s="10">
        <v>37405</v>
      </c>
      <c r="K18" s="9" t="str">
        <f t="shared" si="2"/>
        <v>No</v>
      </c>
    </row>
    <row r="19" spans="1:11" x14ac:dyDescent="0.2">
      <c r="A19" s="3" t="s">
        <v>678</v>
      </c>
      <c r="B19" s="77" t="s">
        <v>217</v>
      </c>
      <c r="C19" s="9" t="s">
        <v>217</v>
      </c>
      <c r="D19" s="9" t="str">
        <f t="shared" ref="D19:D21" si="3">IF($B19="N/A","N/A",IF(C19&lt;0,"No","Yes"))</f>
        <v>N/A</v>
      </c>
      <c r="E19" s="9">
        <v>99.632696107000001</v>
      </c>
      <c r="F19" s="9" t="str">
        <f t="shared" ref="F19:F21" si="4">IF($B19="N/A","N/A",IF(E19&lt;0,"No","Yes"))</f>
        <v>N/A</v>
      </c>
      <c r="G19" s="9">
        <v>99.259037446999997</v>
      </c>
      <c r="H19" s="9" t="str">
        <f t="shared" ref="H19:H21" si="5">IF($B19="N/A","N/A",IF(G19&lt;0,"No","Yes"))</f>
        <v>N/A</v>
      </c>
      <c r="I19" s="10" t="s">
        <v>217</v>
      </c>
      <c r="J19" s="10">
        <v>-0.375</v>
      </c>
      <c r="K19" s="9" t="str">
        <f>IF(J19="Div by 0", "N/A", IF(J19="N/A","N/A", IF(J19&gt;30, "No", IF(J19&lt;-30, "No", "Yes"))))</f>
        <v>Yes</v>
      </c>
    </row>
    <row r="20" spans="1:11" x14ac:dyDescent="0.2">
      <c r="A20" s="3" t="s">
        <v>679</v>
      </c>
      <c r="B20" s="77" t="s">
        <v>217</v>
      </c>
      <c r="C20" s="9" t="s">
        <v>217</v>
      </c>
      <c r="D20" s="9" t="str">
        <f t="shared" si="3"/>
        <v>N/A</v>
      </c>
      <c r="E20" s="9">
        <v>99.972436875</v>
      </c>
      <c r="F20" s="9" t="str">
        <f t="shared" si="4"/>
        <v>N/A</v>
      </c>
      <c r="G20" s="9">
        <v>99.958391125000006</v>
      </c>
      <c r="H20" s="9" t="str">
        <f t="shared" si="5"/>
        <v>N/A</v>
      </c>
      <c r="I20" s="10" t="s">
        <v>217</v>
      </c>
      <c r="J20" s="10">
        <v>-1.4E-2</v>
      </c>
      <c r="K20" s="9" t="str">
        <f>IF(J20="Div by 0", "N/A", IF(J20="N/A","N/A", IF(J20&gt;30, "No", IF(J20&lt;-30, "No", "Yes"))))</f>
        <v>Yes</v>
      </c>
    </row>
    <row r="21" spans="1:11" x14ac:dyDescent="0.2">
      <c r="A21" s="3" t="s">
        <v>680</v>
      </c>
      <c r="B21" s="77" t="s">
        <v>217</v>
      </c>
      <c r="C21" s="9" t="s">
        <v>217</v>
      </c>
      <c r="D21" s="9" t="str">
        <f t="shared" si="3"/>
        <v>N/A</v>
      </c>
      <c r="E21" s="9">
        <v>99.972436875</v>
      </c>
      <c r="F21" s="9" t="str">
        <f t="shared" si="4"/>
        <v>N/A</v>
      </c>
      <c r="G21" s="9">
        <v>99.958391125000006</v>
      </c>
      <c r="H21" s="9" t="str">
        <f t="shared" si="5"/>
        <v>N/A</v>
      </c>
      <c r="I21" s="10" t="s">
        <v>217</v>
      </c>
      <c r="J21" s="10">
        <v>-1.4E-2</v>
      </c>
      <c r="K21" s="9" t="str">
        <f>IF(J21="Div by 0", "N/A", IF(J21="N/A","N/A", IF(J21&gt;30, "No", IF(J21&lt;-30, "No", "Yes"))))</f>
        <v>Yes</v>
      </c>
    </row>
    <row r="22" spans="1:11" ht="14.25" customHeight="1" x14ac:dyDescent="0.2">
      <c r="A22" s="3" t="s">
        <v>1724</v>
      </c>
      <c r="B22" s="77" t="s">
        <v>217</v>
      </c>
      <c r="C22" s="9" t="s">
        <v>217</v>
      </c>
      <c r="D22" s="9" t="str">
        <f t="shared" ref="D22:D31" si="6">IF($B22="N/A","N/A",IF(C22&lt;0,"No","Yes"))</f>
        <v>N/A</v>
      </c>
      <c r="E22" s="9">
        <v>62.579630688000002</v>
      </c>
      <c r="F22" s="9" t="str">
        <f t="shared" ref="F22:F31" si="7">IF($B22="N/A","N/A",IF(E22&lt;0,"No","Yes"))</f>
        <v>N/A</v>
      </c>
      <c r="G22" s="9">
        <v>63.498288246999998</v>
      </c>
      <c r="I22" s="10" t="s">
        <v>217</v>
      </c>
      <c r="J22" s="10">
        <v>1.468</v>
      </c>
      <c r="K22" s="9" t="str">
        <f t="shared" ref="K22:K31" si="8">IF(J22="Div by 0", "N/A", IF(J22="N/A","N/A", IF(J22&gt;30, "No", IF(J22&lt;-30, "No", "Yes"))))</f>
        <v>Yes</v>
      </c>
    </row>
    <row r="23" spans="1:11" x14ac:dyDescent="0.2">
      <c r="A23" s="3" t="s">
        <v>935</v>
      </c>
      <c r="B23" s="77" t="s">
        <v>217</v>
      </c>
      <c r="C23" s="9" t="s">
        <v>217</v>
      </c>
      <c r="D23" s="9" t="str">
        <f t="shared" si="6"/>
        <v>N/A</v>
      </c>
      <c r="E23" s="9">
        <v>37.281146669000002</v>
      </c>
      <c r="F23" s="9" t="str">
        <f t="shared" si="7"/>
        <v>N/A</v>
      </c>
      <c r="G23" s="9">
        <v>36.314311869000001</v>
      </c>
      <c r="H23" s="9" t="str">
        <f t="shared" ref="H23:H31" si="9">IF($B23="N/A","N/A",IF(G23&lt;0,"No","Yes"))</f>
        <v>N/A</v>
      </c>
      <c r="I23" s="10" t="s">
        <v>217</v>
      </c>
      <c r="J23" s="10">
        <v>-2.59</v>
      </c>
      <c r="K23" s="9" t="str">
        <f t="shared" si="8"/>
        <v>Yes</v>
      </c>
    </row>
    <row r="24" spans="1:11" ht="25.5" x14ac:dyDescent="0.2">
      <c r="A24" s="3" t="s">
        <v>936</v>
      </c>
      <c r="B24" s="77" t="s">
        <v>217</v>
      </c>
      <c r="C24" s="9" t="s">
        <v>217</v>
      </c>
      <c r="D24" s="9" t="str">
        <f t="shared" si="6"/>
        <v>N/A</v>
      </c>
      <c r="E24" s="9">
        <v>1.95178672E-2</v>
      </c>
      <c r="F24" s="9" t="str">
        <f t="shared" si="7"/>
        <v>N/A</v>
      </c>
      <c r="G24" s="9">
        <v>2.3406455400000001E-2</v>
      </c>
      <c r="H24" s="9" t="str">
        <f t="shared" si="9"/>
        <v>N/A</v>
      </c>
      <c r="I24" s="10" t="s">
        <v>217</v>
      </c>
      <c r="J24" s="10">
        <v>19.920000000000002</v>
      </c>
      <c r="K24" s="9" t="str">
        <f t="shared" si="8"/>
        <v>Yes</v>
      </c>
    </row>
    <row r="25" spans="1:11" x14ac:dyDescent="0.2">
      <c r="A25" s="2" t="s">
        <v>170</v>
      </c>
      <c r="B25" s="77" t="s">
        <v>217</v>
      </c>
      <c r="C25" s="9" t="s">
        <v>217</v>
      </c>
      <c r="D25" s="9" t="str">
        <f t="shared" si="6"/>
        <v>N/A</v>
      </c>
      <c r="E25" s="9">
        <v>99.972436875</v>
      </c>
      <c r="F25" s="9" t="str">
        <f t="shared" si="7"/>
        <v>N/A</v>
      </c>
      <c r="G25" s="9">
        <v>99.958391125000006</v>
      </c>
      <c r="H25" s="9" t="str">
        <f t="shared" si="9"/>
        <v>N/A</v>
      </c>
      <c r="I25" s="10" t="s">
        <v>217</v>
      </c>
      <c r="J25" s="10">
        <v>-1.4E-2</v>
      </c>
      <c r="K25" s="9" t="str">
        <f t="shared" si="8"/>
        <v>Yes</v>
      </c>
    </row>
    <row r="26" spans="1:11" x14ac:dyDescent="0.2">
      <c r="A26" s="2" t="s">
        <v>171</v>
      </c>
      <c r="B26" s="77" t="s">
        <v>217</v>
      </c>
      <c r="C26" s="9" t="s">
        <v>217</v>
      </c>
      <c r="D26" s="9" t="str">
        <f t="shared" si="6"/>
        <v>N/A</v>
      </c>
      <c r="E26" s="9">
        <v>99.972436875</v>
      </c>
      <c r="F26" s="9" t="str">
        <f t="shared" si="7"/>
        <v>N/A</v>
      </c>
      <c r="G26" s="9">
        <v>99.958391125000006</v>
      </c>
      <c r="H26" s="9" t="str">
        <f t="shared" si="9"/>
        <v>N/A</v>
      </c>
      <c r="I26" s="10" t="s">
        <v>217</v>
      </c>
      <c r="J26" s="10">
        <v>-1.4E-2</v>
      </c>
      <c r="K26" s="9" t="str">
        <f t="shared" si="8"/>
        <v>Yes</v>
      </c>
    </row>
    <row r="27" spans="1:11" x14ac:dyDescent="0.2">
      <c r="A27" s="2" t="s">
        <v>172</v>
      </c>
      <c r="B27" s="77" t="s">
        <v>217</v>
      </c>
      <c r="C27" s="9" t="s">
        <v>217</v>
      </c>
      <c r="D27" s="9" t="str">
        <f t="shared" si="6"/>
        <v>N/A</v>
      </c>
      <c r="E27" s="9">
        <v>99.972436875</v>
      </c>
      <c r="F27" s="9" t="str">
        <f t="shared" si="7"/>
        <v>N/A</v>
      </c>
      <c r="G27" s="9">
        <v>99.958391125000006</v>
      </c>
      <c r="H27" s="9" t="str">
        <f t="shared" si="9"/>
        <v>N/A</v>
      </c>
      <c r="I27" s="10" t="s">
        <v>217</v>
      </c>
      <c r="J27" s="10">
        <v>-1.4E-2</v>
      </c>
      <c r="K27" s="9" t="str">
        <f t="shared" si="8"/>
        <v>Yes</v>
      </c>
    </row>
    <row r="28" spans="1:11" x14ac:dyDescent="0.2">
      <c r="A28" s="2" t="s">
        <v>54</v>
      </c>
      <c r="B28" s="77" t="s">
        <v>217</v>
      </c>
      <c r="C28" s="9" t="s">
        <v>217</v>
      </c>
      <c r="D28" s="9" t="str">
        <f t="shared" si="6"/>
        <v>N/A</v>
      </c>
      <c r="E28" s="9">
        <v>13.147908183</v>
      </c>
      <c r="F28" s="9" t="str">
        <f t="shared" si="7"/>
        <v>N/A</v>
      </c>
      <c r="G28" s="9">
        <v>12.774993667</v>
      </c>
      <c r="H28" s="9" t="str">
        <f t="shared" si="9"/>
        <v>N/A</v>
      </c>
      <c r="I28" s="10" t="s">
        <v>217</v>
      </c>
      <c r="J28" s="10">
        <v>-2.84</v>
      </c>
      <c r="K28" s="9" t="str">
        <f t="shared" si="8"/>
        <v>Yes</v>
      </c>
    </row>
    <row r="29" spans="1:11" x14ac:dyDescent="0.2">
      <c r="A29" s="2" t="s">
        <v>55</v>
      </c>
      <c r="B29" s="77" t="s">
        <v>217</v>
      </c>
      <c r="C29" s="9" t="s">
        <v>217</v>
      </c>
      <c r="D29" s="9" t="str">
        <f t="shared" si="6"/>
        <v>N/A</v>
      </c>
      <c r="E29" s="9">
        <v>86.824528692000001</v>
      </c>
      <c r="F29" s="9" t="str">
        <f t="shared" si="7"/>
        <v>N/A</v>
      </c>
      <c r="G29" s="9">
        <v>87.183397458000002</v>
      </c>
      <c r="H29" s="9" t="str">
        <f t="shared" si="9"/>
        <v>N/A</v>
      </c>
      <c r="I29" s="10" t="s">
        <v>217</v>
      </c>
      <c r="J29" s="10">
        <v>0.4133</v>
      </c>
      <c r="K29" s="9" t="str">
        <f t="shared" si="8"/>
        <v>Yes</v>
      </c>
    </row>
    <row r="30" spans="1:11" x14ac:dyDescent="0.2">
      <c r="A30" s="2" t="s">
        <v>56</v>
      </c>
      <c r="B30" s="77" t="s">
        <v>217</v>
      </c>
      <c r="C30" s="9" t="s">
        <v>217</v>
      </c>
      <c r="D30" s="9" t="str">
        <f t="shared" si="6"/>
        <v>N/A</v>
      </c>
      <c r="E30" s="9">
        <v>83.459401258</v>
      </c>
      <c r="F30" s="9" t="str">
        <f t="shared" si="7"/>
        <v>N/A</v>
      </c>
      <c r="G30" s="9">
        <v>82.523016153</v>
      </c>
      <c r="H30" s="9" t="str">
        <f t="shared" si="9"/>
        <v>N/A</v>
      </c>
      <c r="I30" s="10" t="s">
        <v>217</v>
      </c>
      <c r="J30" s="10">
        <v>-1.1200000000000001</v>
      </c>
      <c r="K30" s="9" t="str">
        <f t="shared" si="8"/>
        <v>Yes</v>
      </c>
    </row>
    <row r="31" spans="1:11" x14ac:dyDescent="0.2">
      <c r="A31" s="2" t="s">
        <v>57</v>
      </c>
      <c r="B31" s="77" t="s">
        <v>217</v>
      </c>
      <c r="C31" s="9" t="s">
        <v>217</v>
      </c>
      <c r="D31" s="9" t="str">
        <f t="shared" si="6"/>
        <v>N/A</v>
      </c>
      <c r="E31" s="9">
        <v>14.856127432999999</v>
      </c>
      <c r="F31" s="9" t="str">
        <f t="shared" si="7"/>
        <v>N/A</v>
      </c>
      <c r="G31" s="9">
        <v>15.703266066999999</v>
      </c>
      <c r="H31" s="9" t="str">
        <f t="shared" si="9"/>
        <v>N/A</v>
      </c>
      <c r="I31" s="10" t="s">
        <v>217</v>
      </c>
      <c r="J31" s="10">
        <v>5.702</v>
      </c>
      <c r="K31" s="9" t="str">
        <f t="shared" si="8"/>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5</v>
      </c>
      <c r="D6" s="43" t="s">
        <v>217</v>
      </c>
      <c r="E6" s="26">
        <v>5</v>
      </c>
      <c r="F6" s="43" t="s">
        <v>217</v>
      </c>
      <c r="G6" s="26">
        <v>7</v>
      </c>
      <c r="H6" s="43" t="s">
        <v>217</v>
      </c>
      <c r="I6" s="12" t="s">
        <v>217</v>
      </c>
      <c r="J6" s="12" t="s">
        <v>217</v>
      </c>
      <c r="K6" s="43" t="s">
        <v>217</v>
      </c>
      <c r="L6" s="43" t="s">
        <v>217</v>
      </c>
    </row>
    <row r="7" spans="1:12" x14ac:dyDescent="0.2">
      <c r="A7" s="3" t="s">
        <v>17</v>
      </c>
      <c r="B7" s="29" t="s">
        <v>217</v>
      </c>
      <c r="C7" s="30">
        <v>2034731</v>
      </c>
      <c r="D7" s="74" t="str">
        <f>IF($B7="N/A","N/A",IF(C7&gt;10,"No",IF(C7&lt;-10,"No","Yes")))</f>
        <v>N/A</v>
      </c>
      <c r="E7" s="30">
        <v>2221260</v>
      </c>
      <c r="F7" s="74" t="str">
        <f>IF($B7="N/A","N/A",IF(E7&gt;10,"No",IF(E7&lt;-10,"No","Yes")))</f>
        <v>N/A</v>
      </c>
      <c r="G7" s="30">
        <v>2453554</v>
      </c>
      <c r="H7" s="74" t="str">
        <f>IF($B7="N/A","N/A",IF(G7&gt;10,"No",IF(G7&lt;-10,"No","Yes")))</f>
        <v>N/A</v>
      </c>
      <c r="I7" s="75">
        <v>9.1669999999999998</v>
      </c>
      <c r="J7" s="75">
        <v>10.46</v>
      </c>
      <c r="K7" s="76" t="s">
        <v>732</v>
      </c>
      <c r="L7" s="31" t="str">
        <f>IF(J7="Div by 0", "N/A", IF(K7="N/A","N/A", IF(J7&gt;VALUE(MID(K7,1,2)), "No", IF(J7&lt;-1*VALUE(MID(K7,1,2)), "No", "Yes"))))</f>
        <v>Yes</v>
      </c>
    </row>
    <row r="8" spans="1:12" x14ac:dyDescent="0.2">
      <c r="A8" s="3" t="s">
        <v>58</v>
      </c>
      <c r="B8" s="34" t="s">
        <v>217</v>
      </c>
      <c r="C8" s="46">
        <v>7025293210</v>
      </c>
      <c r="D8" s="43" t="str">
        <f>IF($B8="N/A","N/A",IF(C8&gt;10,"No",IF(C8&lt;-10,"No","Yes")))</f>
        <v>N/A</v>
      </c>
      <c r="E8" s="46">
        <v>8068196142</v>
      </c>
      <c r="F8" s="43" t="str">
        <f>IF($B8="N/A","N/A",IF(E8&gt;10,"No",IF(E8&lt;-10,"No","Yes")))</f>
        <v>N/A</v>
      </c>
      <c r="G8" s="46">
        <v>10171368988</v>
      </c>
      <c r="H8" s="43" t="str">
        <f>IF($B8="N/A","N/A",IF(G8&gt;10,"No",IF(G8&lt;-10,"No","Yes")))</f>
        <v>N/A</v>
      </c>
      <c r="I8" s="12">
        <v>14.84</v>
      </c>
      <c r="J8" s="12">
        <v>26.07</v>
      </c>
      <c r="K8" s="44" t="s">
        <v>732</v>
      </c>
      <c r="L8" s="9" t="str">
        <f>IF(J8="Div by 0", "N/A", IF(K8="N/A","N/A", IF(J8&gt;VALUE(MID(K8,1,2)), "No", IF(J8&lt;-1*VALUE(MID(K8,1,2)), "No", "Yes"))))</f>
        <v>Yes</v>
      </c>
    </row>
    <row r="9" spans="1:12" x14ac:dyDescent="0.2">
      <c r="A9" s="58" t="s">
        <v>937</v>
      </c>
      <c r="B9" s="9" t="s">
        <v>217</v>
      </c>
      <c r="C9" s="8">
        <v>9.9261769738000005</v>
      </c>
      <c r="D9" s="43" t="str">
        <f>IF($B9="N/A","N/A",IF(C9&gt;10,"No",IF(C9&lt;-10,"No","Yes")))</f>
        <v>N/A</v>
      </c>
      <c r="E9" s="8">
        <v>7.4377155308000003</v>
      </c>
      <c r="F9" s="43" t="str">
        <f>IF($B9="N/A","N/A",IF(E9&gt;10,"No",IF(E9&lt;-10,"No","Yes")))</f>
        <v>N/A</v>
      </c>
      <c r="G9" s="8">
        <v>7.0978670125000001</v>
      </c>
      <c r="H9" s="43" t="str">
        <f>IF($B9="N/A","N/A",IF(G9&gt;10,"No",IF(G9&lt;-10,"No","Yes")))</f>
        <v>N/A</v>
      </c>
      <c r="I9" s="12">
        <v>-25.1</v>
      </c>
      <c r="J9" s="12">
        <v>-4.57</v>
      </c>
      <c r="K9" s="9" t="s">
        <v>217</v>
      </c>
      <c r="L9" s="9" t="str">
        <f>IF(J9="Div by 0", "N/A", IF(K9="N/A","N/A", IF(J9&gt;VALUE(MID(K9,1,2)), "No", IF(J9&lt;-1*VALUE(MID(K9,1,2)), "No", "Yes"))))</f>
        <v>N/A</v>
      </c>
    </row>
    <row r="10" spans="1:12" x14ac:dyDescent="0.2">
      <c r="A10" s="58" t="s">
        <v>938</v>
      </c>
      <c r="B10" s="9" t="s">
        <v>217</v>
      </c>
      <c r="C10" s="8">
        <v>16.220866542</v>
      </c>
      <c r="D10" s="43" t="str">
        <f t="shared" ref="D10:D19" si="0">IF($B10="N/A","N/A",IF(C10&gt;10,"No",IF(C10&lt;-10,"No","Yes")))</f>
        <v>N/A</v>
      </c>
      <c r="E10" s="8">
        <v>5.9583749764</v>
      </c>
      <c r="F10" s="43" t="str">
        <f t="shared" ref="F10:F19" si="1">IF($B10="N/A","N/A",IF(E10&gt;10,"No",IF(E10&lt;-10,"No","Yes")))</f>
        <v>N/A</v>
      </c>
      <c r="G10" s="8">
        <v>4.1207570732000001</v>
      </c>
      <c r="H10" s="43" t="str">
        <f t="shared" ref="H10:H19" si="2">IF($B10="N/A","N/A",IF(G10&gt;10,"No",IF(G10&lt;-10,"No","Yes")))</f>
        <v>N/A</v>
      </c>
      <c r="I10" s="12">
        <v>-63.3</v>
      </c>
      <c r="J10" s="12">
        <v>-30.8</v>
      </c>
      <c r="K10" s="9" t="s">
        <v>217</v>
      </c>
      <c r="L10" s="9" t="str">
        <f t="shared" ref="L10:L26" si="3">IF(J10="Div by 0", "N/A", IF(K10="N/A","N/A", IF(J10&gt;VALUE(MID(K10,1,2)), "No", IF(J10&lt;-1*VALUE(MID(K10,1,2)), "No", "Yes"))))</f>
        <v>N/A</v>
      </c>
    </row>
    <row r="11" spans="1:12" x14ac:dyDescent="0.2">
      <c r="A11" s="58" t="s">
        <v>939</v>
      </c>
      <c r="B11" s="9" t="s">
        <v>217</v>
      </c>
      <c r="C11" s="8">
        <v>8.5872284838000006</v>
      </c>
      <c r="D11" s="43" t="str">
        <f t="shared" si="0"/>
        <v>N/A</v>
      </c>
      <c r="E11" s="8">
        <v>11.522559268</v>
      </c>
      <c r="F11" s="43" t="str">
        <f t="shared" si="1"/>
        <v>N/A</v>
      </c>
      <c r="G11" s="8">
        <v>13.940553173</v>
      </c>
      <c r="H11" s="43" t="str">
        <f t="shared" si="2"/>
        <v>N/A</v>
      </c>
      <c r="I11" s="12">
        <v>34.18</v>
      </c>
      <c r="J11" s="12">
        <v>20.98</v>
      </c>
      <c r="K11" s="9" t="s">
        <v>217</v>
      </c>
      <c r="L11" s="9" t="str">
        <f t="shared" si="3"/>
        <v>N/A</v>
      </c>
    </row>
    <row r="12" spans="1:12" x14ac:dyDescent="0.2">
      <c r="A12" s="58" t="s">
        <v>940</v>
      </c>
      <c r="B12" s="9" t="s">
        <v>217</v>
      </c>
      <c r="C12" s="8">
        <v>2.7573669443000002</v>
      </c>
      <c r="D12" s="43" t="str">
        <f t="shared" si="0"/>
        <v>N/A</v>
      </c>
      <c r="E12" s="8">
        <v>0.85136364050000002</v>
      </c>
      <c r="F12" s="43" t="str">
        <f t="shared" si="1"/>
        <v>N/A</v>
      </c>
      <c r="G12" s="8">
        <v>0.99378289620000004</v>
      </c>
      <c r="H12" s="43" t="str">
        <f t="shared" si="2"/>
        <v>N/A</v>
      </c>
      <c r="I12" s="12">
        <v>-69.099999999999994</v>
      </c>
      <c r="J12" s="12">
        <v>16.73</v>
      </c>
      <c r="K12" s="9" t="s">
        <v>217</v>
      </c>
      <c r="L12" s="9" t="str">
        <f t="shared" si="3"/>
        <v>N/A</v>
      </c>
    </row>
    <row r="13" spans="1:12" x14ac:dyDescent="0.2">
      <c r="A13" s="58" t="s">
        <v>941</v>
      </c>
      <c r="B13" s="11" t="s">
        <v>217</v>
      </c>
      <c r="C13" s="8">
        <v>5.0568846692999996</v>
      </c>
      <c r="D13" s="43" t="str">
        <f t="shared" si="0"/>
        <v>N/A</v>
      </c>
      <c r="E13" s="8">
        <v>13.340401394000001</v>
      </c>
      <c r="F13" s="43" t="str">
        <f t="shared" si="1"/>
        <v>N/A</v>
      </c>
      <c r="G13" s="8">
        <v>14.041508766</v>
      </c>
      <c r="H13" s="43" t="str">
        <f t="shared" si="2"/>
        <v>N/A</v>
      </c>
      <c r="I13" s="12">
        <v>163.80000000000001</v>
      </c>
      <c r="J13" s="12">
        <v>5.2560000000000002</v>
      </c>
      <c r="K13" s="9" t="s">
        <v>217</v>
      </c>
      <c r="L13" s="9" t="str">
        <f t="shared" si="3"/>
        <v>N/A</v>
      </c>
    </row>
    <row r="14" spans="1:12" ht="12.75" customHeight="1" x14ac:dyDescent="0.2">
      <c r="A14" s="58" t="s">
        <v>942</v>
      </c>
      <c r="B14" s="11" t="s">
        <v>217</v>
      </c>
      <c r="C14" s="8">
        <v>20.465653691</v>
      </c>
      <c r="D14" s="43" t="str">
        <f t="shared" si="0"/>
        <v>N/A</v>
      </c>
      <c r="E14" s="8">
        <v>23.437013227000001</v>
      </c>
      <c r="F14" s="43" t="str">
        <f t="shared" si="1"/>
        <v>N/A</v>
      </c>
      <c r="G14" s="8">
        <v>22.603089232999999</v>
      </c>
      <c r="H14" s="43" t="str">
        <f t="shared" si="2"/>
        <v>N/A</v>
      </c>
      <c r="I14" s="12">
        <v>14.52</v>
      </c>
      <c r="J14" s="12">
        <v>-3.56</v>
      </c>
      <c r="K14" s="9" t="s">
        <v>217</v>
      </c>
      <c r="L14" s="9" t="str">
        <f t="shared" si="3"/>
        <v>N/A</v>
      </c>
    </row>
    <row r="15" spans="1:12" x14ac:dyDescent="0.2">
      <c r="A15" s="58" t="s">
        <v>943</v>
      </c>
      <c r="B15" s="11" t="s">
        <v>217</v>
      </c>
      <c r="C15" s="8">
        <v>2.8745323092000001</v>
      </c>
      <c r="D15" s="43" t="str">
        <f t="shared" si="0"/>
        <v>N/A</v>
      </c>
      <c r="E15" s="8">
        <v>0.70023320099999997</v>
      </c>
      <c r="F15" s="43" t="str">
        <f t="shared" si="1"/>
        <v>N/A</v>
      </c>
      <c r="G15" s="8">
        <v>0.30743158700000001</v>
      </c>
      <c r="H15" s="43" t="str">
        <f t="shared" si="2"/>
        <v>N/A</v>
      </c>
      <c r="I15" s="12">
        <v>-75.599999999999994</v>
      </c>
      <c r="J15" s="12">
        <v>-56.1</v>
      </c>
      <c r="K15" s="9" t="s">
        <v>217</v>
      </c>
      <c r="L15" s="9" t="str">
        <f t="shared" si="3"/>
        <v>N/A</v>
      </c>
    </row>
    <row r="16" spans="1:12" ht="12.75" customHeight="1" x14ac:dyDescent="0.2">
      <c r="A16" s="58" t="s">
        <v>944</v>
      </c>
      <c r="B16" s="11" t="s">
        <v>217</v>
      </c>
      <c r="C16" s="8">
        <v>34.111290386999997</v>
      </c>
      <c r="D16" s="43" t="str">
        <f t="shared" si="0"/>
        <v>N/A</v>
      </c>
      <c r="E16" s="8">
        <v>36.752338762999997</v>
      </c>
      <c r="F16" s="43" t="str">
        <f t="shared" si="1"/>
        <v>N/A</v>
      </c>
      <c r="G16" s="8">
        <v>36.895010259000003</v>
      </c>
      <c r="H16" s="43" t="str">
        <f t="shared" si="2"/>
        <v>N/A</v>
      </c>
      <c r="I16" s="12">
        <v>7.742</v>
      </c>
      <c r="J16" s="12">
        <v>0.38819999999999999</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55.364707684999999</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37.537425302000003</v>
      </c>
      <c r="H18" s="43" t="str">
        <f t="shared" si="2"/>
        <v>N/A</v>
      </c>
      <c r="I18" s="12" t="s">
        <v>217</v>
      </c>
      <c r="J18" s="12" t="s">
        <v>217</v>
      </c>
      <c r="K18" s="9" t="s">
        <v>217</v>
      </c>
      <c r="L18" s="9" t="str">
        <f t="shared" si="3"/>
        <v>N/A</v>
      </c>
    </row>
    <row r="19" spans="1:12" ht="12.75" customHeight="1" x14ac:dyDescent="0.2">
      <c r="A19" s="16" t="s">
        <v>132</v>
      </c>
      <c r="B19" s="1" t="s">
        <v>217</v>
      </c>
      <c r="C19" s="35">
        <v>7911</v>
      </c>
      <c r="D19" s="43" t="str">
        <f t="shared" si="0"/>
        <v>N/A</v>
      </c>
      <c r="E19" s="35">
        <v>39788</v>
      </c>
      <c r="F19" s="43" t="str">
        <f t="shared" si="1"/>
        <v>N/A</v>
      </c>
      <c r="G19" s="35">
        <v>90339</v>
      </c>
      <c r="H19" s="43" t="str">
        <f t="shared" si="2"/>
        <v>N/A</v>
      </c>
      <c r="I19" s="12">
        <v>402.9</v>
      </c>
      <c r="J19" s="12">
        <v>127.1</v>
      </c>
      <c r="K19" s="35" t="s">
        <v>217</v>
      </c>
      <c r="L19" s="9" t="str">
        <f t="shared" si="3"/>
        <v>N/A</v>
      </c>
    </row>
    <row r="20" spans="1:12" ht="12.75" customHeight="1" x14ac:dyDescent="0.2">
      <c r="A20" s="16" t="s">
        <v>133</v>
      </c>
      <c r="B20" s="47" t="s">
        <v>280</v>
      </c>
      <c r="C20" s="8">
        <v>0.38879832269999998</v>
      </c>
      <c r="D20" s="43" t="str">
        <f>IF($B20="N/A","N/A",IF(C20&gt;=2,"No",IF(C20&lt;0,"No","Yes")))</f>
        <v>Yes</v>
      </c>
      <c r="E20" s="8">
        <v>1.791235605</v>
      </c>
      <c r="F20" s="43" t="str">
        <f>IF($B20="N/A","N/A",IF(E20&gt;=2,"No",IF(E20&lt;0,"No","Yes")))</f>
        <v>Yes</v>
      </c>
      <c r="G20" s="8">
        <v>3.6819650189000002</v>
      </c>
      <c r="H20" s="43" t="str">
        <f>IF($B20="N/A","N/A",IF(G20&gt;=2,"No",IF(G20&lt;0,"No","Yes")))</f>
        <v>No</v>
      </c>
      <c r="I20" s="12">
        <v>360.7</v>
      </c>
      <c r="J20" s="12">
        <v>105.6</v>
      </c>
      <c r="K20" s="9" t="s">
        <v>217</v>
      </c>
      <c r="L20" s="9" t="str">
        <f t="shared" si="3"/>
        <v>N/A</v>
      </c>
    </row>
    <row r="21" spans="1:12" ht="25.5" x14ac:dyDescent="0.2">
      <c r="A21" s="2" t="s">
        <v>134</v>
      </c>
      <c r="B21" s="47" t="s">
        <v>217</v>
      </c>
      <c r="C21" s="46">
        <v>13478711</v>
      </c>
      <c r="D21" s="43" t="str">
        <f t="shared" ref="D21:D26" si="4">IF($B21="N/A","N/A",IF(C21&gt;10,"No",IF(C21&lt;-10,"No","Yes")))</f>
        <v>N/A</v>
      </c>
      <c r="E21" s="46">
        <v>22030749</v>
      </c>
      <c r="F21" s="43" t="str">
        <f t="shared" ref="F21:F26" si="5">IF($B21="N/A","N/A",IF(E21&gt;10,"No",IF(E21&lt;-10,"No","Yes")))</f>
        <v>N/A</v>
      </c>
      <c r="G21" s="46">
        <v>32303562</v>
      </c>
      <c r="H21" s="43" t="str">
        <f t="shared" ref="H21:H26" si="6">IF($B21="N/A","N/A",IF(G21&gt;10,"No",IF(G21&lt;-10,"No","Yes")))</f>
        <v>N/A</v>
      </c>
      <c r="I21" s="12">
        <v>63.45</v>
      </c>
      <c r="J21" s="12">
        <v>46.63</v>
      </c>
      <c r="K21" s="9" t="s">
        <v>217</v>
      </c>
      <c r="L21" s="9" t="str">
        <f t="shared" si="3"/>
        <v>N/A</v>
      </c>
    </row>
    <row r="22" spans="1:12" ht="13.5" customHeight="1" x14ac:dyDescent="0.2">
      <c r="A22" s="2" t="s">
        <v>1725</v>
      </c>
      <c r="B22" s="47" t="s">
        <v>217</v>
      </c>
      <c r="C22" s="46">
        <v>1703.7935786</v>
      </c>
      <c r="D22" s="43" t="str">
        <f t="shared" si="4"/>
        <v>N/A</v>
      </c>
      <c r="E22" s="46">
        <v>553.70335277000004</v>
      </c>
      <c r="F22" s="43" t="str">
        <f t="shared" si="5"/>
        <v>N/A</v>
      </c>
      <c r="G22" s="46">
        <v>357.58157605999997</v>
      </c>
      <c r="H22" s="43" t="str">
        <f t="shared" si="6"/>
        <v>N/A</v>
      </c>
      <c r="I22" s="12">
        <v>-67.5</v>
      </c>
      <c r="J22" s="12">
        <v>-35.4</v>
      </c>
      <c r="K22" s="9" t="s">
        <v>217</v>
      </c>
      <c r="L22" s="9" t="str">
        <f t="shared" si="3"/>
        <v>N/A</v>
      </c>
    </row>
    <row r="23" spans="1:12" ht="12.75" customHeight="1" x14ac:dyDescent="0.2">
      <c r="A23" s="16" t="s">
        <v>135</v>
      </c>
      <c r="B23" s="34" t="s">
        <v>217</v>
      </c>
      <c r="C23" s="1">
        <v>4340</v>
      </c>
      <c r="D23" s="43" t="str">
        <f t="shared" si="4"/>
        <v>N/A</v>
      </c>
      <c r="E23" s="1">
        <v>10742</v>
      </c>
      <c r="F23" s="43" t="str">
        <f t="shared" si="5"/>
        <v>N/A</v>
      </c>
      <c r="G23" s="1">
        <v>11374</v>
      </c>
      <c r="H23" s="43" t="str">
        <f t="shared" si="6"/>
        <v>N/A</v>
      </c>
      <c r="I23" s="12">
        <v>147.5</v>
      </c>
      <c r="J23" s="12">
        <v>5.883</v>
      </c>
      <c r="K23" s="35" t="s">
        <v>217</v>
      </c>
      <c r="L23" s="9" t="str">
        <f t="shared" si="3"/>
        <v>N/A</v>
      </c>
    </row>
    <row r="24" spans="1:12" ht="12.75" customHeight="1" x14ac:dyDescent="0.2">
      <c r="A24" s="16" t="s">
        <v>136</v>
      </c>
      <c r="B24" s="34" t="s">
        <v>217</v>
      </c>
      <c r="C24" s="13">
        <v>0.2132960082</v>
      </c>
      <c r="D24" s="43" t="str">
        <f t="shared" si="4"/>
        <v>N/A</v>
      </c>
      <c r="E24" s="13">
        <v>0.4835993985</v>
      </c>
      <c r="F24" s="43" t="str">
        <f t="shared" si="5"/>
        <v>N/A</v>
      </c>
      <c r="G24" s="13">
        <v>0.46357243409999999</v>
      </c>
      <c r="H24" s="43" t="str">
        <f t="shared" si="6"/>
        <v>N/A</v>
      </c>
      <c r="I24" s="12">
        <v>126.7</v>
      </c>
      <c r="J24" s="12">
        <v>-4.1399999999999997</v>
      </c>
      <c r="K24" s="9" t="s">
        <v>217</v>
      </c>
      <c r="L24" s="9" t="str">
        <f t="shared" si="3"/>
        <v>N/A</v>
      </c>
    </row>
    <row r="25" spans="1:12" ht="25.5" x14ac:dyDescent="0.2">
      <c r="A25" s="2" t="s">
        <v>137</v>
      </c>
      <c r="B25" s="34" t="s">
        <v>217</v>
      </c>
      <c r="C25" s="14">
        <v>12869334</v>
      </c>
      <c r="D25" s="43" t="str">
        <f t="shared" si="4"/>
        <v>N/A</v>
      </c>
      <c r="E25" s="14">
        <v>20117061</v>
      </c>
      <c r="F25" s="43" t="str">
        <f t="shared" si="5"/>
        <v>N/A</v>
      </c>
      <c r="G25" s="14">
        <v>22612885</v>
      </c>
      <c r="H25" s="43" t="str">
        <f t="shared" si="6"/>
        <v>N/A</v>
      </c>
      <c r="I25" s="12">
        <v>56.32</v>
      </c>
      <c r="J25" s="12">
        <v>12.41</v>
      </c>
      <c r="K25" s="9" t="s">
        <v>217</v>
      </c>
      <c r="L25" s="9" t="str">
        <f t="shared" si="3"/>
        <v>N/A</v>
      </c>
    </row>
    <row r="26" spans="1:12" ht="25.5" x14ac:dyDescent="0.2">
      <c r="A26" s="2" t="s">
        <v>947</v>
      </c>
      <c r="B26" s="34" t="s">
        <v>217</v>
      </c>
      <c r="C26" s="14">
        <v>2965.2843318</v>
      </c>
      <c r="D26" s="43" t="str">
        <f t="shared" si="4"/>
        <v>N/A</v>
      </c>
      <c r="E26" s="14">
        <v>1872.7481846999999</v>
      </c>
      <c r="F26" s="43" t="str">
        <f t="shared" si="5"/>
        <v>N/A</v>
      </c>
      <c r="G26" s="14">
        <v>1988.1207139000001</v>
      </c>
      <c r="H26" s="43" t="str">
        <f t="shared" si="6"/>
        <v>N/A</v>
      </c>
      <c r="I26" s="12">
        <v>-36.799999999999997</v>
      </c>
      <c r="J26" s="12">
        <v>6.1609999999999996</v>
      </c>
      <c r="K26" s="9" t="s">
        <v>217</v>
      </c>
      <c r="L26" s="9" t="str">
        <f t="shared" si="3"/>
        <v>N/A</v>
      </c>
    </row>
    <row r="27" spans="1:12" x14ac:dyDescent="0.2">
      <c r="A27" s="16" t="s">
        <v>138</v>
      </c>
      <c r="B27" s="1" t="s">
        <v>217</v>
      </c>
      <c r="C27" s="35">
        <v>0</v>
      </c>
      <c r="D27" s="43" t="str">
        <f>IF($B27="N/A","N/A",IF(C27&gt;10,"No",IF(C27&lt;-10,"No","Yes")))</f>
        <v>N/A</v>
      </c>
      <c r="E27" s="35">
        <v>0</v>
      </c>
      <c r="F27" s="43" t="str">
        <f>IF($B27="N/A","N/A",IF(E27&gt;10,"No",IF(E27&lt;-10,"No","Yes")))</f>
        <v>N/A</v>
      </c>
      <c r="G27" s="35">
        <v>28054</v>
      </c>
      <c r="H27" s="43" t="str">
        <f>IF($B27="N/A","N/A",IF(G27&gt;10,"No",IF(G27&lt;-10,"No","Yes")))</f>
        <v>N/A</v>
      </c>
      <c r="I27" s="12" t="s">
        <v>1743</v>
      </c>
      <c r="J27" s="12" t="s">
        <v>1743</v>
      </c>
      <c r="K27" s="35" t="s">
        <v>217</v>
      </c>
      <c r="L27" s="9" t="str">
        <f>IF(J27="Div by 0", "N/A", IF(K27="N/A","N/A", IF(J27&gt;VALUE(MID(K27,1,2)), "No", IF(J27&lt;-1*VALUE(MID(K27,1,2)), "No", "Yes"))))</f>
        <v>N/A</v>
      </c>
    </row>
    <row r="28" spans="1:12" x14ac:dyDescent="0.2">
      <c r="A28" s="2" t="s">
        <v>139</v>
      </c>
      <c r="B28" s="47" t="s">
        <v>217</v>
      </c>
      <c r="C28" s="8">
        <v>0</v>
      </c>
      <c r="D28" s="43" t="str">
        <f>IF($B28="N/A","N/A",IF(C28&gt;10,"No",IF(C28&lt;-10,"No","Yes")))</f>
        <v>N/A</v>
      </c>
      <c r="E28" s="8">
        <v>0</v>
      </c>
      <c r="F28" s="43" t="str">
        <f>IF($B28="N/A","N/A",IF(E28&gt;10,"No",IF(E28&lt;-10,"No","Yes")))</f>
        <v>N/A</v>
      </c>
      <c r="G28" s="8">
        <v>1.1434025907000001</v>
      </c>
      <c r="H28" s="43" t="str">
        <f>IF($B28="N/A","N/A",IF(G28&gt;10,"No",IF(G28&lt;-10,"No","Yes")))</f>
        <v>N/A</v>
      </c>
      <c r="I28" s="12" t="s">
        <v>1743</v>
      </c>
      <c r="J28" s="12" t="s">
        <v>1743</v>
      </c>
      <c r="K28" s="9" t="s">
        <v>217</v>
      </c>
      <c r="L28" s="9" t="str">
        <f>IF(J28="Div by 0", "N/A", IF(K28="N/A","N/A", IF(J28&gt;VALUE(MID(K28,1,2)), "No", IF(J28&lt;-1*VALUE(MID(K28,1,2)), "No", "Yes"))))</f>
        <v>N/A</v>
      </c>
    </row>
    <row r="29" spans="1:12" x14ac:dyDescent="0.2">
      <c r="A29" s="16" t="s">
        <v>140</v>
      </c>
      <c r="B29" s="35" t="s">
        <v>217</v>
      </c>
      <c r="C29" s="35">
        <v>0</v>
      </c>
      <c r="D29" s="43" t="str">
        <f>IF($B29="N/A","N/A",IF(C29&gt;10,"No",IF(C29&lt;-10,"No","Yes")))</f>
        <v>N/A</v>
      </c>
      <c r="E29" s="35">
        <v>0</v>
      </c>
      <c r="F29" s="43" t="str">
        <f>IF($B29="N/A","N/A",IF(E29&gt;10,"No",IF(E29&lt;-10,"No","Yes")))</f>
        <v>N/A</v>
      </c>
      <c r="G29" s="35">
        <v>51485</v>
      </c>
      <c r="H29" s="43" t="str">
        <f>IF($B29="N/A","N/A",IF(G29&gt;10,"No",IF(G29&lt;-10,"No","Yes")))</f>
        <v>N/A</v>
      </c>
      <c r="I29" s="12" t="s">
        <v>1743</v>
      </c>
      <c r="J29" s="12" t="s">
        <v>1743</v>
      </c>
      <c r="K29" s="35" t="s">
        <v>217</v>
      </c>
      <c r="L29" s="9" t="str">
        <f>IF(J29="Div by 0", "N/A", IF(K29="N/A","N/A", IF(J29&gt;VALUE(MID(K29,1,2)), "No", IF(J29&lt;-1*VALUE(MID(K29,1,2)), "No", "Yes"))))</f>
        <v>N/A</v>
      </c>
    </row>
    <row r="30" spans="1:12" x14ac:dyDescent="0.2">
      <c r="A30" s="2" t="s">
        <v>141</v>
      </c>
      <c r="B30" s="34" t="s">
        <v>217</v>
      </c>
      <c r="C30" s="8">
        <v>0</v>
      </c>
      <c r="D30" s="43" t="str">
        <f>IF($B30="N/A","N/A",IF(C30&gt;10,"No",IF(C30&lt;-10,"No","Yes")))</f>
        <v>N/A</v>
      </c>
      <c r="E30" s="8">
        <v>0</v>
      </c>
      <c r="F30" s="43" t="str">
        <f>IF($B30="N/A","N/A",IF(E30&gt;10,"No",IF(E30&lt;-10,"No","Yes")))</f>
        <v>N/A</v>
      </c>
      <c r="G30" s="8">
        <v>2.0983846289999999</v>
      </c>
      <c r="H30" s="43" t="str">
        <f>IF($B30="N/A","N/A",IF(G30&gt;10,"No",IF(G30&lt;-10,"No","Yes")))</f>
        <v>N/A</v>
      </c>
      <c r="I30" s="12" t="s">
        <v>1743</v>
      </c>
      <c r="J30" s="12" t="s">
        <v>1743</v>
      </c>
      <c r="K30" s="9" t="s">
        <v>217</v>
      </c>
      <c r="L30" s="9" t="str">
        <f>IF(J30="Div by 0", "N/A", IF(K30="N/A","N/A", IF(J30&gt;VALUE(MID(K30,1,2)), "No", IF(J30&lt;-1*VALUE(MID(K30,1,2)), "No", "Yes"))))</f>
        <v>N/A</v>
      </c>
    </row>
    <row r="31" spans="1:12" ht="12.75" customHeight="1" x14ac:dyDescent="0.2">
      <c r="A31" s="16" t="s">
        <v>142</v>
      </c>
      <c r="B31" s="1" t="s">
        <v>217</v>
      </c>
      <c r="C31" s="1">
        <v>0</v>
      </c>
      <c r="D31" s="43" t="str">
        <f>IF($B31="N/A","N/A",IF(C31&gt;10,"No",IF(C31&lt;-10,"No","Yes")))</f>
        <v>N/A</v>
      </c>
      <c r="E31" s="1">
        <v>0</v>
      </c>
      <c r="F31" s="43" t="str">
        <f>IF($B31="N/A","N/A",IF(E31&gt;10,"No",IF(E31&lt;-10,"No","Yes")))</f>
        <v>N/A</v>
      </c>
      <c r="G31" s="1">
        <v>24582.333332999999</v>
      </c>
      <c r="H31" s="43" t="str">
        <f>IF($B31="N/A","N/A",IF(G31&gt;10,"No",IF(G31&lt;-10,"No","Yes")))</f>
        <v>N/A</v>
      </c>
      <c r="I31" s="12" t="s">
        <v>1743</v>
      </c>
      <c r="J31" s="12" t="s">
        <v>1743</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2026820</v>
      </c>
      <c r="D6" s="43" t="str">
        <f>IF($B6="N/A","N/A",IF(C6&gt;10,"No",IF(C6&lt;-10,"No","Yes")))</f>
        <v>N/A</v>
      </c>
      <c r="E6" s="35">
        <v>2181472</v>
      </c>
      <c r="F6" s="43" t="str">
        <f>IF($B6="N/A","N/A",IF(E6&gt;10,"No",IF(E6&lt;-10,"No","Yes")))</f>
        <v>N/A</v>
      </c>
      <c r="G6" s="35">
        <v>2335161</v>
      </c>
      <c r="H6" s="43" t="str">
        <f>IF($B6="N/A","N/A",IF(G6&gt;10,"No",IF(G6&lt;-10,"No","Yes")))</f>
        <v>N/A</v>
      </c>
      <c r="I6" s="12">
        <v>7.63</v>
      </c>
      <c r="J6" s="12">
        <v>7.0449999999999999</v>
      </c>
      <c r="K6" s="49" t="s">
        <v>732</v>
      </c>
      <c r="L6" s="9" t="str">
        <f>IF(J6="Div by 0", "N/A", IF(K6="N/A","N/A", IF(J6&gt;VALUE(MID(K6,1,2)), "No", IF(J6&lt;-1*VALUE(MID(K6,1,2)), "No", "Yes"))))</f>
        <v>Yes</v>
      </c>
    </row>
    <row r="7" spans="1:12" x14ac:dyDescent="0.2">
      <c r="A7" s="16" t="s">
        <v>59</v>
      </c>
      <c r="B7" s="35" t="s">
        <v>217</v>
      </c>
      <c r="C7" s="35">
        <v>1655817.14</v>
      </c>
      <c r="D7" s="43" t="str">
        <f>IF($B7="N/A","N/A",IF(C7&gt;10,"No",IF(C7&lt;-10,"No","Yes")))</f>
        <v>N/A</v>
      </c>
      <c r="E7" s="35">
        <v>1773943.39</v>
      </c>
      <c r="F7" s="43" t="str">
        <f>IF($B7="N/A","N/A",IF(E7&gt;10,"No",IF(E7&lt;-10,"No","Yes")))</f>
        <v>N/A</v>
      </c>
      <c r="G7" s="35">
        <v>1898018.42</v>
      </c>
      <c r="H7" s="43" t="str">
        <f>IF($B7="N/A","N/A",IF(G7&gt;10,"No",IF(G7&lt;-10,"No","Yes")))</f>
        <v>N/A</v>
      </c>
      <c r="I7" s="12">
        <v>7.1340000000000003</v>
      </c>
      <c r="J7" s="12">
        <v>6.9939999999999998</v>
      </c>
      <c r="K7" s="49" t="s">
        <v>733</v>
      </c>
      <c r="L7" s="9" t="str">
        <f>IF(J7="Div by 0", "N/A", IF(K7="N/A","N/A", IF(J7&gt;VALUE(MID(K7,1,2)), "No", IF(J7&lt;-1*VALUE(MID(K7,1,2)), "No", "Yes"))))</f>
        <v>Yes</v>
      </c>
    </row>
    <row r="8" spans="1:12" x14ac:dyDescent="0.2">
      <c r="A8" s="66" t="s">
        <v>143</v>
      </c>
      <c r="B8" s="35" t="s">
        <v>217</v>
      </c>
      <c r="C8" s="35">
        <v>98923</v>
      </c>
      <c r="D8" s="43" t="str">
        <f>IF($B8="N/A","N/A",IF(C8&gt;10,"No",IF(C8&lt;-10,"No","Yes")))</f>
        <v>N/A</v>
      </c>
      <c r="E8" s="35">
        <v>122220</v>
      </c>
      <c r="F8" s="43" t="str">
        <f>IF($B8="N/A","N/A",IF(E8&gt;10,"No",IF(E8&lt;-10,"No","Yes")))</f>
        <v>N/A</v>
      </c>
      <c r="G8" s="35">
        <v>13746</v>
      </c>
      <c r="H8" s="43" t="str">
        <f>IF($B8="N/A","N/A",IF(G8&gt;10,"No",IF(G8&lt;-10,"No","Yes")))</f>
        <v>N/A</v>
      </c>
      <c r="I8" s="12">
        <v>23.55</v>
      </c>
      <c r="J8" s="12">
        <v>-88.8</v>
      </c>
      <c r="K8" s="35" t="s">
        <v>217</v>
      </c>
      <c r="L8" s="9" t="str">
        <f>IF(J8="Div by 0", "N/A", IF(K8="N/A","N/A", IF(J8&gt;VALUE(MID(K8,1,2)), "No", IF(J8&lt;-1*VALUE(MID(K8,1,2)), "No", "Yes"))))</f>
        <v>N/A</v>
      </c>
    </row>
    <row r="9" spans="1:12" x14ac:dyDescent="0.2">
      <c r="A9" s="16" t="s">
        <v>681</v>
      </c>
      <c r="B9" s="35" t="s">
        <v>217</v>
      </c>
      <c r="C9" s="35">
        <v>12988</v>
      </c>
      <c r="D9" s="43" t="str">
        <f t="shared" ref="D9:D11" si="0">IF($B9="N/A","N/A",IF(C9&gt;10,"No",IF(C9&lt;-10,"No","Yes")))</f>
        <v>N/A</v>
      </c>
      <c r="E9" s="35">
        <v>11936</v>
      </c>
      <c r="F9" s="43" t="str">
        <f t="shared" ref="F9:F11" si="1">IF($B9="N/A","N/A",IF(E9&gt;10,"No",IF(E9&lt;-10,"No","Yes")))</f>
        <v>N/A</v>
      </c>
      <c r="G9" s="35">
        <v>10616</v>
      </c>
      <c r="H9" s="43" t="str">
        <f t="shared" ref="H9:H11" si="2">IF($B9="N/A","N/A",IF(G9&gt;10,"No",IF(G9&lt;-10,"No","Yes")))</f>
        <v>N/A</v>
      </c>
      <c r="I9" s="12">
        <v>-8.1</v>
      </c>
      <c r="J9" s="12">
        <v>-11.1</v>
      </c>
      <c r="K9" s="35" t="s">
        <v>217</v>
      </c>
      <c r="L9" s="9" t="str">
        <f t="shared" ref="L9:L11" si="3">IF(J9="Div by 0", "N/A", IF(K9="N/A","N/A", IF(J9&gt;VALUE(MID(K9,1,2)), "No", IF(J9&lt;-1*VALUE(MID(K9,1,2)), "No", "Yes"))))</f>
        <v>N/A</v>
      </c>
    </row>
    <row r="10" spans="1:12" x14ac:dyDescent="0.2">
      <c r="A10" s="16" t="s">
        <v>424</v>
      </c>
      <c r="B10" s="35" t="s">
        <v>217</v>
      </c>
      <c r="C10" s="35">
        <v>85935</v>
      </c>
      <c r="D10" s="43" t="str">
        <f t="shared" si="0"/>
        <v>N/A</v>
      </c>
      <c r="E10" s="35">
        <v>110284</v>
      </c>
      <c r="F10" s="43" t="str">
        <f t="shared" si="1"/>
        <v>N/A</v>
      </c>
      <c r="G10" s="35">
        <v>3130</v>
      </c>
      <c r="H10" s="43" t="str">
        <f t="shared" si="2"/>
        <v>N/A</v>
      </c>
      <c r="I10" s="12">
        <v>28.33</v>
      </c>
      <c r="J10" s="12">
        <v>-97.2</v>
      </c>
      <c r="K10" s="35" t="s">
        <v>217</v>
      </c>
      <c r="L10" s="9" t="str">
        <f t="shared" si="3"/>
        <v>N/A</v>
      </c>
    </row>
    <row r="11" spans="1:12" x14ac:dyDescent="0.2">
      <c r="A11" s="16" t="s">
        <v>173</v>
      </c>
      <c r="B11" s="35" t="s">
        <v>217</v>
      </c>
      <c r="C11" s="8">
        <v>4.8806998154999999</v>
      </c>
      <c r="D11" s="43" t="str">
        <f t="shared" si="0"/>
        <v>N/A</v>
      </c>
      <c r="E11" s="8">
        <v>5.6026389520000004</v>
      </c>
      <c r="F11" s="43" t="str">
        <f t="shared" si="1"/>
        <v>N/A</v>
      </c>
      <c r="G11" s="8">
        <v>0.58865320210000005</v>
      </c>
      <c r="H11" s="43" t="str">
        <f t="shared" si="2"/>
        <v>N/A</v>
      </c>
      <c r="I11" s="12">
        <v>14.79</v>
      </c>
      <c r="J11" s="12">
        <v>-89.5</v>
      </c>
      <c r="K11" s="35" t="s">
        <v>217</v>
      </c>
      <c r="L11" s="9" t="str">
        <f t="shared" si="3"/>
        <v>N/A</v>
      </c>
    </row>
    <row r="12" spans="1:12" x14ac:dyDescent="0.2">
      <c r="A12" s="16" t="s">
        <v>144</v>
      </c>
      <c r="B12" s="35" t="s">
        <v>217</v>
      </c>
      <c r="C12" s="35">
        <v>74994.5</v>
      </c>
      <c r="D12" s="43" t="str">
        <f>IF($B12="N/A","N/A",IF(C12&gt;10,"No",IF(C12&lt;-10,"No","Yes")))</f>
        <v>N/A</v>
      </c>
      <c r="E12" s="35">
        <v>82651</v>
      </c>
      <c r="F12" s="43" t="str">
        <f>IF($B12="N/A","N/A",IF(E12&gt;10,"No",IF(E12&lt;-10,"No","Yes")))</f>
        <v>N/A</v>
      </c>
      <c r="G12" s="35">
        <v>6796</v>
      </c>
      <c r="H12" s="43" t="str">
        <f>IF($B12="N/A","N/A",IF(G12&gt;10,"No",IF(G12&lt;-10,"No","Yes")))</f>
        <v>N/A</v>
      </c>
      <c r="I12" s="12">
        <v>10.210000000000001</v>
      </c>
      <c r="J12" s="12">
        <v>-91.8</v>
      </c>
      <c r="K12" s="35" t="s">
        <v>217</v>
      </c>
      <c r="L12" s="9" t="str">
        <f>IF(J12="Div by 0", "N/A", IF(K12="N/A","N/A", IF(J12&gt;VALUE(MID(K12,1,2)), "No", IF(J12&lt;-1*VALUE(MID(K12,1,2)), "No", "Yes"))))</f>
        <v>N/A</v>
      </c>
    </row>
    <row r="13" spans="1:12" s="104" customFormat="1" ht="12.75" customHeight="1" x14ac:dyDescent="0.2">
      <c r="A13" s="2" t="s">
        <v>1656</v>
      </c>
      <c r="B13" s="47" t="s">
        <v>281</v>
      </c>
      <c r="C13" s="13">
        <v>95.514697901000005</v>
      </c>
      <c r="D13" s="11" t="str">
        <f>IF($B13="N/A","N/A",IF(C13&gt;=95,"Yes","No"))</f>
        <v>Yes</v>
      </c>
      <c r="E13" s="13">
        <v>97.054099249999993</v>
      </c>
      <c r="F13" s="11" t="str">
        <f>IF($B13="N/A","N/A",IF(E13&gt;=95,"Yes","No"))</f>
        <v>Yes</v>
      </c>
      <c r="G13" s="13">
        <v>97.462573243999998</v>
      </c>
      <c r="H13" s="11" t="str">
        <f>IF($B13="N/A","N/A",IF(G13&gt;=95,"Yes","No"))</f>
        <v>Yes</v>
      </c>
      <c r="I13" s="56">
        <v>1.6120000000000001</v>
      </c>
      <c r="J13" s="56">
        <v>0.4209</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95.386171441000002</v>
      </c>
      <c r="D14" s="11" t="str">
        <f>IF($B14="N/A","N/A",IF(C14&gt;95,"Yes","No"))</f>
        <v>Yes</v>
      </c>
      <c r="E14" s="68">
        <v>96.957238047999994</v>
      </c>
      <c r="F14" s="11" t="str">
        <f>IF($B14="N/A","N/A",IF(E14&gt;95,"Yes","No"))</f>
        <v>Yes</v>
      </c>
      <c r="G14" s="68">
        <v>97.376369338000003</v>
      </c>
      <c r="H14" s="11" t="str">
        <f>IF($B14="N/A","N/A",IF(G14&gt;95,"Yes","No"))</f>
        <v>Yes</v>
      </c>
      <c r="I14" s="128">
        <v>1.647</v>
      </c>
      <c r="J14" s="128">
        <v>0.43230000000000002</v>
      </c>
      <c r="K14" s="127" t="s">
        <v>733</v>
      </c>
      <c r="L14" s="11" t="str">
        <f t="shared" si="4"/>
        <v>Yes</v>
      </c>
    </row>
    <row r="15" spans="1:12" s="104" customFormat="1" ht="12.75" customHeight="1" x14ac:dyDescent="0.2">
      <c r="A15" s="2" t="s">
        <v>1659</v>
      </c>
      <c r="B15" s="127" t="s">
        <v>217</v>
      </c>
      <c r="C15" s="68">
        <v>4.4404539999999998E-4</v>
      </c>
      <c r="D15" s="129" t="str">
        <f t="shared" ref="D15:D19" si="5">IF($B15="N/A","N/A",IF(C15&gt;10,"No",IF(C15&lt;-10,"No","Yes")))</f>
        <v>N/A</v>
      </c>
      <c r="E15" s="68">
        <v>9.1681209999999996E-4</v>
      </c>
      <c r="F15" s="129" t="str">
        <f t="shared" ref="F15:F19" si="6">IF($B15="N/A","N/A",IF(E15&gt;10,"No",IF(E15&lt;-10,"No","Yes")))</f>
        <v>N/A</v>
      </c>
      <c r="G15" s="68">
        <v>2.6122395999999999E-3</v>
      </c>
      <c r="H15" s="129" t="str">
        <f t="shared" ref="H15:H19" si="7">IF($B15="N/A","N/A",IF(G15&gt;10,"No",IF(G15&lt;-10,"No","Yes")))</f>
        <v>N/A</v>
      </c>
      <c r="I15" s="128">
        <v>106.5</v>
      </c>
      <c r="J15" s="128">
        <v>184.9</v>
      </c>
      <c r="K15" s="127" t="s">
        <v>217</v>
      </c>
      <c r="L15" s="11" t="str">
        <f t="shared" si="4"/>
        <v>N/A</v>
      </c>
    </row>
    <row r="16" spans="1:12" s="104" customFormat="1" ht="12.75" customHeight="1" x14ac:dyDescent="0.2">
      <c r="A16" s="2" t="s">
        <v>1660</v>
      </c>
      <c r="B16" s="127" t="s">
        <v>217</v>
      </c>
      <c r="C16" s="68">
        <v>0</v>
      </c>
      <c r="D16" s="129" t="str">
        <f t="shared" si="5"/>
        <v>N/A</v>
      </c>
      <c r="E16" s="68">
        <v>3.2088420000000003E-4</v>
      </c>
      <c r="F16" s="129" t="str">
        <f t="shared" si="6"/>
        <v>N/A</v>
      </c>
      <c r="G16" s="68">
        <v>5.1388319999999999E-4</v>
      </c>
      <c r="H16" s="129" t="str">
        <f t="shared" si="7"/>
        <v>N/A</v>
      </c>
      <c r="I16" s="128" t="s">
        <v>1743</v>
      </c>
      <c r="J16" s="128">
        <v>60.15</v>
      </c>
      <c r="K16" s="127" t="s">
        <v>217</v>
      </c>
      <c r="L16" s="11" t="str">
        <f t="shared" si="4"/>
        <v>N/A</v>
      </c>
    </row>
    <row r="17" spans="1:14" s="104" customFormat="1" ht="12.75" customHeight="1" x14ac:dyDescent="0.2">
      <c r="A17" s="2" t="s">
        <v>1661</v>
      </c>
      <c r="B17" s="127" t="s">
        <v>217</v>
      </c>
      <c r="C17" s="68">
        <v>0</v>
      </c>
      <c r="D17" s="129" t="str">
        <f t="shared" si="5"/>
        <v>N/A</v>
      </c>
      <c r="E17" s="68">
        <v>1.3752179999999999E-4</v>
      </c>
      <c r="F17" s="129" t="str">
        <f t="shared" si="6"/>
        <v>N/A</v>
      </c>
      <c r="G17" s="68">
        <v>1.712944E-4</v>
      </c>
      <c r="H17" s="129" t="str">
        <f t="shared" si="7"/>
        <v>N/A</v>
      </c>
      <c r="I17" s="128" t="s">
        <v>1743</v>
      </c>
      <c r="J17" s="128">
        <v>24.56</v>
      </c>
      <c r="K17" s="127" t="s">
        <v>217</v>
      </c>
      <c r="L17" s="11" t="str">
        <f t="shared" si="4"/>
        <v>N/A</v>
      </c>
    </row>
    <row r="18" spans="1:14" s="104" customFormat="1" ht="25.5" x14ac:dyDescent="0.2">
      <c r="A18" s="2" t="s">
        <v>1662</v>
      </c>
      <c r="B18" s="47" t="s">
        <v>217</v>
      </c>
      <c r="C18" s="13">
        <v>0.12793439970000001</v>
      </c>
      <c r="D18" s="11" t="str">
        <f t="shared" si="5"/>
        <v>N/A</v>
      </c>
      <c r="E18" s="13">
        <v>9.5394302599999994E-2</v>
      </c>
      <c r="F18" s="11" t="str">
        <f t="shared" si="6"/>
        <v>N/A</v>
      </c>
      <c r="G18" s="13">
        <v>8.2820841899999997E-2</v>
      </c>
      <c r="H18" s="11" t="str">
        <f t="shared" si="7"/>
        <v>N/A</v>
      </c>
      <c r="I18" s="56">
        <v>-25.4</v>
      </c>
      <c r="J18" s="56">
        <v>-13.2</v>
      </c>
      <c r="K18" s="47" t="s">
        <v>217</v>
      </c>
      <c r="L18" s="11" t="str">
        <f t="shared" si="4"/>
        <v>N/A</v>
      </c>
    </row>
    <row r="19" spans="1:14" s="104" customFormat="1" ht="27.75" customHeight="1" x14ac:dyDescent="0.2">
      <c r="A19" s="2" t="s">
        <v>1663</v>
      </c>
      <c r="B19" s="47" t="s">
        <v>217</v>
      </c>
      <c r="C19" s="13">
        <v>1.4801509999999999E-4</v>
      </c>
      <c r="D19" s="11" t="str">
        <f t="shared" si="5"/>
        <v>N/A</v>
      </c>
      <c r="E19" s="13">
        <v>9.1681200000000006E-5</v>
      </c>
      <c r="F19" s="11" t="str">
        <f t="shared" si="6"/>
        <v>N/A</v>
      </c>
      <c r="G19" s="13">
        <v>8.5647200000000002E-5</v>
      </c>
      <c r="H19" s="11" t="str">
        <f t="shared" si="7"/>
        <v>N/A</v>
      </c>
      <c r="I19" s="56">
        <v>-38.1</v>
      </c>
      <c r="J19" s="56">
        <v>-6.58</v>
      </c>
      <c r="K19" s="47" t="s">
        <v>217</v>
      </c>
      <c r="L19" s="11" t="str">
        <f t="shared" si="4"/>
        <v>N/A</v>
      </c>
    </row>
    <row r="20" spans="1:14" s="104" customFormat="1" x14ac:dyDescent="0.2">
      <c r="A20" s="2" t="s">
        <v>1664</v>
      </c>
      <c r="B20" s="47" t="s">
        <v>217</v>
      </c>
      <c r="C20" s="1">
        <v>93514</v>
      </c>
      <c r="D20" s="11" t="str">
        <f>IF($B20="N/A","N/A",IF(C20&gt;0,"No",IF(C20&lt;0,"No","Yes")))</f>
        <v>N/A</v>
      </c>
      <c r="E20" s="1">
        <v>66377</v>
      </c>
      <c r="F20" s="11" t="str">
        <f>IF($B20="N/A","N/A",IF(E20&gt;0,"No",IF(E20&lt;0,"No","Yes")))</f>
        <v>N/A</v>
      </c>
      <c r="G20" s="1">
        <v>61266</v>
      </c>
      <c r="H20" s="11" t="str">
        <f>IF($B20="N/A","N/A",IF(G20&gt;0,"No",IF(G20&lt;0,"No","Yes")))</f>
        <v>N/A</v>
      </c>
      <c r="I20" s="56">
        <v>-29</v>
      </c>
      <c r="J20" s="56">
        <v>-7.7</v>
      </c>
      <c r="K20" s="47" t="s">
        <v>217</v>
      </c>
      <c r="L20" s="11" t="str">
        <f t="shared" si="4"/>
        <v>N/A</v>
      </c>
    </row>
    <row r="21" spans="1:14" s="104" customFormat="1" x14ac:dyDescent="0.2">
      <c r="A21" s="2" t="s">
        <v>1665</v>
      </c>
      <c r="B21" s="47" t="s">
        <v>282</v>
      </c>
      <c r="C21" s="13">
        <v>4.6138285589999999</v>
      </c>
      <c r="D21" s="11" t="str">
        <f>IF($B21="N/A","N/A",IF(C21&gt;=5,"No",IF(C21&lt;0,"No","Yes")))</f>
        <v>Yes</v>
      </c>
      <c r="E21" s="13">
        <v>3.0427619516000002</v>
      </c>
      <c r="F21" s="11" t="str">
        <f>IF($B21="N/A","N/A",IF(E21&gt;=5,"No",IF(E21&lt;0,"No","Yes")))</f>
        <v>Yes</v>
      </c>
      <c r="G21" s="13">
        <v>2.6236306619</v>
      </c>
      <c r="H21" s="11" t="str">
        <f>IF($B21="N/A","N/A",IF(G21&gt;=5,"No",IF(G21&lt;0,"No","Yes")))</f>
        <v>Yes</v>
      </c>
      <c r="I21" s="56">
        <v>-34.1</v>
      </c>
      <c r="J21" s="56">
        <v>-13.8</v>
      </c>
      <c r="K21" s="11" t="s">
        <v>217</v>
      </c>
      <c r="L21" s="11" t="str">
        <f t="shared" si="4"/>
        <v>N/A</v>
      </c>
    </row>
    <row r="22" spans="1:14" s="104" customFormat="1" ht="12.75" customHeight="1" x14ac:dyDescent="0.2">
      <c r="A22" s="4" t="s">
        <v>1666</v>
      </c>
      <c r="B22" s="127" t="s">
        <v>217</v>
      </c>
      <c r="C22" s="68">
        <v>85.746519238000005</v>
      </c>
      <c r="D22" s="129" t="str">
        <f t="shared" ref="D22:D25" si="8">IF($B22="N/A","N/A",IF(C22&gt;10,"No",IF(C22&lt;-10,"No","Yes")))</f>
        <v>N/A</v>
      </c>
      <c r="E22" s="68">
        <v>78.414209740999993</v>
      </c>
      <c r="F22" s="129" t="str">
        <f t="shared" ref="F22:F25" si="9">IF($B22="N/A","N/A",IF(E22&gt;10,"No",IF(E22&lt;-10,"No","Yes")))</f>
        <v>N/A</v>
      </c>
      <c r="G22" s="68">
        <v>79.322952372000003</v>
      </c>
      <c r="H22" s="129" t="str">
        <f t="shared" ref="H22:H25" si="10">IF($B22="N/A","N/A",IF(G22&gt;10,"No",IF(G22&lt;-10,"No","Yes")))</f>
        <v>N/A</v>
      </c>
      <c r="I22" s="56">
        <v>-8.5500000000000007</v>
      </c>
      <c r="J22" s="56">
        <v>1.159</v>
      </c>
      <c r="K22" s="127" t="s">
        <v>217</v>
      </c>
      <c r="L22" s="11" t="str">
        <f t="shared" si="4"/>
        <v>N/A</v>
      </c>
    </row>
    <row r="23" spans="1:14" s="104" customFormat="1" ht="12.75" customHeight="1" x14ac:dyDescent="0.2">
      <c r="A23" s="4" t="s">
        <v>1667</v>
      </c>
      <c r="B23" s="127" t="s">
        <v>217</v>
      </c>
      <c r="C23" s="68">
        <v>26.128708001</v>
      </c>
      <c r="D23" s="129" t="str">
        <f t="shared" si="8"/>
        <v>N/A</v>
      </c>
      <c r="E23" s="68">
        <v>13.985265981</v>
      </c>
      <c r="F23" s="129" t="str">
        <f t="shared" si="9"/>
        <v>N/A</v>
      </c>
      <c r="G23" s="68">
        <v>17.552965755999999</v>
      </c>
      <c r="H23" s="129" t="str">
        <f t="shared" si="10"/>
        <v>N/A</v>
      </c>
      <c r="I23" s="56">
        <v>-46.5</v>
      </c>
      <c r="J23" s="56">
        <v>25.51</v>
      </c>
      <c r="K23" s="127" t="s">
        <v>217</v>
      </c>
      <c r="L23" s="11" t="str">
        <f t="shared" si="4"/>
        <v>N/A</v>
      </c>
    </row>
    <row r="24" spans="1:14" s="104" customFormat="1" ht="12.75" customHeight="1" x14ac:dyDescent="0.2">
      <c r="A24" s="4" t="s">
        <v>1668</v>
      </c>
      <c r="B24" s="127" t="s">
        <v>217</v>
      </c>
      <c r="C24" s="68">
        <v>21.401073636</v>
      </c>
      <c r="D24" s="129" t="str">
        <f t="shared" si="8"/>
        <v>N/A</v>
      </c>
      <c r="E24" s="68">
        <v>30.561790982000002</v>
      </c>
      <c r="F24" s="129" t="str">
        <f t="shared" si="9"/>
        <v>N/A</v>
      </c>
      <c r="G24" s="68">
        <v>28.823491006000001</v>
      </c>
      <c r="H24" s="129" t="str">
        <f t="shared" si="10"/>
        <v>N/A</v>
      </c>
      <c r="I24" s="56">
        <v>42.8</v>
      </c>
      <c r="J24" s="56">
        <v>-5.69</v>
      </c>
      <c r="K24" s="127" t="s">
        <v>217</v>
      </c>
      <c r="L24" s="11" t="str">
        <f t="shared" si="4"/>
        <v>N/A</v>
      </c>
    </row>
    <row r="25" spans="1:14" s="104" customFormat="1" ht="12.75" customHeight="1" x14ac:dyDescent="0.2">
      <c r="A25" s="4" t="s">
        <v>1669</v>
      </c>
      <c r="B25" s="127" t="s">
        <v>217</v>
      </c>
      <c r="C25" s="68">
        <v>0.13260046619999999</v>
      </c>
      <c r="D25" s="129" t="str">
        <f t="shared" si="8"/>
        <v>N/A</v>
      </c>
      <c r="E25" s="68">
        <v>0.1958509725</v>
      </c>
      <c r="F25" s="129" t="str">
        <f t="shared" si="9"/>
        <v>N/A</v>
      </c>
      <c r="G25" s="68">
        <v>0.28074298959999999</v>
      </c>
      <c r="H25" s="129" t="str">
        <f t="shared" si="10"/>
        <v>N/A</v>
      </c>
      <c r="I25" s="56">
        <v>47.7</v>
      </c>
      <c r="J25" s="56">
        <v>43.35</v>
      </c>
      <c r="K25" s="127" t="s">
        <v>217</v>
      </c>
      <c r="L25" s="11" t="str">
        <f t="shared" si="4"/>
        <v>N/A</v>
      </c>
    </row>
    <row r="26" spans="1:14" x14ac:dyDescent="0.2">
      <c r="A26" s="2" t="s">
        <v>1670</v>
      </c>
      <c r="B26" s="47" t="s">
        <v>221</v>
      </c>
      <c r="C26" s="1">
        <v>107</v>
      </c>
      <c r="D26" s="43" t="str">
        <f>IF($B26="N/A","N/A",IF(C26&gt;0,"No",IF(C26&lt;0,"No","Yes")))</f>
        <v>No</v>
      </c>
      <c r="E26" s="1">
        <v>636</v>
      </c>
      <c r="F26" s="43" t="str">
        <f>IF($B26="N/A","N/A",IF(E26&gt;0,"No",IF(E26&lt;0,"No","Yes")))</f>
        <v>No</v>
      </c>
      <c r="G26" s="1">
        <v>402</v>
      </c>
      <c r="H26" s="43" t="str">
        <f>IF($B26="N/A","N/A",IF(G26&gt;0,"No",IF(G26&lt;0,"No","Yes")))</f>
        <v>No</v>
      </c>
      <c r="I26" s="12">
        <v>494.4</v>
      </c>
      <c r="J26" s="12">
        <v>-36.799999999999997</v>
      </c>
      <c r="K26" s="44" t="s">
        <v>217</v>
      </c>
      <c r="L26" s="9" t="str">
        <f t="shared" ref="L26:L74" si="11">IF(J26="Div by 0", "N/A", IF(K26="N/A","N/A", IF(J26&gt;VALUE(MID(K26,1,2)), "No", IF(J26&lt;-1*VALUE(MID(K26,1,2)), "No", "Yes"))))</f>
        <v>N/A</v>
      </c>
    </row>
    <row r="27" spans="1:14" x14ac:dyDescent="0.2">
      <c r="A27" s="6" t="s">
        <v>149</v>
      </c>
      <c r="B27" s="47" t="s">
        <v>283</v>
      </c>
      <c r="C27" s="8">
        <v>1.0558411700000001E-2</v>
      </c>
      <c r="D27" s="43" t="str">
        <f>IF($B27="N/A","N/A",IF(C27&gt;=10,"No",IF(C27&lt;0,"No","Yes")))</f>
        <v>Yes</v>
      </c>
      <c r="E27" s="8">
        <v>5.8309251700000002E-2</v>
      </c>
      <c r="F27" s="43" t="str">
        <f>IF($B27="N/A","N/A",IF(E27&gt;=10,"No",IF(E27&lt;0,"No","Yes")))</f>
        <v>Yes</v>
      </c>
      <c r="G27" s="8">
        <v>3.4430174199999997E-2</v>
      </c>
      <c r="H27" s="43" t="str">
        <f>IF($B27="N/A","N/A",IF(G27&gt;=10,"No",IF(G27&lt;0,"No","Yes")))</f>
        <v>Yes</v>
      </c>
      <c r="I27" s="12">
        <v>452.3</v>
      </c>
      <c r="J27" s="12">
        <v>-41</v>
      </c>
      <c r="K27" s="44" t="s">
        <v>217</v>
      </c>
      <c r="L27" s="9" t="str">
        <f t="shared" si="11"/>
        <v>N/A</v>
      </c>
    </row>
    <row r="28" spans="1:14" x14ac:dyDescent="0.2">
      <c r="A28" s="2" t="s">
        <v>425</v>
      </c>
      <c r="B28" s="34" t="s">
        <v>217</v>
      </c>
      <c r="C28" s="13">
        <v>78.504672897000006</v>
      </c>
      <c r="D28" s="70" t="str">
        <f t="shared" ref="D28:D31" si="12">IF($B28="N/A","N/A",IF(C28&gt;10,"No",IF(C28&lt;-10,"No","Yes")))</f>
        <v>N/A</v>
      </c>
      <c r="E28" s="13">
        <v>95.440251571999994</v>
      </c>
      <c r="F28" s="43" t="str">
        <f t="shared" ref="F28:F31" si="13">IF($B28="N/A","N/A",IF(E28&gt;10,"No",IF(E28&lt;-10,"No","Yes")))</f>
        <v>N/A</v>
      </c>
      <c r="G28" s="13">
        <v>95.895522388000003</v>
      </c>
      <c r="H28" s="43" t="str">
        <f t="shared" ref="H28:H31" si="14">IF($B28="N/A","N/A",IF(G28&gt;10,"No",IF(G28&lt;-10,"No","Yes")))</f>
        <v>N/A</v>
      </c>
      <c r="I28" s="12">
        <v>21.57</v>
      </c>
      <c r="J28" s="12">
        <v>0.47699999999999998</v>
      </c>
      <c r="K28" s="44" t="s">
        <v>217</v>
      </c>
      <c r="L28" s="9" t="str">
        <f t="shared" si="11"/>
        <v>N/A</v>
      </c>
    </row>
    <row r="29" spans="1:14" x14ac:dyDescent="0.2">
      <c r="A29" s="2" t="s">
        <v>426</v>
      </c>
      <c r="B29" s="34" t="s">
        <v>217</v>
      </c>
      <c r="C29" s="13">
        <v>7.0093457943999997</v>
      </c>
      <c r="D29" s="70" t="str">
        <f t="shared" si="12"/>
        <v>N/A</v>
      </c>
      <c r="E29" s="13">
        <v>4.2452830189000004</v>
      </c>
      <c r="F29" s="43" t="str">
        <f t="shared" si="13"/>
        <v>N/A</v>
      </c>
      <c r="G29" s="13">
        <v>3.6069651740999999</v>
      </c>
      <c r="H29" s="43" t="str">
        <f t="shared" si="14"/>
        <v>N/A</v>
      </c>
      <c r="I29" s="12">
        <v>-39.4</v>
      </c>
      <c r="J29" s="12">
        <v>-15</v>
      </c>
      <c r="K29" s="44" t="s">
        <v>217</v>
      </c>
      <c r="L29" s="9" t="str">
        <f t="shared" si="11"/>
        <v>N/A</v>
      </c>
    </row>
    <row r="30" spans="1:14" x14ac:dyDescent="0.2">
      <c r="A30" s="2" t="s">
        <v>422</v>
      </c>
      <c r="B30" s="34" t="s">
        <v>217</v>
      </c>
      <c r="C30" s="13">
        <v>3.2710280373999998</v>
      </c>
      <c r="D30" s="70" t="str">
        <f t="shared" si="12"/>
        <v>N/A</v>
      </c>
      <c r="E30" s="13">
        <v>0.31446540880000001</v>
      </c>
      <c r="F30" s="43" t="str">
        <f t="shared" si="13"/>
        <v>N/A</v>
      </c>
      <c r="G30" s="13">
        <v>0.24875621889999999</v>
      </c>
      <c r="H30" s="43" t="str">
        <f t="shared" si="14"/>
        <v>N/A</v>
      </c>
      <c r="I30" s="12">
        <v>-90.4</v>
      </c>
      <c r="J30" s="12">
        <v>-20.9</v>
      </c>
      <c r="K30" s="44" t="s">
        <v>217</v>
      </c>
      <c r="L30" s="9" t="str">
        <f t="shared" si="11"/>
        <v>N/A</v>
      </c>
    </row>
    <row r="31" spans="1:14" x14ac:dyDescent="0.2">
      <c r="A31" s="2" t="s">
        <v>423</v>
      </c>
      <c r="B31" s="34" t="s">
        <v>217</v>
      </c>
      <c r="C31" s="13">
        <v>0.46728971959999999</v>
      </c>
      <c r="D31" s="70" t="str">
        <f t="shared" si="12"/>
        <v>N/A</v>
      </c>
      <c r="E31" s="13">
        <v>0.2358490566</v>
      </c>
      <c r="F31" s="43" t="str">
        <f t="shared" si="13"/>
        <v>N/A</v>
      </c>
      <c r="G31" s="13">
        <v>0</v>
      </c>
      <c r="H31" s="43" t="str">
        <f t="shared" si="14"/>
        <v>N/A</v>
      </c>
      <c r="I31" s="12">
        <v>-49.5</v>
      </c>
      <c r="J31" s="12">
        <v>-100</v>
      </c>
      <c r="K31" s="44" t="s">
        <v>217</v>
      </c>
      <c r="L31" s="9" t="str">
        <f t="shared" si="11"/>
        <v>N/A</v>
      </c>
    </row>
    <row r="32" spans="1:14" x14ac:dyDescent="0.2">
      <c r="A32" s="2" t="s">
        <v>948</v>
      </c>
      <c r="B32" s="34" t="s">
        <v>217</v>
      </c>
      <c r="C32" s="68">
        <v>14.890222121000001</v>
      </c>
      <c r="D32" s="70" t="str">
        <f>IF($B32="N/A","N/A",IF(C32&gt;10,"No",IF(C32&lt;-10,"No","Yes")))</f>
        <v>N/A</v>
      </c>
      <c r="E32" s="68">
        <v>14.381160978</v>
      </c>
      <c r="F32" s="70" t="str">
        <f>IF($B32="N/A","N/A",IF(E32&gt;10,"No",IF(E32&lt;-10,"No","Yes")))</f>
        <v>N/A</v>
      </c>
      <c r="G32" s="68">
        <v>14.07033605</v>
      </c>
      <c r="H32" s="70" t="str">
        <f>IF($B32="N/A","N/A",IF(G32&gt;10,"No",IF(G32&lt;-10,"No","Yes")))</f>
        <v>N/A</v>
      </c>
      <c r="I32" s="12">
        <v>-3.42</v>
      </c>
      <c r="J32" s="12">
        <v>-2.16</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99.855537245999997</v>
      </c>
      <c r="D34" s="43" t="str">
        <f>IF($B34="N/A","N/A",IF(C34&gt;=98,"Yes","No"))</f>
        <v>Yes</v>
      </c>
      <c r="E34" s="13">
        <v>99.820625706000001</v>
      </c>
      <c r="F34" s="43" t="str">
        <f>IF($B34="N/A","N/A",IF(E34&gt;=98,"Yes","No"))</f>
        <v>Yes</v>
      </c>
      <c r="G34" s="13">
        <v>99.888829935000004</v>
      </c>
      <c r="H34" s="43" t="str">
        <f>IF($B34="N/A","N/A",IF(G34&gt;=98,"Yes","No"))</f>
        <v>Yes</v>
      </c>
      <c r="I34" s="12">
        <v>-3.5000000000000003E-2</v>
      </c>
      <c r="J34" s="12">
        <v>6.83E-2</v>
      </c>
      <c r="K34" s="44" t="s">
        <v>733</v>
      </c>
      <c r="L34" s="9" t="str">
        <f t="shared" si="11"/>
        <v>Yes</v>
      </c>
    </row>
    <row r="35" spans="1:14" x14ac:dyDescent="0.2">
      <c r="A35" s="2" t="s">
        <v>18</v>
      </c>
      <c r="B35" s="47" t="s">
        <v>281</v>
      </c>
      <c r="C35" s="13">
        <v>99.999013232999999</v>
      </c>
      <c r="D35" s="43" t="str">
        <f>IF($B35="N/A","N/A",IF(C35&gt;=95,"Yes","No"))</f>
        <v>Yes</v>
      </c>
      <c r="E35" s="13">
        <v>99.999770796999996</v>
      </c>
      <c r="F35" s="43" t="str">
        <f>IF($B35="N/A","N/A",IF(E35&gt;=95,"Yes","No"))</f>
        <v>Yes</v>
      </c>
      <c r="G35" s="13">
        <v>99.999357646000007</v>
      </c>
      <c r="H35" s="43" t="str">
        <f>IF($B35="N/A","N/A",IF(G35&gt;=95,"Yes","No"))</f>
        <v>Yes</v>
      </c>
      <c r="I35" s="12">
        <v>8.0000000000000004E-4</v>
      </c>
      <c r="J35" s="12">
        <v>0</v>
      </c>
      <c r="K35" s="44" t="s">
        <v>733</v>
      </c>
      <c r="L35" s="9" t="str">
        <f t="shared" si="11"/>
        <v>Yes</v>
      </c>
    </row>
    <row r="36" spans="1:14" x14ac:dyDescent="0.2">
      <c r="A36" s="2" t="s">
        <v>23</v>
      </c>
      <c r="B36" s="34" t="s">
        <v>217</v>
      </c>
      <c r="C36" s="13">
        <v>59.41978074</v>
      </c>
      <c r="D36" s="43" t="str">
        <f t="shared" ref="D36:D41" si="15">IF($B36="N/A","N/A",IF(C36&gt;10,"No",IF(C36&lt;-10,"No","Yes")))</f>
        <v>N/A</v>
      </c>
      <c r="E36" s="13">
        <v>59.581741135999998</v>
      </c>
      <c r="F36" s="43" t="str">
        <f t="shared" ref="F36:F41" si="16">IF($B36="N/A","N/A",IF(E36&gt;10,"No",IF(E36&lt;-10,"No","Yes")))</f>
        <v>N/A</v>
      </c>
      <c r="G36" s="13">
        <v>59.594863052000001</v>
      </c>
      <c r="H36" s="43" t="str">
        <f t="shared" ref="H36:H41" si="17">IF($B36="N/A","N/A",IF(G36&gt;10,"No",IF(G36&lt;-10,"No","Yes")))</f>
        <v>N/A</v>
      </c>
      <c r="I36" s="12">
        <v>0.27260000000000001</v>
      </c>
      <c r="J36" s="12">
        <v>2.1999999999999999E-2</v>
      </c>
      <c r="K36" s="44" t="s">
        <v>733</v>
      </c>
      <c r="L36" s="9" t="str">
        <f t="shared" si="11"/>
        <v>Yes</v>
      </c>
    </row>
    <row r="37" spans="1:14" x14ac:dyDescent="0.2">
      <c r="A37" s="2" t="s">
        <v>24</v>
      </c>
      <c r="B37" s="34" t="s">
        <v>217</v>
      </c>
      <c r="C37" s="13">
        <v>31.499837183</v>
      </c>
      <c r="D37" s="43" t="str">
        <f t="shared" si="15"/>
        <v>N/A</v>
      </c>
      <c r="E37" s="13">
        <v>30.396906308999998</v>
      </c>
      <c r="F37" s="43" t="str">
        <f t="shared" si="16"/>
        <v>N/A</v>
      </c>
      <c r="G37" s="13">
        <v>29.624723948</v>
      </c>
      <c r="H37" s="43" t="str">
        <f t="shared" si="17"/>
        <v>N/A</v>
      </c>
      <c r="I37" s="12">
        <v>-3.5</v>
      </c>
      <c r="J37" s="12">
        <v>-2.54</v>
      </c>
      <c r="K37" s="44" t="s">
        <v>733</v>
      </c>
      <c r="L37" s="9" t="str">
        <f t="shared" si="11"/>
        <v>Yes</v>
      </c>
    </row>
    <row r="38" spans="1:14" x14ac:dyDescent="0.2">
      <c r="A38" s="2" t="s">
        <v>25</v>
      </c>
      <c r="B38" s="34" t="s">
        <v>217</v>
      </c>
      <c r="C38" s="13">
        <v>0.52579903490000002</v>
      </c>
      <c r="D38" s="43" t="str">
        <f t="shared" si="15"/>
        <v>N/A</v>
      </c>
      <c r="E38" s="13">
        <v>0.56576476799999997</v>
      </c>
      <c r="F38" s="43" t="str">
        <f t="shared" si="16"/>
        <v>N/A</v>
      </c>
      <c r="G38" s="13">
        <v>0.60154310560000002</v>
      </c>
      <c r="H38" s="43" t="str">
        <f t="shared" si="17"/>
        <v>N/A</v>
      </c>
      <c r="I38" s="12">
        <v>7.601</v>
      </c>
      <c r="J38" s="12">
        <v>6.3239999999999998</v>
      </c>
      <c r="K38" s="44" t="s">
        <v>733</v>
      </c>
      <c r="L38" s="9" t="str">
        <f t="shared" si="11"/>
        <v>Yes</v>
      </c>
    </row>
    <row r="39" spans="1:14" x14ac:dyDescent="0.2">
      <c r="A39" s="2" t="s">
        <v>26</v>
      </c>
      <c r="B39" s="47" t="s">
        <v>217</v>
      </c>
      <c r="C39" s="13">
        <v>1.5205592997999999</v>
      </c>
      <c r="D39" s="11" t="str">
        <f t="shared" si="15"/>
        <v>N/A</v>
      </c>
      <c r="E39" s="13">
        <v>1.6040545100000001</v>
      </c>
      <c r="F39" s="11" t="str">
        <f t="shared" si="16"/>
        <v>N/A</v>
      </c>
      <c r="G39" s="13">
        <v>1.5416495908000001</v>
      </c>
      <c r="H39" s="11" t="str">
        <f t="shared" si="17"/>
        <v>N/A</v>
      </c>
      <c r="I39" s="12">
        <v>5.4909999999999997</v>
      </c>
      <c r="J39" s="12">
        <v>-3.89</v>
      </c>
      <c r="K39" s="47" t="s">
        <v>217</v>
      </c>
      <c r="L39" s="9" t="str">
        <f t="shared" si="11"/>
        <v>N/A</v>
      </c>
    </row>
    <row r="40" spans="1:14" x14ac:dyDescent="0.2">
      <c r="A40" s="2" t="s">
        <v>60</v>
      </c>
      <c r="B40" s="47" t="s">
        <v>217</v>
      </c>
      <c r="C40" s="13">
        <v>0</v>
      </c>
      <c r="D40" s="11" t="str">
        <f t="shared" si="15"/>
        <v>N/A</v>
      </c>
      <c r="E40" s="13">
        <v>0</v>
      </c>
      <c r="F40" s="11" t="str">
        <f t="shared" si="16"/>
        <v>N/A</v>
      </c>
      <c r="G40" s="13">
        <v>0.13193951079999999</v>
      </c>
      <c r="H40" s="11" t="str">
        <f t="shared" si="17"/>
        <v>N/A</v>
      </c>
      <c r="I40" s="12" t="s">
        <v>1743</v>
      </c>
      <c r="J40" s="12" t="s">
        <v>1743</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7.0340237416000004</v>
      </c>
      <c r="D42" s="11" t="str">
        <f>IF($B42="N/A","N/A",IF(C42&gt;=5,"No",IF(C42&lt;0,"No","Yes")))</f>
        <v>No</v>
      </c>
      <c r="E42" s="13">
        <v>7.8515332765999997</v>
      </c>
      <c r="F42" s="11" t="str">
        <f>IF($B42="N/A","N/A",IF(E42&gt;=5,"No",IF(E42&lt;0,"No","Yes")))</f>
        <v>No</v>
      </c>
      <c r="G42" s="13">
        <v>8.5052807922000007</v>
      </c>
      <c r="H42" s="11" t="str">
        <f>IF($B42="N/A","N/A",IF(G42&gt;=5,"No",IF(G42&lt;0,"No","Yes")))</f>
        <v>No</v>
      </c>
      <c r="I42" s="12">
        <v>11.62</v>
      </c>
      <c r="J42" s="12">
        <v>8.3260000000000005</v>
      </c>
      <c r="K42" s="44" t="s">
        <v>733</v>
      </c>
      <c r="L42" s="9" t="str">
        <f t="shared" si="11"/>
        <v>Yes</v>
      </c>
    </row>
    <row r="43" spans="1:14" x14ac:dyDescent="0.2">
      <c r="A43" s="2" t="s">
        <v>63</v>
      </c>
      <c r="B43" s="47" t="s">
        <v>217</v>
      </c>
      <c r="C43" s="13">
        <v>5.478779566</v>
      </c>
      <c r="D43" s="11" t="str">
        <f>IF($B43="N/A","N/A",IF(C43&gt;10,"No",IF(C43&lt;-10,"No","Yes")))</f>
        <v>N/A</v>
      </c>
      <c r="E43" s="13">
        <v>5.5873281894</v>
      </c>
      <c r="F43" s="11" t="str">
        <f>IF($B43="N/A","N/A",IF(E43&gt;10,"No",IF(E43&lt;-10,"No","Yes")))</f>
        <v>N/A</v>
      </c>
      <c r="G43" s="13">
        <v>5.562100429</v>
      </c>
      <c r="H43" s="11" t="str">
        <f>IF($B43="N/A","N/A",IF(G43&gt;10,"No",IF(G43&lt;-10,"No","Yes")))</f>
        <v>N/A</v>
      </c>
      <c r="I43" s="12">
        <v>1.9810000000000001</v>
      </c>
      <c r="J43" s="12">
        <v>-0.45200000000000001</v>
      </c>
      <c r="K43" s="47" t="s">
        <v>733</v>
      </c>
      <c r="L43" s="9" t="str">
        <f t="shared" si="11"/>
        <v>Yes</v>
      </c>
    </row>
    <row r="44" spans="1:14" x14ac:dyDescent="0.2">
      <c r="A44" s="2" t="s">
        <v>64</v>
      </c>
      <c r="B44" s="47"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4" t="s">
        <v>733</v>
      </c>
      <c r="L44" s="9" t="str">
        <f t="shared" si="11"/>
        <v>Yes</v>
      </c>
    </row>
    <row r="45" spans="1:14" x14ac:dyDescent="0.2">
      <c r="A45" s="3" t="s">
        <v>19</v>
      </c>
      <c r="B45" s="34" t="s">
        <v>285</v>
      </c>
      <c r="C45" s="8">
        <v>3.4167809671999998</v>
      </c>
      <c r="D45" s="43" t="str">
        <f>IF($B45="N/A","N/A",IF(C45&gt;8,"No",IF(C45&lt;2,"No","Yes")))</f>
        <v>Yes</v>
      </c>
      <c r="E45" s="8">
        <v>3.2582586437000001</v>
      </c>
      <c r="F45" s="43" t="str">
        <f>IF($B45="N/A","N/A",IF(E45&gt;8,"No",IF(E45&lt;2,"No","Yes")))</f>
        <v>Yes</v>
      </c>
      <c r="G45" s="8">
        <v>3.0303263885999998</v>
      </c>
      <c r="H45" s="43" t="str">
        <f>IF($B45="N/A","N/A",IF(G45&gt;8,"No",IF(G45&lt;2,"No","Yes")))</f>
        <v>Yes</v>
      </c>
      <c r="I45" s="12">
        <v>-4.6399999999999997</v>
      </c>
      <c r="J45" s="12">
        <v>-7</v>
      </c>
      <c r="K45" s="44" t="s">
        <v>733</v>
      </c>
      <c r="L45" s="9" t="str">
        <f t="shared" si="11"/>
        <v>Yes</v>
      </c>
    </row>
    <row r="46" spans="1:14" x14ac:dyDescent="0.2">
      <c r="A46" s="3" t="s">
        <v>174</v>
      </c>
      <c r="B46" s="34" t="s">
        <v>217</v>
      </c>
      <c r="C46" s="8">
        <v>15.74481207</v>
      </c>
      <c r="D46" s="11" t="str">
        <f t="shared" ref="D46:D53" si="18">IF($B46="N/A","N/A",IF(C46&gt;10,"No",IF(C46&lt;-10,"No","Yes")))</f>
        <v>N/A</v>
      </c>
      <c r="E46" s="8">
        <v>15.251490736999999</v>
      </c>
      <c r="F46" s="11" t="str">
        <f t="shared" ref="F46:F53" si="19">IF($B46="N/A","N/A",IF(E46&gt;10,"No",IF(E46&lt;-10,"No","Yes")))</f>
        <v>N/A</v>
      </c>
      <c r="G46" s="8">
        <v>14.652437240999999</v>
      </c>
      <c r="H46" s="11" t="str">
        <f t="shared" ref="H46:H53" si="20">IF($B46="N/A","N/A",IF(G46&gt;10,"No",IF(G46&lt;-10,"No","Yes")))</f>
        <v>N/A</v>
      </c>
      <c r="I46" s="12">
        <v>-3.13</v>
      </c>
      <c r="J46" s="12">
        <v>-3.93</v>
      </c>
      <c r="K46" s="44" t="s">
        <v>733</v>
      </c>
      <c r="L46" s="9" t="str">
        <f>IF(J46="Div by 0", "N/A", IF(OR(J46="N/A",K46="N/A"),"N/A", IF(J46&gt;VALUE(MID(K46,1,2)), "No", IF(J46&lt;-1*VALUE(MID(K46,1,2)), "No", "Yes"))))</f>
        <v>Yes</v>
      </c>
    </row>
    <row r="47" spans="1:14" x14ac:dyDescent="0.2">
      <c r="A47" s="3" t="s">
        <v>175</v>
      </c>
      <c r="B47" s="34" t="s">
        <v>217</v>
      </c>
      <c r="C47" s="8">
        <v>33.706693244</v>
      </c>
      <c r="D47" s="11" t="str">
        <f t="shared" si="18"/>
        <v>N/A</v>
      </c>
      <c r="E47" s="8">
        <v>32.777684059000002</v>
      </c>
      <c r="F47" s="11" t="str">
        <f t="shared" si="19"/>
        <v>N/A</v>
      </c>
      <c r="G47" s="8">
        <v>31.676788024</v>
      </c>
      <c r="H47" s="11" t="str">
        <f t="shared" si="20"/>
        <v>N/A</v>
      </c>
      <c r="I47" s="12">
        <v>-2.76</v>
      </c>
      <c r="J47" s="12">
        <v>-3.36</v>
      </c>
      <c r="K47" s="44" t="s">
        <v>733</v>
      </c>
      <c r="L47" s="9" t="str">
        <f>IF(J47="Div by 0", "N/A", IF(OR(J47="N/A",K47="N/A"),"N/A", IF(J47&gt;VALUE(MID(K47,1,2)), "No", IF(J47&lt;-1*VALUE(MID(K47,1,2)), "No", "Yes"))))</f>
        <v>Yes</v>
      </c>
    </row>
    <row r="48" spans="1:14" x14ac:dyDescent="0.2">
      <c r="A48" s="3" t="s">
        <v>176</v>
      </c>
      <c r="B48" s="34" t="s">
        <v>217</v>
      </c>
      <c r="C48" s="8">
        <v>4.0277873713999996</v>
      </c>
      <c r="D48" s="11" t="str">
        <f t="shared" si="18"/>
        <v>N/A</v>
      </c>
      <c r="E48" s="8">
        <v>4.3897881797</v>
      </c>
      <c r="F48" s="11" t="str">
        <f t="shared" si="19"/>
        <v>N/A</v>
      </c>
      <c r="G48" s="8">
        <v>4.6518848165</v>
      </c>
      <c r="H48" s="11" t="str">
        <f t="shared" si="20"/>
        <v>N/A</v>
      </c>
      <c r="I48" s="12">
        <v>8.9879999999999995</v>
      </c>
      <c r="J48" s="12">
        <v>5.9710000000000001</v>
      </c>
      <c r="K48" s="44" t="s">
        <v>733</v>
      </c>
      <c r="L48" s="9" t="str">
        <f t="shared" ref="L48:L57" si="21">IF(J48="Div by 0", "N/A", IF(OR(J48="N/A",K48="N/A"),"N/A", IF(J48&gt;VALUE(MID(K48,1,2)), "No", IF(J48&lt;-1*VALUE(MID(K48,1,2)), "No", "Yes"))))</f>
        <v>Yes</v>
      </c>
    </row>
    <row r="49" spans="1:12" x14ac:dyDescent="0.2">
      <c r="A49" s="3" t="s">
        <v>177</v>
      </c>
      <c r="B49" s="34" t="s">
        <v>217</v>
      </c>
      <c r="C49" s="8">
        <v>24.66745937</v>
      </c>
      <c r="D49" s="11" t="str">
        <f t="shared" si="18"/>
        <v>N/A</v>
      </c>
      <c r="E49" s="8">
        <v>25.988140118</v>
      </c>
      <c r="F49" s="11" t="str">
        <f t="shared" si="19"/>
        <v>N/A</v>
      </c>
      <c r="G49" s="8">
        <v>27.528423094000001</v>
      </c>
      <c r="H49" s="11" t="str">
        <f t="shared" si="20"/>
        <v>N/A</v>
      </c>
      <c r="I49" s="12">
        <v>5.3540000000000001</v>
      </c>
      <c r="J49" s="12">
        <v>5.9269999999999996</v>
      </c>
      <c r="K49" s="44" t="s">
        <v>733</v>
      </c>
      <c r="L49" s="9" t="str">
        <f t="shared" si="21"/>
        <v>Yes</v>
      </c>
    </row>
    <row r="50" spans="1:12" x14ac:dyDescent="0.2">
      <c r="A50" s="3" t="s">
        <v>178</v>
      </c>
      <c r="B50" s="34" t="s">
        <v>217</v>
      </c>
      <c r="C50" s="8">
        <v>11.577939827</v>
      </c>
      <c r="D50" s="11" t="str">
        <f t="shared" si="18"/>
        <v>N/A</v>
      </c>
      <c r="E50" s="8">
        <v>11.889173916000001</v>
      </c>
      <c r="F50" s="11" t="str">
        <f t="shared" si="19"/>
        <v>N/A</v>
      </c>
      <c r="G50" s="8">
        <v>12.326601891999999</v>
      </c>
      <c r="H50" s="11" t="str">
        <f t="shared" si="20"/>
        <v>N/A</v>
      </c>
      <c r="I50" s="12">
        <v>2.6880000000000002</v>
      </c>
      <c r="J50" s="12">
        <v>3.6789999999999998</v>
      </c>
      <c r="K50" s="44" t="s">
        <v>733</v>
      </c>
      <c r="L50" s="9" t="str">
        <f t="shared" si="21"/>
        <v>Yes</v>
      </c>
    </row>
    <row r="51" spans="1:12" x14ac:dyDescent="0.2">
      <c r="A51" s="3" t="s">
        <v>179</v>
      </c>
      <c r="B51" s="34" t="s">
        <v>217</v>
      </c>
      <c r="C51" s="8">
        <v>3.0250836285</v>
      </c>
      <c r="D51" s="11" t="str">
        <f t="shared" si="18"/>
        <v>N/A</v>
      </c>
      <c r="E51" s="8">
        <v>2.9106493229999999</v>
      </c>
      <c r="F51" s="11" t="str">
        <f t="shared" si="19"/>
        <v>N/A</v>
      </c>
      <c r="G51" s="8">
        <v>2.8318818274000002</v>
      </c>
      <c r="H51" s="11" t="str">
        <f t="shared" si="20"/>
        <v>N/A</v>
      </c>
      <c r="I51" s="12">
        <v>-3.78</v>
      </c>
      <c r="J51" s="12">
        <v>-2.71</v>
      </c>
      <c r="K51" s="44" t="s">
        <v>733</v>
      </c>
      <c r="L51" s="9" t="str">
        <f t="shared" si="21"/>
        <v>Yes</v>
      </c>
    </row>
    <row r="52" spans="1:12" x14ac:dyDescent="0.2">
      <c r="A52" s="3" t="s">
        <v>180</v>
      </c>
      <c r="B52" s="34" t="s">
        <v>217</v>
      </c>
      <c r="C52" s="8">
        <v>2.2125299731000001</v>
      </c>
      <c r="D52" s="11" t="str">
        <f t="shared" si="18"/>
        <v>N/A</v>
      </c>
      <c r="E52" s="8">
        <v>2.0409154918999999</v>
      </c>
      <c r="F52" s="11" t="str">
        <f t="shared" si="19"/>
        <v>N/A</v>
      </c>
      <c r="G52" s="8">
        <v>1.9101894901000001</v>
      </c>
      <c r="H52" s="11" t="str">
        <f t="shared" si="20"/>
        <v>N/A</v>
      </c>
      <c r="I52" s="12">
        <v>-7.76</v>
      </c>
      <c r="J52" s="12">
        <v>-6.41</v>
      </c>
      <c r="K52" s="44" t="s">
        <v>733</v>
      </c>
      <c r="L52" s="9" t="str">
        <f t="shared" si="21"/>
        <v>Yes</v>
      </c>
    </row>
    <row r="53" spans="1:12" x14ac:dyDescent="0.2">
      <c r="A53" s="3" t="s">
        <v>950</v>
      </c>
      <c r="B53" s="34" t="s">
        <v>217</v>
      </c>
      <c r="C53" s="8">
        <v>1.6113912434</v>
      </c>
      <c r="D53" s="11" t="str">
        <f t="shared" si="18"/>
        <v>N/A</v>
      </c>
      <c r="E53" s="8">
        <v>1.493670329</v>
      </c>
      <c r="F53" s="11" t="str">
        <f t="shared" si="19"/>
        <v>N/A</v>
      </c>
      <c r="G53" s="8">
        <v>1.3912102849000001</v>
      </c>
      <c r="H53" s="11" t="str">
        <f t="shared" si="20"/>
        <v>N/A</v>
      </c>
      <c r="I53" s="12">
        <v>-7.31</v>
      </c>
      <c r="J53" s="12">
        <v>-6.86</v>
      </c>
      <c r="K53" s="44" t="s">
        <v>733</v>
      </c>
      <c r="L53" s="9" t="str">
        <f t="shared" si="21"/>
        <v>Yes</v>
      </c>
    </row>
    <row r="54" spans="1:12" x14ac:dyDescent="0.2">
      <c r="A54" s="2" t="s">
        <v>212</v>
      </c>
      <c r="B54" s="34" t="s">
        <v>217</v>
      </c>
      <c r="C54" s="35" t="s">
        <v>217</v>
      </c>
      <c r="D54" s="9" t="str">
        <f t="shared" ref="D54:D57" si="22">IF($B54="N/A","N/A",IF(C54&lt;0,"No","Yes"))</f>
        <v>N/A</v>
      </c>
      <c r="E54" s="35">
        <v>1115550</v>
      </c>
      <c r="F54" s="9" t="str">
        <f t="shared" ref="F54:F57" si="23">IF($B54="N/A","N/A",IF(E54&lt;0,"No","Yes"))</f>
        <v>N/A</v>
      </c>
      <c r="G54" s="35">
        <v>1148741</v>
      </c>
      <c r="H54" s="9" t="str">
        <f t="shared" ref="H54:H57" si="24">IF($B54="N/A","N/A",IF(G54&lt;0,"No","Yes"))</f>
        <v>N/A</v>
      </c>
      <c r="I54" s="12" t="s">
        <v>217</v>
      </c>
      <c r="J54" s="12">
        <v>2.9750000000000001</v>
      </c>
      <c r="K54" s="44" t="s">
        <v>733</v>
      </c>
      <c r="L54" s="9" t="str">
        <f t="shared" si="21"/>
        <v>Yes</v>
      </c>
    </row>
    <row r="55" spans="1:12" x14ac:dyDescent="0.2">
      <c r="A55" s="2" t="s">
        <v>213</v>
      </c>
      <c r="B55" s="34" t="s">
        <v>217</v>
      </c>
      <c r="C55" s="35" t="s">
        <v>217</v>
      </c>
      <c r="D55" s="9" t="str">
        <f t="shared" si="22"/>
        <v>N/A</v>
      </c>
      <c r="E55" s="35">
        <v>94982</v>
      </c>
      <c r="F55" s="9" t="str">
        <f t="shared" si="23"/>
        <v>N/A</v>
      </c>
      <c r="G55" s="35">
        <v>107588</v>
      </c>
      <c r="H55" s="9" t="str">
        <f t="shared" si="24"/>
        <v>N/A</v>
      </c>
      <c r="I55" s="12" t="s">
        <v>217</v>
      </c>
      <c r="J55" s="12">
        <v>13.27</v>
      </c>
      <c r="K55" s="44" t="s">
        <v>733</v>
      </c>
      <c r="L55" s="9" t="str">
        <f t="shared" si="21"/>
        <v>No</v>
      </c>
    </row>
    <row r="56" spans="1:12" x14ac:dyDescent="0.2">
      <c r="A56" s="2" t="s">
        <v>214</v>
      </c>
      <c r="B56" s="34" t="s">
        <v>217</v>
      </c>
      <c r="C56" s="35" t="s">
        <v>217</v>
      </c>
      <c r="D56" s="9" t="str">
        <f t="shared" si="22"/>
        <v>N/A</v>
      </c>
      <c r="E56" s="35">
        <v>813194</v>
      </c>
      <c r="F56" s="9" t="str">
        <f t="shared" si="23"/>
        <v>N/A</v>
      </c>
      <c r="G56" s="35">
        <v>916705</v>
      </c>
      <c r="H56" s="9" t="str">
        <f t="shared" si="24"/>
        <v>N/A</v>
      </c>
      <c r="I56" s="12" t="s">
        <v>217</v>
      </c>
      <c r="J56" s="12">
        <v>12.73</v>
      </c>
      <c r="K56" s="44" t="s">
        <v>733</v>
      </c>
      <c r="L56" s="9" t="str">
        <f t="shared" si="21"/>
        <v>No</v>
      </c>
    </row>
    <row r="57" spans="1:12" x14ac:dyDescent="0.2">
      <c r="A57" s="2" t="s">
        <v>951</v>
      </c>
      <c r="B57" s="34" t="s">
        <v>217</v>
      </c>
      <c r="C57" s="35" t="s">
        <v>217</v>
      </c>
      <c r="D57" s="9" t="str">
        <f t="shared" si="22"/>
        <v>N/A</v>
      </c>
      <c r="E57" s="35">
        <v>105029</v>
      </c>
      <c r="F57" s="9" t="str">
        <f t="shared" si="23"/>
        <v>N/A</v>
      </c>
      <c r="G57" s="35">
        <v>107648</v>
      </c>
      <c r="H57" s="9" t="str">
        <f t="shared" si="24"/>
        <v>N/A</v>
      </c>
      <c r="I57" s="12" t="s">
        <v>217</v>
      </c>
      <c r="J57" s="12">
        <v>2.4940000000000002</v>
      </c>
      <c r="K57" s="44" t="s">
        <v>733</v>
      </c>
      <c r="L57" s="9" t="str">
        <f t="shared" si="21"/>
        <v>Yes</v>
      </c>
    </row>
    <row r="58" spans="1:12" x14ac:dyDescent="0.2">
      <c r="A58" s="2" t="s">
        <v>952</v>
      </c>
      <c r="B58" s="34" t="s">
        <v>217</v>
      </c>
      <c r="C58" s="8">
        <v>99.990477694000006</v>
      </c>
      <c r="D58" s="43" t="str">
        <f>IF($B58="N/A","N/A",IF(C58&gt;10,"No",IF(C58&lt;-10,"No","Yes")))</f>
        <v>N/A</v>
      </c>
      <c r="E58" s="8">
        <v>99.999770796999996</v>
      </c>
      <c r="F58" s="43" t="str">
        <f>IF($B58="N/A","N/A",IF(E58&gt;10,"No",IF(E58&lt;-10,"No","Yes")))</f>
        <v>N/A</v>
      </c>
      <c r="G58" s="8">
        <v>99.999743058000007</v>
      </c>
      <c r="H58" s="43" t="str">
        <f>IF($B58="N/A","N/A",IF(G58&gt;10,"No",IF(G58&lt;-10,"No","Yes")))</f>
        <v>N/A</v>
      </c>
      <c r="I58" s="12">
        <v>9.2999999999999992E-3</v>
      </c>
      <c r="J58" s="12">
        <v>0</v>
      </c>
      <c r="K58" s="34" t="s">
        <v>217</v>
      </c>
      <c r="L58" s="9" t="str">
        <f t="shared" si="11"/>
        <v>N/A</v>
      </c>
    </row>
    <row r="59" spans="1:12" x14ac:dyDescent="0.2">
      <c r="A59" s="2" t="s">
        <v>953</v>
      </c>
      <c r="B59" s="34" t="s">
        <v>217</v>
      </c>
      <c r="C59" s="8">
        <v>99.990379016999995</v>
      </c>
      <c r="D59" s="43" t="str">
        <f>IF($B59="N/A","N/A",IF(C59&gt;10,"No",IF(C59&lt;-10,"No","Yes")))</f>
        <v>N/A</v>
      </c>
      <c r="E59" s="8">
        <v>100</v>
      </c>
      <c r="F59" s="43" t="str">
        <f>IF($B59="N/A","N/A",IF(E59&gt;10,"No",IF(E59&lt;-10,"No","Yes")))</f>
        <v>N/A</v>
      </c>
      <c r="G59" s="8">
        <v>100</v>
      </c>
      <c r="H59" s="43" t="str">
        <f>IF($B59="N/A","N/A",IF(G59&gt;10,"No",IF(G59&lt;-10,"No","Yes")))</f>
        <v>N/A</v>
      </c>
      <c r="I59" s="12">
        <v>9.5999999999999992E-3</v>
      </c>
      <c r="J59" s="12">
        <v>0</v>
      </c>
      <c r="K59" s="34" t="s">
        <v>217</v>
      </c>
      <c r="L59" s="9" t="str">
        <f t="shared" si="11"/>
        <v>N/A</v>
      </c>
    </row>
    <row r="60" spans="1:12" x14ac:dyDescent="0.2">
      <c r="A60" s="2" t="s">
        <v>181</v>
      </c>
      <c r="B60" s="34" t="s">
        <v>217</v>
      </c>
      <c r="C60" s="8">
        <v>57.287326946</v>
      </c>
      <c r="D60" s="43" t="str">
        <f t="shared" ref="D60:D61" si="25">IF($B60="N/A","N/A",IF(C60&gt;10,"No",IF(C60&lt;-10,"No","Yes")))</f>
        <v>N/A</v>
      </c>
      <c r="E60" s="8">
        <v>56.966442841999999</v>
      </c>
      <c r="F60" s="43" t="str">
        <f t="shared" ref="F60:F61" si="26">IF($B60="N/A","N/A",IF(E60&gt;10,"No",IF(E60&lt;-10,"No","Yes")))</f>
        <v>N/A</v>
      </c>
      <c r="G60" s="8">
        <v>56.754288033999998</v>
      </c>
      <c r="H60" s="43" t="str">
        <f t="shared" ref="H60:H61" si="27">IF($B60="N/A","N/A",IF(G60&gt;10,"No",IF(G60&lt;-10,"No","Yes")))</f>
        <v>N/A</v>
      </c>
      <c r="I60" s="12">
        <v>-0.56000000000000005</v>
      </c>
      <c r="J60" s="12">
        <v>-0.372</v>
      </c>
      <c r="K60" s="44" t="s">
        <v>733</v>
      </c>
      <c r="L60" s="9" t="str">
        <f>IF(J60="Div by 0", "N/A", IF(OR(J60="N/A",K60="N/A"),"N/A", IF(J60&gt;VALUE(MID(K60,1,2)), "No", IF(J60&lt;-1*VALUE(MID(K60,1,2)), "No", "Yes"))))</f>
        <v>Yes</v>
      </c>
    </row>
    <row r="61" spans="1:12" x14ac:dyDescent="0.2">
      <c r="A61" s="6" t="s">
        <v>182</v>
      </c>
      <c r="B61" s="34" t="s">
        <v>217</v>
      </c>
      <c r="C61" s="8">
        <v>42.703052071999998</v>
      </c>
      <c r="D61" s="43" t="str">
        <f t="shared" si="25"/>
        <v>N/A</v>
      </c>
      <c r="E61" s="8">
        <v>43.033557158000001</v>
      </c>
      <c r="F61" s="43" t="str">
        <f t="shared" si="26"/>
        <v>N/A</v>
      </c>
      <c r="G61" s="8">
        <v>43.245711966000002</v>
      </c>
      <c r="H61" s="43" t="str">
        <f t="shared" si="27"/>
        <v>N/A</v>
      </c>
      <c r="I61" s="12">
        <v>0.77400000000000002</v>
      </c>
      <c r="J61" s="12">
        <v>0.49299999999999999</v>
      </c>
      <c r="K61" s="44" t="s">
        <v>733</v>
      </c>
      <c r="L61" s="9" t="str">
        <f>IF(J61="Div by 0", "N/A", IF(OR(J61="N/A",K61="N/A"),"N/A", IF(J61&gt;VALUE(MID(K61,1,2)), "No", IF(J61&lt;-1*VALUE(MID(K61,1,2)), "No", "Yes"))))</f>
        <v>Yes</v>
      </c>
    </row>
    <row r="62" spans="1:12" x14ac:dyDescent="0.2">
      <c r="A62" s="7" t="s">
        <v>682</v>
      </c>
      <c r="B62" s="34" t="s">
        <v>286</v>
      </c>
      <c r="C62" s="8">
        <v>61.587018086999997</v>
      </c>
      <c r="D62" s="43" t="str">
        <f>IF($B62="N/A","N/A",IF(C62&gt;70,"No",IF(C62&lt;40,"No","Yes")))</f>
        <v>Yes</v>
      </c>
      <c r="E62" s="8">
        <v>60.659912206000001</v>
      </c>
      <c r="F62" s="43" t="str">
        <f>IF($B62="N/A","N/A",IF(E62&gt;70,"No",IF(E62&lt;40,"No","Yes")))</f>
        <v>Yes</v>
      </c>
      <c r="G62" s="8">
        <v>61.478116497999999</v>
      </c>
      <c r="H62" s="43" t="str">
        <f>IF($B62="N/A","N/A",IF(G62&gt;70,"No",IF(G62&lt;40,"No","Yes")))</f>
        <v>Yes</v>
      </c>
      <c r="I62" s="12">
        <v>-1.51</v>
      </c>
      <c r="J62" s="12">
        <v>1.349</v>
      </c>
      <c r="K62" s="44" t="s">
        <v>733</v>
      </c>
      <c r="L62" s="9" t="str">
        <f t="shared" si="11"/>
        <v>Yes</v>
      </c>
    </row>
    <row r="63" spans="1:12" x14ac:dyDescent="0.2">
      <c r="A63" s="2" t="s">
        <v>683</v>
      </c>
      <c r="B63" s="34" t="s">
        <v>217</v>
      </c>
      <c r="C63" s="8">
        <v>71.709419218999997</v>
      </c>
      <c r="D63" s="43" t="str">
        <f>IF($B63="N/A","N/A",IF(C63&gt;10,"No",IF(C63&lt;-10,"No","Yes")))</f>
        <v>N/A</v>
      </c>
      <c r="E63" s="8">
        <v>69.471356813</v>
      </c>
      <c r="F63" s="43" t="str">
        <f>IF($B63="N/A","N/A",IF(E63&gt;10,"No",IF(E63&lt;-10,"No","Yes")))</f>
        <v>N/A</v>
      </c>
      <c r="G63" s="8">
        <v>70.454752701999993</v>
      </c>
      <c r="H63" s="43" t="str">
        <f>IF($B63="N/A","N/A",IF(G63&gt;10,"No",IF(G63&lt;-10,"No","Yes")))</f>
        <v>N/A</v>
      </c>
      <c r="I63" s="12">
        <v>-3.12</v>
      </c>
      <c r="J63" s="12">
        <v>1.4159999999999999</v>
      </c>
      <c r="K63" s="34" t="s">
        <v>217</v>
      </c>
      <c r="L63" s="9" t="str">
        <f t="shared" si="11"/>
        <v>N/A</v>
      </c>
    </row>
    <row r="64" spans="1:12" x14ac:dyDescent="0.2">
      <c r="A64" s="2" t="s">
        <v>684</v>
      </c>
      <c r="B64" s="34" t="s">
        <v>217</v>
      </c>
      <c r="C64" s="8">
        <v>80.705075532999999</v>
      </c>
      <c r="D64" s="43" t="str">
        <f t="shared" ref="D64:D70" si="28">IF($B64="N/A","N/A",IF(C64&gt;10,"No",IF(C64&lt;-10,"No","Yes")))</f>
        <v>N/A</v>
      </c>
      <c r="E64" s="8">
        <v>77.988343361999995</v>
      </c>
      <c r="F64" s="43" t="str">
        <f t="shared" ref="F64:F70" si="29">IF($B64="N/A","N/A",IF(E64&gt;10,"No",IF(E64&lt;-10,"No","Yes")))</f>
        <v>N/A</v>
      </c>
      <c r="G64" s="8">
        <v>79.440913244000001</v>
      </c>
      <c r="H64" s="43" t="str">
        <f t="shared" ref="H64:H70" si="30">IF($B64="N/A","N/A",IF(G64&gt;10,"No",IF(G64&lt;-10,"No","Yes")))</f>
        <v>N/A</v>
      </c>
      <c r="I64" s="12">
        <v>-3.37</v>
      </c>
      <c r="J64" s="12">
        <v>1.863</v>
      </c>
      <c r="K64" s="34" t="s">
        <v>217</v>
      </c>
      <c r="L64" s="9" t="str">
        <f t="shared" si="11"/>
        <v>N/A</v>
      </c>
    </row>
    <row r="65" spans="1:12" x14ac:dyDescent="0.2">
      <c r="A65" s="2" t="s">
        <v>427</v>
      </c>
      <c r="B65" s="34" t="s">
        <v>217</v>
      </c>
      <c r="C65" s="8">
        <v>63.655494548</v>
      </c>
      <c r="D65" s="43" t="str">
        <f t="shared" si="28"/>
        <v>N/A</v>
      </c>
      <c r="E65" s="8">
        <v>65.168100417999995</v>
      </c>
      <c r="F65" s="43" t="str">
        <f t="shared" si="29"/>
        <v>N/A</v>
      </c>
      <c r="G65" s="8">
        <v>66.606861246999998</v>
      </c>
      <c r="H65" s="43" t="str">
        <f t="shared" si="30"/>
        <v>N/A</v>
      </c>
      <c r="I65" s="12">
        <v>2.3759999999999999</v>
      </c>
      <c r="J65" s="12">
        <v>2.2080000000000002</v>
      </c>
      <c r="K65" s="34" t="s">
        <v>217</v>
      </c>
      <c r="L65" s="9" t="str">
        <f t="shared" si="11"/>
        <v>N/A</v>
      </c>
    </row>
    <row r="66" spans="1:12" x14ac:dyDescent="0.2">
      <c r="A66" s="2" t="s">
        <v>685</v>
      </c>
      <c r="B66" s="34" t="s">
        <v>217</v>
      </c>
      <c r="C66" s="8">
        <v>41.533892166000001</v>
      </c>
      <c r="D66" s="43" t="str">
        <f t="shared" si="28"/>
        <v>N/A</v>
      </c>
      <c r="E66" s="8">
        <v>38.49799075</v>
      </c>
      <c r="F66" s="43" t="str">
        <f t="shared" si="29"/>
        <v>N/A</v>
      </c>
      <c r="G66" s="8">
        <v>39.803195148</v>
      </c>
      <c r="H66" s="43" t="str">
        <f t="shared" si="30"/>
        <v>N/A</v>
      </c>
      <c r="I66" s="12">
        <v>-7.31</v>
      </c>
      <c r="J66" s="12">
        <v>3.39</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0</v>
      </c>
      <c r="D68" s="43" t="str">
        <f t="shared" si="28"/>
        <v>N/A</v>
      </c>
      <c r="E68" s="8">
        <v>0.51625691279999997</v>
      </c>
      <c r="F68" s="43" t="str">
        <f t="shared" si="29"/>
        <v>N/A</v>
      </c>
      <c r="G68" s="8">
        <v>1.0195870863000001</v>
      </c>
      <c r="H68" s="43" t="str">
        <f t="shared" si="30"/>
        <v>N/A</v>
      </c>
      <c r="I68" s="12" t="s">
        <v>1743</v>
      </c>
      <c r="J68" s="12">
        <v>97.5</v>
      </c>
      <c r="K68" s="34" t="s">
        <v>217</v>
      </c>
      <c r="L68" s="9" t="str">
        <f t="shared" si="11"/>
        <v>N/A</v>
      </c>
    </row>
    <row r="69" spans="1:12" x14ac:dyDescent="0.2">
      <c r="A69" s="3" t="s">
        <v>151</v>
      </c>
      <c r="B69" s="34" t="s">
        <v>217</v>
      </c>
      <c r="C69" s="8">
        <v>1.1353746263</v>
      </c>
      <c r="D69" s="43" t="str">
        <f t="shared" si="28"/>
        <v>N/A</v>
      </c>
      <c r="E69" s="8">
        <v>1.0295341861</v>
      </c>
      <c r="F69" s="43" t="str">
        <f t="shared" si="29"/>
        <v>N/A</v>
      </c>
      <c r="G69" s="8">
        <v>1.0048129444</v>
      </c>
      <c r="H69" s="43" t="str">
        <f t="shared" si="30"/>
        <v>N/A</v>
      </c>
      <c r="I69" s="12">
        <v>-9.32</v>
      </c>
      <c r="J69" s="12">
        <v>-2.4</v>
      </c>
      <c r="K69" s="34" t="s">
        <v>217</v>
      </c>
      <c r="L69" s="9" t="str">
        <f t="shared" si="11"/>
        <v>N/A</v>
      </c>
    </row>
    <row r="70" spans="1:12" x14ac:dyDescent="0.2">
      <c r="A70" s="3" t="s">
        <v>152</v>
      </c>
      <c r="B70" s="34" t="s">
        <v>217</v>
      </c>
      <c r="C70" s="8">
        <v>1.1918177243000001</v>
      </c>
      <c r="D70" s="43" t="str">
        <f t="shared" si="28"/>
        <v>N/A</v>
      </c>
      <c r="E70" s="8">
        <v>1.0937568761000001</v>
      </c>
      <c r="F70" s="43" t="str">
        <f t="shared" si="29"/>
        <v>N/A</v>
      </c>
      <c r="G70" s="8">
        <v>1.0858780186999999</v>
      </c>
      <c r="H70" s="43" t="str">
        <f t="shared" si="30"/>
        <v>N/A</v>
      </c>
      <c r="I70" s="12">
        <v>-8.23</v>
      </c>
      <c r="J70" s="12">
        <v>-0.72</v>
      </c>
      <c r="K70" s="34" t="s">
        <v>217</v>
      </c>
      <c r="L70" s="9" t="str">
        <f t="shared" si="11"/>
        <v>N/A</v>
      </c>
    </row>
    <row r="71" spans="1:12" x14ac:dyDescent="0.2">
      <c r="A71" s="2" t="s">
        <v>954</v>
      </c>
      <c r="B71" s="47" t="s">
        <v>217</v>
      </c>
      <c r="C71" s="1">
        <v>25404</v>
      </c>
      <c r="D71" s="11" t="str">
        <f>IF($B71="N/A","N/A",IF(C71&gt;10,"No",IF(C71&lt;-10,"No","Yes")))</f>
        <v>N/A</v>
      </c>
      <c r="E71" s="1">
        <v>15840</v>
      </c>
      <c r="F71" s="11" t="str">
        <f>IF($B71="N/A","N/A",IF(E71&gt;10,"No",IF(E71&lt;-10,"No","Yes")))</f>
        <v>N/A</v>
      </c>
      <c r="G71" s="1">
        <v>4315</v>
      </c>
      <c r="H71" s="11" t="str">
        <f>IF($B71="N/A","N/A",IF(G71&gt;10,"No",IF(G71&lt;-10,"No","Yes")))</f>
        <v>N/A</v>
      </c>
      <c r="I71" s="12">
        <v>-37.6</v>
      </c>
      <c r="J71" s="12">
        <v>-72.8</v>
      </c>
      <c r="K71" s="34" t="s">
        <v>217</v>
      </c>
      <c r="L71" s="9" t="str">
        <f t="shared" si="11"/>
        <v>N/A</v>
      </c>
    </row>
    <row r="72" spans="1:12" x14ac:dyDescent="0.2">
      <c r="A72" s="3" t="s">
        <v>205</v>
      </c>
      <c r="B72" s="47" t="s">
        <v>221</v>
      </c>
      <c r="C72" s="1">
        <v>0</v>
      </c>
      <c r="D72" s="43" t="str">
        <f t="shared" ref="D72:D73" si="31">IF($B72="N/A","N/A",IF(C72&gt;0,"No",IF(C72&lt;0,"No","Yes")))</f>
        <v>Yes</v>
      </c>
      <c r="E72" s="1">
        <v>0</v>
      </c>
      <c r="F72" s="43" t="str">
        <f t="shared" ref="F72:F73" si="32">IF($B72="N/A","N/A",IF(E72&gt;0,"No",IF(E72&lt;0,"No","Yes")))</f>
        <v>Yes</v>
      </c>
      <c r="G72" s="1">
        <v>0</v>
      </c>
      <c r="H72" s="43" t="str">
        <f t="shared" ref="H72:H73" si="33">IF($B72="N/A","N/A",IF(G72&gt;0,"No",IF(G72&lt;0,"No","Yes")))</f>
        <v>Yes</v>
      </c>
      <c r="I72" s="12" t="s">
        <v>1743</v>
      </c>
      <c r="J72" s="12" t="s">
        <v>1743</v>
      </c>
      <c r="K72" s="34" t="s">
        <v>217</v>
      </c>
      <c r="L72" s="9" t="str">
        <f t="shared" si="11"/>
        <v>N/A</v>
      </c>
    </row>
    <row r="73" spans="1:12" x14ac:dyDescent="0.2">
      <c r="A73" s="3" t="s">
        <v>206</v>
      </c>
      <c r="B73" s="47" t="s">
        <v>221</v>
      </c>
      <c r="C73" s="1">
        <v>2392</v>
      </c>
      <c r="D73" s="43" t="str">
        <f t="shared" si="31"/>
        <v>No</v>
      </c>
      <c r="E73" s="1">
        <v>2484</v>
      </c>
      <c r="F73" s="43" t="str">
        <f t="shared" si="32"/>
        <v>No</v>
      </c>
      <c r="G73" s="1">
        <v>250</v>
      </c>
      <c r="H73" s="43" t="str">
        <f t="shared" si="33"/>
        <v>No</v>
      </c>
      <c r="I73" s="12">
        <v>3.8460000000000001</v>
      </c>
      <c r="J73" s="12">
        <v>-89.9</v>
      </c>
      <c r="K73" s="34" t="s">
        <v>217</v>
      </c>
      <c r="L73" s="9" t="str">
        <f t="shared" si="11"/>
        <v>N/A</v>
      </c>
    </row>
    <row r="74" spans="1:12" x14ac:dyDescent="0.2">
      <c r="A74" s="3" t="s">
        <v>207</v>
      </c>
      <c r="B74" s="67" t="s">
        <v>217</v>
      </c>
      <c r="C74" s="13">
        <v>92.474916387999997</v>
      </c>
      <c r="D74" s="11" t="str">
        <f>IF($B74="N/A","N/A",IF(C74&gt;10,"No",IF(C74&lt;-10,"No","Yes")))</f>
        <v>N/A</v>
      </c>
      <c r="E74" s="13">
        <v>91.103059580999997</v>
      </c>
      <c r="F74" s="11" t="str">
        <f>IF($B74="N/A","N/A",IF(E74&gt;10,"No",IF(E74&lt;-10,"No","Yes")))</f>
        <v>N/A</v>
      </c>
      <c r="G74" s="13">
        <v>12.4</v>
      </c>
      <c r="H74" s="11" t="str">
        <f>IF($B74="N/A","N/A",IF(G74&gt;10,"No",IF(G74&lt;-10,"No","Yes")))</f>
        <v>N/A</v>
      </c>
      <c r="I74" s="12">
        <v>-1.48</v>
      </c>
      <c r="J74" s="12">
        <v>-86.4</v>
      </c>
      <c r="K74" s="67" t="s">
        <v>217</v>
      </c>
      <c r="L74" s="9" t="str">
        <f t="shared" si="11"/>
        <v>N/A</v>
      </c>
    </row>
    <row r="75" spans="1:12" x14ac:dyDescent="0.2">
      <c r="A75" s="2" t="s">
        <v>65</v>
      </c>
      <c r="B75" s="47" t="s">
        <v>217</v>
      </c>
      <c r="C75" s="1">
        <v>270695</v>
      </c>
      <c r="D75" s="11" t="str">
        <f>IF($B75="N/A","N/A",IF(C75&gt;10,"No",IF(C75&lt;-10,"No","Yes")))</f>
        <v>N/A</v>
      </c>
      <c r="E75" s="1">
        <v>279316</v>
      </c>
      <c r="F75" s="11" t="str">
        <f>IF($B75="N/A","N/A",IF(E75&gt;10,"No",IF(E75&lt;-10,"No","Yes")))</f>
        <v>N/A</v>
      </c>
      <c r="G75" s="1">
        <v>291832</v>
      </c>
      <c r="H75" s="11" t="str">
        <f>IF($B75="N/A","N/A",IF(G75&gt;10,"No",IF(G75&lt;-10,"No","Yes")))</f>
        <v>N/A</v>
      </c>
      <c r="I75" s="12">
        <v>3.1850000000000001</v>
      </c>
      <c r="J75" s="12">
        <v>4.4809999999999999</v>
      </c>
      <c r="K75" s="47" t="s">
        <v>733</v>
      </c>
      <c r="L75" s="9" t="str">
        <f t="shared" ref="L75:L107" si="34">IF(J75="Div by 0", "N/A", IF(K75="N/A","N/A", IF(J75&gt;VALUE(MID(K75,1,2)), "No", IF(J75&lt;-1*VALUE(MID(K75,1,2)), "No", "Yes"))))</f>
        <v>Yes</v>
      </c>
    </row>
    <row r="76" spans="1:12" x14ac:dyDescent="0.2">
      <c r="A76" s="4" t="s">
        <v>66</v>
      </c>
      <c r="B76" s="47" t="s">
        <v>217</v>
      </c>
      <c r="C76" s="1">
        <v>239287.86</v>
      </c>
      <c r="D76" s="11" t="str">
        <f>IF($B76="N/A","N/A",IF(C76&gt;10,"No",IF(C76&lt;-10,"No","Yes")))</f>
        <v>N/A</v>
      </c>
      <c r="E76" s="1">
        <v>243236.13</v>
      </c>
      <c r="F76" s="11" t="str">
        <f>IF($B76="N/A","N/A",IF(E76&gt;10,"No",IF(E76&lt;-10,"No","Yes")))</f>
        <v>N/A</v>
      </c>
      <c r="G76" s="1">
        <v>254856.31</v>
      </c>
      <c r="H76" s="11" t="str">
        <f>IF($B76="N/A","N/A",IF(G76&gt;10,"No",IF(G76&lt;-10,"No","Yes")))</f>
        <v>N/A</v>
      </c>
      <c r="I76" s="12">
        <v>1.65</v>
      </c>
      <c r="J76" s="12">
        <v>4.7770000000000001</v>
      </c>
      <c r="K76" s="47" t="s">
        <v>734</v>
      </c>
      <c r="L76" s="9" t="str">
        <f t="shared" si="34"/>
        <v>Yes</v>
      </c>
    </row>
    <row r="77" spans="1:12" x14ac:dyDescent="0.2">
      <c r="A77" s="3" t="s">
        <v>67</v>
      </c>
      <c r="B77" s="34" t="s">
        <v>287</v>
      </c>
      <c r="C77" s="8">
        <v>95.648947895000006</v>
      </c>
      <c r="D77" s="43" t="str">
        <f>IF($B77="N/A","N/A",IF(C77&gt;=90,"Yes","No"))</f>
        <v>Yes</v>
      </c>
      <c r="E77" s="8">
        <v>95.454513125999995</v>
      </c>
      <c r="F77" s="43" t="str">
        <f>IF($B77="N/A","N/A",IF(E77&gt;=90,"Yes","No"))</f>
        <v>Yes</v>
      </c>
      <c r="G77" s="8">
        <v>96.175168619000004</v>
      </c>
      <c r="H77" s="43" t="str">
        <f>IF($B77="N/A","N/A",IF(G77&gt;=90,"Yes","No"))</f>
        <v>Yes</v>
      </c>
      <c r="I77" s="12">
        <v>-0.20300000000000001</v>
      </c>
      <c r="J77" s="12">
        <v>0.755</v>
      </c>
      <c r="K77" s="44" t="s">
        <v>733</v>
      </c>
      <c r="L77" s="9" t="str">
        <f t="shared" si="34"/>
        <v>Yes</v>
      </c>
    </row>
    <row r="78" spans="1:12" x14ac:dyDescent="0.2">
      <c r="A78" s="2" t="s">
        <v>955</v>
      </c>
      <c r="B78" s="34" t="s">
        <v>287</v>
      </c>
      <c r="C78" s="8">
        <v>95.869854695000001</v>
      </c>
      <c r="D78" s="43" t="str">
        <f>IF($B78="N/A","N/A",IF(C78&gt;=90,"Yes","No"))</f>
        <v>Yes</v>
      </c>
      <c r="E78" s="8">
        <v>95.688853270999999</v>
      </c>
      <c r="F78" s="43" t="str">
        <f>IF($B78="N/A","N/A",IF(E78&gt;=90,"Yes","No"))</f>
        <v>Yes</v>
      </c>
      <c r="G78" s="8">
        <v>96.358751691999998</v>
      </c>
      <c r="H78" s="43" t="str">
        <f>IF($B78="N/A","N/A",IF(G78&gt;=90,"Yes","No"))</f>
        <v>Yes</v>
      </c>
      <c r="I78" s="12">
        <v>-0.189</v>
      </c>
      <c r="J78" s="12">
        <v>0.70009999999999994</v>
      </c>
      <c r="K78" s="44" t="s">
        <v>733</v>
      </c>
      <c r="L78" s="9" t="str">
        <f t="shared" si="34"/>
        <v>Yes</v>
      </c>
    </row>
    <row r="79" spans="1:12" x14ac:dyDescent="0.2">
      <c r="A79" s="6" t="s">
        <v>956</v>
      </c>
      <c r="B79" s="47" t="s">
        <v>288</v>
      </c>
      <c r="C79" s="13">
        <v>41.790657985999999</v>
      </c>
      <c r="D79" s="43" t="str">
        <f>IF($B79="N/A","N/A",IF(C79&gt;55,"No",IF(C79&lt;30,"No","Yes")))</f>
        <v>Yes</v>
      </c>
      <c r="E79" s="13">
        <v>40.676758839999998</v>
      </c>
      <c r="F79" s="43" t="str">
        <f>IF($B79="N/A","N/A",IF(E79&gt;55,"No",IF(E79&lt;30,"No","Yes")))</f>
        <v>Yes</v>
      </c>
      <c r="G79" s="13">
        <v>40.632506116000002</v>
      </c>
      <c r="H79" s="43" t="str">
        <f>IF($B79="N/A","N/A",IF(G79&gt;55,"No",IF(G79&lt;30,"No","Yes")))</f>
        <v>Yes</v>
      </c>
      <c r="I79" s="12">
        <v>-2.67</v>
      </c>
      <c r="J79" s="12">
        <v>-0.109</v>
      </c>
      <c r="K79" s="47" t="s">
        <v>733</v>
      </c>
      <c r="L79" s="9" t="str">
        <f t="shared" si="34"/>
        <v>Yes</v>
      </c>
    </row>
    <row r="80" spans="1:12" ht="25.5" x14ac:dyDescent="0.2">
      <c r="A80" s="2" t="s">
        <v>957</v>
      </c>
      <c r="B80" s="47" t="s">
        <v>282</v>
      </c>
      <c r="C80" s="13">
        <v>3.7813775652000001</v>
      </c>
      <c r="D80" s="43" t="str">
        <f>IF($B80="N/A","N/A",IF(C80&gt;=5,"No",IF(C80&lt;0,"No","Yes")))</f>
        <v>Yes</v>
      </c>
      <c r="E80" s="13">
        <v>4.6037462944999996</v>
      </c>
      <c r="F80" s="43" t="str">
        <f>IF($B80="N/A","N/A",IF(E80&gt;=5,"No",IF(E80&lt;0,"No","Yes")))</f>
        <v>Yes</v>
      </c>
      <c r="G80" s="13">
        <v>5.4267523780999998</v>
      </c>
      <c r="H80" s="43" t="str">
        <f>IF($B80="N/A","N/A",IF(G80&gt;=5,"No",IF(G80&lt;0,"No","Yes")))</f>
        <v>No</v>
      </c>
      <c r="I80" s="12">
        <v>21.75</v>
      </c>
      <c r="J80" s="12">
        <v>17.88</v>
      </c>
      <c r="K80" s="47" t="s">
        <v>217</v>
      </c>
      <c r="L80" s="9" t="str">
        <f t="shared" si="34"/>
        <v>N/A</v>
      </c>
    </row>
    <row r="81" spans="1:12" ht="25.5" x14ac:dyDescent="0.2">
      <c r="A81" s="2" t="s">
        <v>958</v>
      </c>
      <c r="B81" s="47" t="s">
        <v>217</v>
      </c>
      <c r="C81" s="13">
        <v>0.67234341230000005</v>
      </c>
      <c r="D81" s="47" t="s">
        <v>217</v>
      </c>
      <c r="E81" s="13">
        <v>1.2183333571999999</v>
      </c>
      <c r="F81" s="47" t="s">
        <v>217</v>
      </c>
      <c r="G81" s="13">
        <v>1.4765344444999999</v>
      </c>
      <c r="H81" s="47" t="s">
        <v>217</v>
      </c>
      <c r="I81" s="12">
        <v>81.209999999999994</v>
      </c>
      <c r="J81" s="12">
        <v>21.19</v>
      </c>
      <c r="K81" s="47" t="s">
        <v>217</v>
      </c>
      <c r="L81" s="9" t="str">
        <f t="shared" si="34"/>
        <v>N/A</v>
      </c>
    </row>
    <row r="82" spans="1:12" ht="25.5" x14ac:dyDescent="0.2">
      <c r="A82" s="2" t="s">
        <v>959</v>
      </c>
      <c r="B82" s="47" t="s">
        <v>217</v>
      </c>
      <c r="C82" s="13">
        <v>56.924583018</v>
      </c>
      <c r="D82" s="47" t="s">
        <v>217</v>
      </c>
      <c r="E82" s="13">
        <v>59.023829640999999</v>
      </c>
      <c r="F82" s="47" t="s">
        <v>217</v>
      </c>
      <c r="G82" s="13">
        <v>59.966350503000001</v>
      </c>
      <c r="H82" s="47" t="s">
        <v>217</v>
      </c>
      <c r="I82" s="12">
        <v>3.6880000000000002</v>
      </c>
      <c r="J82" s="12">
        <v>1.597</v>
      </c>
      <c r="K82" s="47" t="s">
        <v>217</v>
      </c>
      <c r="L82" s="9" t="str">
        <f t="shared" si="34"/>
        <v>N/A</v>
      </c>
    </row>
    <row r="83" spans="1:12" ht="25.5" x14ac:dyDescent="0.2">
      <c r="A83" s="2" t="s">
        <v>960</v>
      </c>
      <c r="B83" s="47" t="s">
        <v>217</v>
      </c>
      <c r="C83" s="13">
        <v>6.9672509650999999</v>
      </c>
      <c r="D83" s="47" t="s">
        <v>217</v>
      </c>
      <c r="E83" s="13">
        <v>6.6405075255000003</v>
      </c>
      <c r="F83" s="47" t="s">
        <v>217</v>
      </c>
      <c r="G83" s="13">
        <v>6.6325831300000004</v>
      </c>
      <c r="H83" s="47" t="s">
        <v>217</v>
      </c>
      <c r="I83" s="12">
        <v>-4.6900000000000004</v>
      </c>
      <c r="J83" s="12">
        <v>-0.11899999999999999</v>
      </c>
      <c r="K83" s="47" t="s">
        <v>217</v>
      </c>
      <c r="L83" s="9" t="str">
        <f t="shared" si="34"/>
        <v>N/A</v>
      </c>
    </row>
    <row r="84" spans="1:12" ht="25.5" x14ac:dyDescent="0.2">
      <c r="A84" s="2" t="s">
        <v>961</v>
      </c>
      <c r="B84" s="47" t="s">
        <v>217</v>
      </c>
      <c r="C84" s="13">
        <v>3.5626812463999999</v>
      </c>
      <c r="D84" s="47" t="s">
        <v>217</v>
      </c>
      <c r="E84" s="13">
        <v>3.5987913330999999</v>
      </c>
      <c r="F84" s="47" t="s">
        <v>217</v>
      </c>
      <c r="G84" s="13">
        <v>3.6846541845999998</v>
      </c>
      <c r="H84" s="47" t="s">
        <v>217</v>
      </c>
      <c r="I84" s="12">
        <v>1.014</v>
      </c>
      <c r="J84" s="12">
        <v>2.3860000000000001</v>
      </c>
      <c r="K84" s="47" t="s">
        <v>217</v>
      </c>
      <c r="L84" s="9" t="str">
        <f t="shared" si="34"/>
        <v>N/A</v>
      </c>
    </row>
    <row r="85" spans="1:12" ht="25.5" x14ac:dyDescent="0.2">
      <c r="A85" s="2" t="s">
        <v>962</v>
      </c>
      <c r="B85" s="47" t="s">
        <v>217</v>
      </c>
      <c r="C85" s="13">
        <v>1.1082583999999999E-3</v>
      </c>
      <c r="D85" s="47" t="s">
        <v>217</v>
      </c>
      <c r="E85" s="13">
        <v>7.5183663E-3</v>
      </c>
      <c r="F85" s="47" t="s">
        <v>217</v>
      </c>
      <c r="G85" s="13">
        <v>3.7692919E-3</v>
      </c>
      <c r="H85" s="47" t="s">
        <v>217</v>
      </c>
      <c r="I85" s="12">
        <v>578.4</v>
      </c>
      <c r="J85" s="12">
        <v>-49.9</v>
      </c>
      <c r="K85" s="47" t="s">
        <v>217</v>
      </c>
      <c r="L85" s="9" t="str">
        <f t="shared" si="34"/>
        <v>N/A</v>
      </c>
    </row>
    <row r="86" spans="1:12" x14ac:dyDescent="0.2">
      <c r="A86" s="2" t="s">
        <v>963</v>
      </c>
      <c r="B86" s="47" t="s">
        <v>217</v>
      </c>
      <c r="C86" s="13">
        <v>3.6424758491999998</v>
      </c>
      <c r="D86" s="47" t="s">
        <v>217</v>
      </c>
      <c r="E86" s="13">
        <v>3.7813802287999998</v>
      </c>
      <c r="F86" s="47" t="s">
        <v>217</v>
      </c>
      <c r="G86" s="13">
        <v>4.2531319389000002</v>
      </c>
      <c r="H86" s="47" t="s">
        <v>217</v>
      </c>
      <c r="I86" s="12">
        <v>3.8130000000000002</v>
      </c>
      <c r="J86" s="12">
        <v>12.48</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24.448179686</v>
      </c>
      <c r="D88" s="47" t="s">
        <v>217</v>
      </c>
      <c r="E88" s="13">
        <v>21.125893254000001</v>
      </c>
      <c r="F88" s="47" t="s">
        <v>217</v>
      </c>
      <c r="G88" s="13">
        <v>18.556224129</v>
      </c>
      <c r="H88" s="47" t="s">
        <v>217</v>
      </c>
      <c r="I88" s="12">
        <v>-13.6</v>
      </c>
      <c r="J88" s="12">
        <v>-12.2</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88.716821515000007</v>
      </c>
      <c r="D91" s="47" t="s">
        <v>217</v>
      </c>
      <c r="E91" s="13">
        <v>88.352260521999995</v>
      </c>
      <c r="F91" s="47" t="s">
        <v>217</v>
      </c>
      <c r="G91" s="13">
        <v>87.633981195000004</v>
      </c>
      <c r="H91" s="47" t="s">
        <v>217</v>
      </c>
      <c r="I91" s="12">
        <v>-0.41099999999999998</v>
      </c>
      <c r="J91" s="12">
        <v>-0.81299999999999994</v>
      </c>
      <c r="K91" s="47" t="s">
        <v>217</v>
      </c>
      <c r="L91" s="9" t="str">
        <f t="shared" si="34"/>
        <v>N/A</v>
      </c>
    </row>
    <row r="92" spans="1:12" x14ac:dyDescent="0.2">
      <c r="A92" s="2" t="s">
        <v>969</v>
      </c>
      <c r="B92" s="47" t="s">
        <v>217</v>
      </c>
      <c r="C92" s="13">
        <v>11.283178485000001</v>
      </c>
      <c r="D92" s="47" t="s">
        <v>217</v>
      </c>
      <c r="E92" s="13">
        <v>11.647739478</v>
      </c>
      <c r="F92" s="47" t="s">
        <v>217</v>
      </c>
      <c r="G92" s="13">
        <v>12.366018805</v>
      </c>
      <c r="H92" s="47" t="s">
        <v>217</v>
      </c>
      <c r="I92" s="12">
        <v>3.2309999999999999</v>
      </c>
      <c r="J92" s="12">
        <v>6.1669999999999998</v>
      </c>
      <c r="K92" s="47" t="s">
        <v>217</v>
      </c>
      <c r="L92" s="9" t="str">
        <f t="shared" si="34"/>
        <v>N/A</v>
      </c>
    </row>
    <row r="93" spans="1:12" x14ac:dyDescent="0.2">
      <c r="A93" s="6" t="s">
        <v>68</v>
      </c>
      <c r="B93" s="47" t="s">
        <v>217</v>
      </c>
      <c r="C93" s="1">
        <v>4492</v>
      </c>
      <c r="D93" s="11" t="str">
        <f>IF($B93="N/A","N/A",IF(C93&gt;10,"No",IF(C93&lt;-10,"No","Yes")))</f>
        <v>N/A</v>
      </c>
      <c r="E93" s="1">
        <v>4716</v>
      </c>
      <c r="F93" s="11" t="str">
        <f>IF($B93="N/A","N/A",IF(E93&gt;10,"No",IF(E93&lt;-10,"No","Yes")))</f>
        <v>N/A</v>
      </c>
      <c r="G93" s="1">
        <v>1028</v>
      </c>
      <c r="H93" s="11" t="str">
        <f>IF($B93="N/A","N/A",IF(G93&gt;10,"No",IF(G93&lt;-10,"No","Yes")))</f>
        <v>N/A</v>
      </c>
      <c r="I93" s="12">
        <v>4.9870000000000001</v>
      </c>
      <c r="J93" s="12">
        <v>-78.2</v>
      </c>
      <c r="K93" s="47" t="s">
        <v>733</v>
      </c>
      <c r="L93" s="9" t="str">
        <f t="shared" si="34"/>
        <v>No</v>
      </c>
    </row>
    <row r="94" spans="1:12" x14ac:dyDescent="0.2">
      <c r="A94" s="2" t="s">
        <v>109</v>
      </c>
      <c r="B94" s="47" t="s">
        <v>217</v>
      </c>
      <c r="C94" s="13">
        <v>0.51202137130000003</v>
      </c>
      <c r="D94" s="43" t="str">
        <f>IF($B94="N/A","N/A",IF(C94&gt;10,"No",IF(C94&lt;-10,"No","Yes")))</f>
        <v>N/A</v>
      </c>
      <c r="E94" s="13">
        <v>1.1662425784999999</v>
      </c>
      <c r="F94" s="43" t="str">
        <f>IF($B94="N/A","N/A",IF(E94&gt;10,"No",IF(E94&lt;-10,"No","Yes")))</f>
        <v>N/A</v>
      </c>
      <c r="G94" s="13">
        <v>0.19455252919999999</v>
      </c>
      <c r="H94" s="43" t="str">
        <f>IF($B94="N/A","N/A",IF(G94&gt;10,"No",IF(G94&lt;-10,"No","Yes")))</f>
        <v>N/A</v>
      </c>
      <c r="I94" s="12">
        <v>127.8</v>
      </c>
      <c r="J94" s="12">
        <v>-83.3</v>
      </c>
      <c r="K94" s="47" t="s">
        <v>733</v>
      </c>
      <c r="L94" s="9" t="str">
        <f t="shared" si="34"/>
        <v>No</v>
      </c>
    </row>
    <row r="95" spans="1:12" x14ac:dyDescent="0.2">
      <c r="A95" s="2" t="s">
        <v>110</v>
      </c>
      <c r="B95" s="47" t="s">
        <v>217</v>
      </c>
      <c r="C95" s="13">
        <v>3.2279608192000002</v>
      </c>
      <c r="D95" s="43" t="str">
        <f>IF($B95="N/A","N/A",IF(C95&gt;10,"No",IF(C95&lt;-10,"No","Yes")))</f>
        <v>N/A</v>
      </c>
      <c r="E95" s="13">
        <v>10.241730280000001</v>
      </c>
      <c r="F95" s="43" t="str">
        <f>IF($B95="N/A","N/A",IF(E95&gt;10,"No",IF(E95&lt;-10,"No","Yes")))</f>
        <v>N/A</v>
      </c>
      <c r="G95" s="13">
        <v>1.0700389105000001</v>
      </c>
      <c r="H95" s="43" t="str">
        <f>IF($B95="N/A","N/A",IF(G95&gt;10,"No",IF(G95&lt;-10,"No","Yes")))</f>
        <v>N/A</v>
      </c>
      <c r="I95" s="12">
        <v>217.3</v>
      </c>
      <c r="J95" s="12">
        <v>-89.6</v>
      </c>
      <c r="K95" s="47" t="s">
        <v>733</v>
      </c>
      <c r="L95" s="9" t="str">
        <f t="shared" si="34"/>
        <v>No</v>
      </c>
    </row>
    <row r="96" spans="1:12" x14ac:dyDescent="0.2">
      <c r="A96" s="4" t="s">
        <v>7</v>
      </c>
      <c r="B96" s="47" t="s">
        <v>217</v>
      </c>
      <c r="C96" s="13">
        <v>0.4931749755</v>
      </c>
      <c r="D96" s="11" t="str">
        <f>IF($B96="N/A","N/A",IF(C96&gt;10,"No",IF(C96&lt;-10,"No","Yes")))</f>
        <v>N/A</v>
      </c>
      <c r="E96" s="13">
        <v>0.51447106499999995</v>
      </c>
      <c r="F96" s="11" t="str">
        <f>IF($B96="N/A","N/A",IF(E96&gt;10,"No",IF(E96&lt;-10,"No","Yes")))</f>
        <v>N/A</v>
      </c>
      <c r="G96" s="13">
        <v>0.54414868829999996</v>
      </c>
      <c r="H96" s="11" t="str">
        <f>IF($B96="N/A","N/A",IF(G96&gt;10,"No",IF(G96&lt;-10,"No","Yes")))</f>
        <v>N/A</v>
      </c>
      <c r="I96" s="12">
        <v>4.3179999999999996</v>
      </c>
      <c r="J96" s="12">
        <v>5.7690000000000001</v>
      </c>
      <c r="K96" s="47" t="s">
        <v>734</v>
      </c>
      <c r="L96" s="9" t="str">
        <f t="shared" si="34"/>
        <v>Yes</v>
      </c>
    </row>
    <row r="97" spans="1:12" x14ac:dyDescent="0.2">
      <c r="A97" s="4" t="s">
        <v>184</v>
      </c>
      <c r="B97" s="47" t="s">
        <v>217</v>
      </c>
      <c r="C97" s="13">
        <v>61.148525093000003</v>
      </c>
      <c r="D97" s="11" t="str">
        <f t="shared" ref="D97:D98" si="35">IF($B97="N/A","N/A",IF(C97&gt;10,"No",IF(C97&lt;-10,"No","Yes")))</f>
        <v>N/A</v>
      </c>
      <c r="E97" s="13">
        <v>60.986481261000002</v>
      </c>
      <c r="F97" s="11" t="str">
        <f t="shared" ref="F97:F98" si="36">IF($B97="N/A","N/A",IF(E97&gt;10,"No",IF(E97&lt;-10,"No","Yes")))</f>
        <v>N/A</v>
      </c>
      <c r="G97" s="13">
        <v>60.714383617999999</v>
      </c>
      <c r="H97" s="11" t="str">
        <f t="shared" ref="H97:H98" si="37">IF($B97="N/A","N/A",IF(G97&gt;10,"No",IF(G97&lt;-10,"No","Yes")))</f>
        <v>N/A</v>
      </c>
      <c r="I97" s="12">
        <v>-0.26500000000000001</v>
      </c>
      <c r="J97" s="12">
        <v>-0.44600000000000001</v>
      </c>
      <c r="K97" s="47" t="s">
        <v>733</v>
      </c>
      <c r="L97" s="9" t="str">
        <f>IF(J97="Div by 0", "N/A", IF(OR(J97="N/A",K97="N/A"),"N/A", IF(J97&gt;VALUE(MID(K97,1,2)), "No", IF(J97&lt;-1*VALUE(MID(K97,1,2)), "No", "Yes"))))</f>
        <v>Yes</v>
      </c>
    </row>
    <row r="98" spans="1:12" x14ac:dyDescent="0.2">
      <c r="A98" s="4" t="s">
        <v>185</v>
      </c>
      <c r="B98" s="47" t="s">
        <v>217</v>
      </c>
      <c r="C98" s="13">
        <v>38.851474906999997</v>
      </c>
      <c r="D98" s="11" t="str">
        <f t="shared" si="35"/>
        <v>N/A</v>
      </c>
      <c r="E98" s="13">
        <v>39.013518738999998</v>
      </c>
      <c r="F98" s="11" t="str">
        <f t="shared" si="36"/>
        <v>N/A</v>
      </c>
      <c r="G98" s="13">
        <v>39.285616382000001</v>
      </c>
      <c r="H98" s="11" t="str">
        <f t="shared" si="37"/>
        <v>N/A</v>
      </c>
      <c r="I98" s="12">
        <v>0.41710000000000003</v>
      </c>
      <c r="J98" s="12">
        <v>0.69740000000000002</v>
      </c>
      <c r="K98" s="47" t="s">
        <v>733</v>
      </c>
      <c r="L98" s="9" t="str">
        <f>IF(J98="Div by 0", "N/A", IF(OR(J98="N/A",K98="N/A"),"N/A", IF(J98&gt;VALUE(MID(K98,1,2)), "No", IF(J98&lt;-1*VALUE(MID(K98,1,2)), "No", "Yes"))))</f>
        <v>Yes</v>
      </c>
    </row>
    <row r="99" spans="1:12" x14ac:dyDescent="0.2">
      <c r="A99" s="2" t="s">
        <v>8</v>
      </c>
      <c r="B99" s="47" t="s">
        <v>289</v>
      </c>
      <c r="C99" s="13">
        <v>7.0226638836999999</v>
      </c>
      <c r="D99" s="43" t="str">
        <f>IF($B99="N/A","N/A",IF(C99&gt;10,"No",IF(C99&lt;5,"No","Yes")))</f>
        <v>Yes</v>
      </c>
      <c r="E99" s="13">
        <v>6.4614988041999997</v>
      </c>
      <c r="F99" s="43" t="str">
        <f>IF($B99="N/A","N/A",IF(E99&gt;10,"No",IF(E99&lt;5,"No","Yes")))</f>
        <v>Yes</v>
      </c>
      <c r="G99" s="13">
        <v>6.3454316182000001</v>
      </c>
      <c r="H99" s="43" t="str">
        <f t="shared" ref="H99:H102" si="38">IF($B99="N/A","N/A",IF(G99&gt;10,"No",IF(G99&lt;5,"No","Yes")))</f>
        <v>Yes</v>
      </c>
      <c r="I99" s="12">
        <v>-7.99</v>
      </c>
      <c r="J99" s="12">
        <v>-1.8</v>
      </c>
      <c r="K99" s="47" t="s">
        <v>734</v>
      </c>
      <c r="L99" s="9" t="str">
        <f t="shared" si="34"/>
        <v>Yes</v>
      </c>
    </row>
    <row r="100" spans="1:12" x14ac:dyDescent="0.2">
      <c r="A100" s="2" t="s">
        <v>153</v>
      </c>
      <c r="B100" s="47" t="s">
        <v>289</v>
      </c>
      <c r="C100" s="13">
        <v>0</v>
      </c>
      <c r="D100" s="43" t="str">
        <f>IF($B100="N/A","N/A",IF(C100&gt;10,"No",IF(C100&lt;5,"No","Yes")))</f>
        <v>No</v>
      </c>
      <c r="E100" s="13">
        <v>2.9969640120999999</v>
      </c>
      <c r="F100" s="43" t="str">
        <f t="shared" ref="F100:F102" si="39">IF($B100="N/A","N/A",IF(E100&gt;10,"No",IF(E100&lt;5,"No","Yes")))</f>
        <v>No</v>
      </c>
      <c r="G100" s="13">
        <v>6.0236711532999996</v>
      </c>
      <c r="H100" s="43" t="str">
        <f t="shared" si="38"/>
        <v>Yes</v>
      </c>
      <c r="I100" s="12" t="s">
        <v>1743</v>
      </c>
      <c r="J100" s="12">
        <v>101</v>
      </c>
      <c r="K100" s="47" t="s">
        <v>734</v>
      </c>
      <c r="L100" s="9" t="str">
        <f t="shared" si="34"/>
        <v>No</v>
      </c>
    </row>
    <row r="101" spans="1:12" x14ac:dyDescent="0.2">
      <c r="A101" s="2" t="s">
        <v>154</v>
      </c>
      <c r="B101" s="47" t="s">
        <v>289</v>
      </c>
      <c r="C101" s="13">
        <v>6.6066975748000001</v>
      </c>
      <c r="D101" s="43" t="str">
        <f>IF($B101="N/A","N/A",IF(C101&gt;10,"No",IF(C101&lt;5,"No","Yes")))</f>
        <v>Yes</v>
      </c>
      <c r="E101" s="13">
        <v>6.1389250883999997</v>
      </c>
      <c r="F101" s="43" t="str">
        <f t="shared" si="39"/>
        <v>Yes</v>
      </c>
      <c r="G101" s="13">
        <v>6.0586227693000003</v>
      </c>
      <c r="H101" s="43" t="str">
        <f t="shared" si="38"/>
        <v>Yes</v>
      </c>
      <c r="I101" s="12">
        <v>-7.08</v>
      </c>
      <c r="J101" s="12">
        <v>-1.31</v>
      </c>
      <c r="K101" s="47" t="s">
        <v>734</v>
      </c>
      <c r="L101" s="9" t="str">
        <f t="shared" si="34"/>
        <v>Yes</v>
      </c>
    </row>
    <row r="102" spans="1:12" x14ac:dyDescent="0.2">
      <c r="A102" s="2" t="s">
        <v>155</v>
      </c>
      <c r="B102" s="47" t="s">
        <v>289</v>
      </c>
      <c r="C102" s="13">
        <v>7.0285745950000003</v>
      </c>
      <c r="D102" s="43" t="str">
        <f>IF($B102="N/A","N/A",IF(C102&gt;10,"No",IF(C102&lt;5,"No","Yes")))</f>
        <v>Yes</v>
      </c>
      <c r="E102" s="13">
        <v>6.4779676066</v>
      </c>
      <c r="F102" s="43" t="str">
        <f t="shared" si="39"/>
        <v>Yes</v>
      </c>
      <c r="G102" s="13">
        <v>6.3563968310999996</v>
      </c>
      <c r="H102" s="43" t="str">
        <f t="shared" si="38"/>
        <v>Yes</v>
      </c>
      <c r="I102" s="12">
        <v>-7.83</v>
      </c>
      <c r="J102" s="12">
        <v>-1.88</v>
      </c>
      <c r="K102" s="47" t="s">
        <v>734</v>
      </c>
      <c r="L102" s="9" t="str">
        <f t="shared" si="34"/>
        <v>Yes</v>
      </c>
    </row>
    <row r="103" spans="1:12" x14ac:dyDescent="0.2">
      <c r="A103" s="2" t="s">
        <v>970</v>
      </c>
      <c r="B103" s="47" t="s">
        <v>217</v>
      </c>
      <c r="C103" s="1">
        <v>19010</v>
      </c>
      <c r="D103" s="11" t="str">
        <f t="shared" ref="D103:D114" si="40">IF($B103="N/A","N/A",IF(C103&gt;10,"No",IF(C103&lt;-10,"No","Yes")))</f>
        <v>N/A</v>
      </c>
      <c r="E103" s="1">
        <v>9998</v>
      </c>
      <c r="F103" s="11" t="str">
        <f t="shared" ref="F103:F114" si="41">IF($B103="N/A","N/A",IF(E103&gt;10,"No",IF(E103&lt;-10,"No","Yes")))</f>
        <v>N/A</v>
      </c>
      <c r="G103" s="1">
        <v>1487</v>
      </c>
      <c r="H103" s="11" t="str">
        <f t="shared" ref="H103:H114" si="42">IF($B103="N/A","N/A",IF(G103&gt;10,"No",IF(G103&lt;-10,"No","Yes")))</f>
        <v>N/A</v>
      </c>
      <c r="I103" s="12">
        <v>-47.4</v>
      </c>
      <c r="J103" s="12">
        <v>-85.1</v>
      </c>
      <c r="K103" s="44" t="s">
        <v>733</v>
      </c>
      <c r="L103" s="9" t="str">
        <f t="shared" si="34"/>
        <v>No</v>
      </c>
    </row>
    <row r="104" spans="1:12" x14ac:dyDescent="0.2">
      <c r="A104" s="2" t="s">
        <v>971</v>
      </c>
      <c r="B104" s="47" t="s">
        <v>217</v>
      </c>
      <c r="C104" s="1">
        <v>1558</v>
      </c>
      <c r="D104" s="11" t="str">
        <f t="shared" si="40"/>
        <v>N/A</v>
      </c>
      <c r="E104" s="1">
        <v>1204</v>
      </c>
      <c r="F104" s="11" t="str">
        <f t="shared" si="41"/>
        <v>N/A</v>
      </c>
      <c r="G104" s="1">
        <v>1117</v>
      </c>
      <c r="H104" s="11" t="str">
        <f t="shared" si="42"/>
        <v>N/A</v>
      </c>
      <c r="I104" s="12">
        <v>-22.7</v>
      </c>
      <c r="J104" s="12">
        <v>-7.23</v>
      </c>
      <c r="K104" s="44" t="s">
        <v>733</v>
      </c>
      <c r="L104" s="9" t="str">
        <f t="shared" si="34"/>
        <v>Yes</v>
      </c>
    </row>
    <row r="105" spans="1:12" x14ac:dyDescent="0.2">
      <c r="A105" s="2" t="s">
        <v>1</v>
      </c>
      <c r="B105" s="47" t="s">
        <v>217</v>
      </c>
      <c r="C105" s="13">
        <v>93.226324830999999</v>
      </c>
      <c r="D105" s="11" t="str">
        <f t="shared" si="40"/>
        <v>N/A</v>
      </c>
      <c r="E105" s="13">
        <v>91.942817453999993</v>
      </c>
      <c r="F105" s="11" t="str">
        <f t="shared" si="41"/>
        <v>N/A</v>
      </c>
      <c r="G105" s="13">
        <v>91.917267468999995</v>
      </c>
      <c r="H105" s="11" t="str">
        <f t="shared" si="42"/>
        <v>N/A</v>
      </c>
      <c r="I105" s="12">
        <v>-1.38</v>
      </c>
      <c r="J105" s="12">
        <v>-2.8000000000000001E-2</v>
      </c>
      <c r="K105" s="47" t="s">
        <v>734</v>
      </c>
      <c r="L105" s="9" t="str">
        <f t="shared" si="34"/>
        <v>Yes</v>
      </c>
    </row>
    <row r="106" spans="1:12" x14ac:dyDescent="0.2">
      <c r="A106" s="2" t="s">
        <v>69</v>
      </c>
      <c r="B106" s="47" t="s">
        <v>217</v>
      </c>
      <c r="C106" s="13">
        <v>98.214448464</v>
      </c>
      <c r="D106" s="11" t="str">
        <f t="shared" si="40"/>
        <v>N/A</v>
      </c>
      <c r="E106" s="13">
        <v>98.156231625999993</v>
      </c>
      <c r="F106" s="11" t="str">
        <f t="shared" si="41"/>
        <v>N/A</v>
      </c>
      <c r="G106" s="13">
        <v>98.121859203</v>
      </c>
      <c r="H106" s="11" t="str">
        <f t="shared" si="42"/>
        <v>N/A</v>
      </c>
      <c r="I106" s="12">
        <v>-5.8999999999999997E-2</v>
      </c>
      <c r="J106" s="12">
        <v>-3.5000000000000003E-2</v>
      </c>
      <c r="K106" s="47" t="s">
        <v>734</v>
      </c>
      <c r="L106" s="9" t="str">
        <f t="shared" si="34"/>
        <v>Yes</v>
      </c>
    </row>
    <row r="107" spans="1:12" x14ac:dyDescent="0.2">
      <c r="A107" s="4" t="s">
        <v>70</v>
      </c>
      <c r="B107" s="47" t="s">
        <v>217</v>
      </c>
      <c r="C107" s="1">
        <v>254501</v>
      </c>
      <c r="D107" s="11" t="str">
        <f t="shared" si="40"/>
        <v>N/A</v>
      </c>
      <c r="E107" s="1">
        <v>263389</v>
      </c>
      <c r="F107" s="11" t="str">
        <f t="shared" si="41"/>
        <v>N/A</v>
      </c>
      <c r="G107" s="1">
        <v>275105</v>
      </c>
      <c r="H107" s="11" t="str">
        <f t="shared" si="42"/>
        <v>N/A</v>
      </c>
      <c r="I107" s="12">
        <v>3.492</v>
      </c>
      <c r="J107" s="12">
        <v>4.4480000000000004</v>
      </c>
      <c r="K107" s="47" t="s">
        <v>733</v>
      </c>
      <c r="L107" s="9" t="str">
        <f t="shared" si="34"/>
        <v>Yes</v>
      </c>
    </row>
    <row r="108" spans="1:12" x14ac:dyDescent="0.2">
      <c r="A108" s="2" t="s">
        <v>688</v>
      </c>
      <c r="B108" s="47" t="s">
        <v>217</v>
      </c>
      <c r="C108" s="13">
        <v>1.9261220978</v>
      </c>
      <c r="D108" s="11" t="str">
        <f t="shared" si="40"/>
        <v>N/A</v>
      </c>
      <c r="E108" s="13">
        <v>1.8816275547000001</v>
      </c>
      <c r="F108" s="11" t="str">
        <f t="shared" si="41"/>
        <v>N/A</v>
      </c>
      <c r="G108" s="13">
        <v>1.6448265207999999</v>
      </c>
      <c r="H108" s="11" t="str">
        <f t="shared" si="42"/>
        <v>N/A</v>
      </c>
      <c r="I108" s="12">
        <v>-2.31</v>
      </c>
      <c r="J108" s="12">
        <v>-12.6</v>
      </c>
      <c r="K108" s="47" t="s">
        <v>734</v>
      </c>
      <c r="L108" s="9" t="str">
        <f t="shared" ref="L108:L114" si="43">IF(J108="Div by 0", "N/A", IF(K108="N/A","N/A", IF(J108&gt;VALUE(MID(K108,1,2)), "No", IF(J108&lt;-1*VALUE(MID(K108,1,2)), "No", "Yes"))))</f>
        <v>Yes</v>
      </c>
    </row>
    <row r="109" spans="1:12" x14ac:dyDescent="0.2">
      <c r="A109" s="2" t="s">
        <v>687</v>
      </c>
      <c r="B109" s="47" t="s">
        <v>217</v>
      </c>
      <c r="C109" s="13">
        <v>0.1599207862</v>
      </c>
      <c r="D109" s="11" t="str">
        <f t="shared" si="40"/>
        <v>N/A</v>
      </c>
      <c r="E109" s="13">
        <v>0.29538059680000001</v>
      </c>
      <c r="F109" s="11" t="str">
        <f t="shared" si="41"/>
        <v>N/A</v>
      </c>
      <c r="G109" s="13">
        <v>0.65102415440000005</v>
      </c>
      <c r="H109" s="11" t="str">
        <f t="shared" si="42"/>
        <v>N/A</v>
      </c>
      <c r="I109" s="12">
        <v>84.7</v>
      </c>
      <c r="J109" s="12">
        <v>120.4</v>
      </c>
      <c r="K109" s="47" t="s">
        <v>734</v>
      </c>
      <c r="L109" s="9" t="str">
        <f t="shared" si="43"/>
        <v>No</v>
      </c>
    </row>
    <row r="110" spans="1:12" x14ac:dyDescent="0.2">
      <c r="A110" s="2" t="s">
        <v>686</v>
      </c>
      <c r="B110" s="47" t="s">
        <v>217</v>
      </c>
      <c r="C110" s="13">
        <v>97.913957116000006</v>
      </c>
      <c r="D110" s="11" t="str">
        <f t="shared" si="40"/>
        <v>N/A</v>
      </c>
      <c r="E110" s="13">
        <v>97.822991849000005</v>
      </c>
      <c r="F110" s="11" t="str">
        <f t="shared" si="41"/>
        <v>N/A</v>
      </c>
      <c r="G110" s="13">
        <v>97.704149325000003</v>
      </c>
      <c r="H110" s="11" t="str">
        <f t="shared" si="42"/>
        <v>N/A</v>
      </c>
      <c r="I110" s="12">
        <v>-9.2999999999999999E-2</v>
      </c>
      <c r="J110" s="12">
        <v>-0.121</v>
      </c>
      <c r="K110" s="47" t="s">
        <v>734</v>
      </c>
      <c r="L110" s="9" t="str">
        <f t="shared" si="43"/>
        <v>Yes</v>
      </c>
    </row>
    <row r="111" spans="1:12" ht="25.5" x14ac:dyDescent="0.2">
      <c r="A111" s="4" t="s">
        <v>972</v>
      </c>
      <c r="B111" s="47" t="s">
        <v>217</v>
      </c>
      <c r="C111" s="13">
        <v>38.789781857999998</v>
      </c>
      <c r="D111" s="11" t="str">
        <f t="shared" si="40"/>
        <v>N/A</v>
      </c>
      <c r="E111" s="13">
        <v>37.724297927999999</v>
      </c>
      <c r="F111" s="11" t="str">
        <f t="shared" si="41"/>
        <v>N/A</v>
      </c>
      <c r="G111" s="13">
        <v>36.878752159000001</v>
      </c>
      <c r="H111" s="11" t="str">
        <f t="shared" si="42"/>
        <v>N/A</v>
      </c>
      <c r="I111" s="12">
        <v>-2.75</v>
      </c>
      <c r="J111" s="12">
        <v>-2.2400000000000002</v>
      </c>
      <c r="K111" s="47" t="s">
        <v>734</v>
      </c>
      <c r="L111" s="9" t="str">
        <f t="shared" si="43"/>
        <v>Yes</v>
      </c>
    </row>
    <row r="112" spans="1:12" ht="25.5" x14ac:dyDescent="0.2">
      <c r="A112" s="4" t="s">
        <v>973</v>
      </c>
      <c r="B112" s="47" t="s">
        <v>217</v>
      </c>
      <c r="C112" s="13">
        <v>59.705203273000002</v>
      </c>
      <c r="D112" s="11" t="str">
        <f t="shared" si="40"/>
        <v>N/A</v>
      </c>
      <c r="E112" s="13">
        <v>60.810694697000002</v>
      </c>
      <c r="F112" s="11" t="str">
        <f t="shared" si="41"/>
        <v>N/A</v>
      </c>
      <c r="G112" s="13">
        <v>61.667671810999998</v>
      </c>
      <c r="H112" s="11" t="str">
        <f t="shared" si="42"/>
        <v>N/A</v>
      </c>
      <c r="I112" s="12">
        <v>1.8520000000000001</v>
      </c>
      <c r="J112" s="12">
        <v>1.409</v>
      </c>
      <c r="K112" s="47" t="s">
        <v>734</v>
      </c>
      <c r="L112" s="9" t="str">
        <f t="shared" si="43"/>
        <v>Yes</v>
      </c>
    </row>
    <row r="113" spans="1:12" ht="25.5" x14ac:dyDescent="0.2">
      <c r="A113" s="4" t="s">
        <v>974</v>
      </c>
      <c r="B113" s="47" t="s">
        <v>217</v>
      </c>
      <c r="C113" s="13">
        <v>0.64094275850000004</v>
      </c>
      <c r="D113" s="11" t="str">
        <f t="shared" si="40"/>
        <v>N/A</v>
      </c>
      <c r="E113" s="13">
        <v>0.61686405359999996</v>
      </c>
      <c r="F113" s="11" t="str">
        <f t="shared" si="41"/>
        <v>N/A</v>
      </c>
      <c r="G113" s="13">
        <v>0.61816387510000004</v>
      </c>
      <c r="H113" s="11" t="str">
        <f t="shared" si="42"/>
        <v>N/A</v>
      </c>
      <c r="I113" s="12">
        <v>-3.76</v>
      </c>
      <c r="J113" s="12">
        <v>0.2107</v>
      </c>
      <c r="K113" s="47" t="s">
        <v>734</v>
      </c>
      <c r="L113" s="9" t="str">
        <f t="shared" si="43"/>
        <v>Yes</v>
      </c>
    </row>
    <row r="114" spans="1:12" ht="25.5" x14ac:dyDescent="0.2">
      <c r="A114" s="4" t="s">
        <v>975</v>
      </c>
      <c r="B114" s="47" t="s">
        <v>217</v>
      </c>
      <c r="C114" s="13">
        <v>0.86407211070000001</v>
      </c>
      <c r="D114" s="11" t="str">
        <f t="shared" si="40"/>
        <v>N/A</v>
      </c>
      <c r="E114" s="13">
        <v>0.84814332150000005</v>
      </c>
      <c r="F114" s="11" t="str">
        <f t="shared" si="41"/>
        <v>N/A</v>
      </c>
      <c r="G114" s="13">
        <v>0.83541215489999998</v>
      </c>
      <c r="H114" s="11" t="str">
        <f t="shared" si="42"/>
        <v>N/A</v>
      </c>
      <c r="I114" s="12">
        <v>-1.84</v>
      </c>
      <c r="J114" s="12">
        <v>-1.5</v>
      </c>
      <c r="K114" s="47" t="s">
        <v>734</v>
      </c>
      <c r="L114" s="9" t="str">
        <f t="shared" si="43"/>
        <v>Yes</v>
      </c>
    </row>
    <row r="115" spans="1:12" x14ac:dyDescent="0.2">
      <c r="A115" s="2" t="s">
        <v>976</v>
      </c>
      <c r="B115" s="47" t="s">
        <v>290</v>
      </c>
      <c r="C115" s="13">
        <v>100</v>
      </c>
      <c r="D115" s="43" t="str">
        <f>IF($B115="N/A","N/A",IF(C115&gt;=99,"Yes","No"))</f>
        <v>Yes</v>
      </c>
      <c r="E115" s="13">
        <v>100</v>
      </c>
      <c r="F115" s="43" t="str">
        <f>IF($B115="N/A","N/A",IF(E115&gt;=99,"Yes","No"))</f>
        <v>Yes</v>
      </c>
      <c r="G115" s="13">
        <v>100</v>
      </c>
      <c r="H115" s="43" t="str">
        <f>IF($B115="N/A","N/A",IF(G115&gt;=99,"Yes","No"))</f>
        <v>Yes</v>
      </c>
      <c r="I115" s="12">
        <v>0</v>
      </c>
      <c r="J115" s="12">
        <v>0</v>
      </c>
      <c r="K115" s="47" t="s">
        <v>733</v>
      </c>
      <c r="L115" s="9" t="str">
        <f t="shared" ref="L115:L149" si="44">IF(J115="Div by 0", "N/A", IF(K115="N/A","N/A", IF(J115&gt;VALUE(MID(K115,1,2)), "No", IF(J115&lt;-1*VALUE(MID(K115,1,2)), "No", "Yes"))))</f>
        <v>Yes</v>
      </c>
    </row>
    <row r="116" spans="1:12" x14ac:dyDescent="0.2">
      <c r="A116" s="2" t="s">
        <v>977</v>
      </c>
      <c r="B116" s="47" t="s">
        <v>217</v>
      </c>
      <c r="C116" s="13">
        <v>0.59951962579999996</v>
      </c>
      <c r="D116" s="43" t="str">
        <f>IF($B116="N/A","N/A",IF(C116&gt;10,"No",IF(C116&lt;-10,"No","Yes")))</f>
        <v>N/A</v>
      </c>
      <c r="E116" s="13">
        <v>0.1536879189</v>
      </c>
      <c r="F116" s="43" t="str">
        <f>IF($B116="N/A","N/A",IF(E116&gt;10,"No",IF(E116&lt;-10,"No","Yes")))</f>
        <v>N/A</v>
      </c>
      <c r="G116" s="13">
        <v>9.7466698899999996E-2</v>
      </c>
      <c r="H116" s="43" t="str">
        <f>IF($B116="N/A","N/A",IF(G116&gt;10,"No",IF(G116&lt;-10,"No","Yes")))</f>
        <v>N/A</v>
      </c>
      <c r="I116" s="12">
        <v>-74.400000000000006</v>
      </c>
      <c r="J116" s="12">
        <v>-36.6</v>
      </c>
      <c r="K116" s="47" t="s">
        <v>733</v>
      </c>
      <c r="L116" s="9" t="str">
        <f t="shared" si="44"/>
        <v>No</v>
      </c>
    </row>
    <row r="117" spans="1:12" x14ac:dyDescent="0.2">
      <c r="A117" s="3" t="s">
        <v>978</v>
      </c>
      <c r="B117" s="47" t="s">
        <v>284</v>
      </c>
      <c r="C117" s="8">
        <v>98.772020553999994</v>
      </c>
      <c r="D117" s="43" t="str">
        <f>IF($B117="N/A","N/A",IF(C117&gt;=98,"Yes","No"))</f>
        <v>Yes</v>
      </c>
      <c r="E117" s="8">
        <v>99.575181481000001</v>
      </c>
      <c r="F117" s="43" t="str">
        <f>IF($B117="N/A","N/A",IF(E117&gt;=98,"Yes","No"))</f>
        <v>Yes</v>
      </c>
      <c r="G117" s="8">
        <v>99.702034865000002</v>
      </c>
      <c r="H117" s="43" t="str">
        <f>IF($B117="N/A","N/A",IF(G117&gt;=98,"Yes","No"))</f>
        <v>Yes</v>
      </c>
      <c r="I117" s="12">
        <v>0.81310000000000004</v>
      </c>
      <c r="J117" s="12">
        <v>0.12740000000000001</v>
      </c>
      <c r="K117" s="44" t="s">
        <v>733</v>
      </c>
      <c r="L117" s="9" t="str">
        <f t="shared" si="44"/>
        <v>Yes</v>
      </c>
    </row>
    <row r="118" spans="1:12" x14ac:dyDescent="0.2">
      <c r="A118" s="3" t="s">
        <v>979</v>
      </c>
      <c r="B118" s="47" t="s">
        <v>291</v>
      </c>
      <c r="C118" s="8">
        <v>94.860809271999997</v>
      </c>
      <c r="D118" s="43" t="str">
        <f>IF($B118="N/A","N/A",IF(C118&gt;=80,"Yes","No"))</f>
        <v>Yes</v>
      </c>
      <c r="E118" s="8">
        <v>97.784950662</v>
      </c>
      <c r="F118" s="43" t="str">
        <f>IF($B118="N/A","N/A",IF(E118&gt;=80,"Yes","No"))</f>
        <v>Yes</v>
      </c>
      <c r="G118" s="8">
        <v>98.124960920000007</v>
      </c>
      <c r="H118" s="43" t="str">
        <f>IF($B118="N/A","N/A",IF(G118&gt;=80,"Yes","No"))</f>
        <v>Yes</v>
      </c>
      <c r="I118" s="12">
        <v>3.0830000000000002</v>
      </c>
      <c r="J118" s="12">
        <v>0.34770000000000001</v>
      </c>
      <c r="K118" s="44" t="s">
        <v>733</v>
      </c>
      <c r="L118" s="9" t="str">
        <f t="shared" si="44"/>
        <v>Yes</v>
      </c>
    </row>
    <row r="119" spans="1:12" ht="25.5" x14ac:dyDescent="0.2">
      <c r="A119" s="2" t="s">
        <v>980</v>
      </c>
      <c r="B119" s="47" t="s">
        <v>292</v>
      </c>
      <c r="C119" s="13">
        <v>100</v>
      </c>
      <c r="D119" s="43" t="str">
        <f>IF($B119="N/A","N/A",IF(C119&gt;=100,"Yes","No"))</f>
        <v>Yes</v>
      </c>
      <c r="E119" s="13">
        <v>99.999376753000007</v>
      </c>
      <c r="F119" s="43" t="str">
        <f t="shared" ref="F119:F120" si="45">IF($B119="N/A","N/A",IF(E119&gt;=100,"Yes","No"))</f>
        <v>No</v>
      </c>
      <c r="G119" s="13">
        <v>99.999508019000004</v>
      </c>
      <c r="H119" s="43" t="str">
        <f t="shared" ref="H119:H120" si="46">IF($B119="N/A","N/A",IF(G119&gt;=100,"Yes","No"))</f>
        <v>No</v>
      </c>
      <c r="I119" s="12">
        <v>-1E-3</v>
      </c>
      <c r="J119" s="12">
        <v>1E-4</v>
      </c>
      <c r="K119" s="44" t="s">
        <v>732</v>
      </c>
      <c r="L119" s="9" t="str">
        <f t="shared" si="44"/>
        <v>Yes</v>
      </c>
    </row>
    <row r="120" spans="1:12" ht="25.5" x14ac:dyDescent="0.2">
      <c r="A120" s="3" t="s">
        <v>981</v>
      </c>
      <c r="B120" s="47" t="s">
        <v>292</v>
      </c>
      <c r="C120" s="13">
        <v>100</v>
      </c>
      <c r="D120" s="43" t="str">
        <f>IF($B120="N/A","N/A",IF(C120&gt;=100,"Yes","No"))</f>
        <v>Yes</v>
      </c>
      <c r="E120" s="13">
        <v>100</v>
      </c>
      <c r="F120" s="43" t="str">
        <f t="shared" si="45"/>
        <v>Yes</v>
      </c>
      <c r="G120" s="13">
        <v>100</v>
      </c>
      <c r="H120" s="43" t="str">
        <f t="shared" si="46"/>
        <v>Yes</v>
      </c>
      <c r="I120" s="12">
        <v>0</v>
      </c>
      <c r="J120" s="12">
        <v>0</v>
      </c>
      <c r="K120" s="44" t="s">
        <v>732</v>
      </c>
      <c r="L120" s="9" t="str">
        <f t="shared" si="44"/>
        <v>Yes</v>
      </c>
    </row>
    <row r="121" spans="1:12" ht="25.5" x14ac:dyDescent="0.2">
      <c r="A121" s="2" t="s">
        <v>982</v>
      </c>
      <c r="B121" s="47" t="s">
        <v>217</v>
      </c>
      <c r="C121" s="13">
        <v>92.150370370000005</v>
      </c>
      <c r="D121" s="35" t="s">
        <v>735</v>
      </c>
      <c r="E121" s="13">
        <v>90.300195853000005</v>
      </c>
      <c r="F121" s="35" t="s">
        <v>735</v>
      </c>
      <c r="G121" s="13">
        <v>92.801311260000006</v>
      </c>
      <c r="H121" s="43" t="str">
        <f>IF($B121="N/A","N/A",IF(G121&lt;100,"No",IF(G121=100,"No","Yes")))</f>
        <v>N/A</v>
      </c>
      <c r="I121" s="12">
        <v>-2.0099999999999998</v>
      </c>
      <c r="J121" s="12">
        <v>2.77</v>
      </c>
      <c r="K121" s="44" t="s">
        <v>732</v>
      </c>
      <c r="L121" s="9" t="str">
        <f t="shared" si="44"/>
        <v>Yes</v>
      </c>
    </row>
    <row r="122" spans="1:12" ht="25.5" x14ac:dyDescent="0.2">
      <c r="A122" s="2" t="s">
        <v>983</v>
      </c>
      <c r="B122" s="34" t="s">
        <v>217</v>
      </c>
      <c r="C122" s="13">
        <v>99.998975431000005</v>
      </c>
      <c r="D122" s="43" t="str">
        <f>IF($B122="N/A","N/A",IF(C122&gt;10,"No",IF(C122&lt;-10,"No","Yes")))</f>
        <v>N/A</v>
      </c>
      <c r="E122" s="13">
        <v>99.998541743000004</v>
      </c>
      <c r="F122" s="43" t="str">
        <f>IF($B122="N/A","N/A",IF(E122&gt;10,"No",IF(E122&lt;-10,"No","Yes")))</f>
        <v>N/A</v>
      </c>
      <c r="G122" s="13">
        <v>99.99329367</v>
      </c>
      <c r="H122" s="43" t="str">
        <f>IF($B122="N/A","N/A",IF(G122&gt;10,"No",IF(G122&lt;-10,"No","Yes")))</f>
        <v>N/A</v>
      </c>
      <c r="I122" s="12">
        <v>0</v>
      </c>
      <c r="J122" s="12">
        <v>-5.0000000000000001E-3</v>
      </c>
      <c r="K122" s="44" t="s">
        <v>732</v>
      </c>
      <c r="L122" s="9" t="str">
        <f>IF(J122="Div by 0", "N/A", IF(OR(J122="N/A",K122="N/A"),"N/A", IF(J122&gt;VALUE(MID(K122,1,2)), "No", IF(J122&lt;-1*VALUE(MID(K122,1,2)), "No", "Yes"))))</f>
        <v>Yes</v>
      </c>
    </row>
    <row r="123" spans="1:12" x14ac:dyDescent="0.2">
      <c r="A123" s="7" t="s">
        <v>100</v>
      </c>
      <c r="B123" s="34" t="s">
        <v>217</v>
      </c>
      <c r="C123" s="35">
        <v>136678</v>
      </c>
      <c r="D123" s="43" t="str">
        <f t="shared" ref="D123:D149" si="47">IF($B123="N/A","N/A",IF(C123&gt;10,"No",IF(C123&lt;-10,"No","Yes")))</f>
        <v>N/A</v>
      </c>
      <c r="E123" s="35">
        <v>139754</v>
      </c>
      <c r="F123" s="43" t="str">
        <f t="shared" ref="F123:F149" si="48">IF($B123="N/A","N/A",IF(E123&gt;10,"No",IF(E123&lt;-10,"No","Yes")))</f>
        <v>N/A</v>
      </c>
      <c r="G123" s="35">
        <v>142561</v>
      </c>
      <c r="H123" s="43" t="str">
        <f t="shared" ref="H123:H149" si="49">IF($B123="N/A","N/A",IF(G123&gt;10,"No",IF(G123&lt;-10,"No","Yes")))</f>
        <v>N/A</v>
      </c>
      <c r="I123" s="12">
        <v>2.2509999999999999</v>
      </c>
      <c r="J123" s="12">
        <v>2.0089999999999999</v>
      </c>
      <c r="K123" s="44" t="s">
        <v>733</v>
      </c>
      <c r="L123" s="9" t="str">
        <f t="shared" si="44"/>
        <v>Yes</v>
      </c>
    </row>
    <row r="124" spans="1:12" x14ac:dyDescent="0.2">
      <c r="A124" s="2" t="s">
        <v>984</v>
      </c>
      <c r="B124" s="34" t="s">
        <v>217</v>
      </c>
      <c r="C124" s="35">
        <v>37644</v>
      </c>
      <c r="D124" s="43" t="str">
        <f t="shared" si="47"/>
        <v>N/A</v>
      </c>
      <c r="E124" s="35">
        <v>40661</v>
      </c>
      <c r="F124" s="43" t="str">
        <f t="shared" si="48"/>
        <v>N/A</v>
      </c>
      <c r="G124" s="35">
        <v>40817</v>
      </c>
      <c r="H124" s="43" t="str">
        <f t="shared" si="49"/>
        <v>N/A</v>
      </c>
      <c r="I124" s="12">
        <v>8.0150000000000006</v>
      </c>
      <c r="J124" s="12">
        <v>0.38369999999999999</v>
      </c>
      <c r="K124" s="44" t="s">
        <v>733</v>
      </c>
      <c r="L124" s="9" t="str">
        <f t="shared" si="44"/>
        <v>Yes</v>
      </c>
    </row>
    <row r="125" spans="1:12" x14ac:dyDescent="0.2">
      <c r="A125" s="2" t="s">
        <v>985</v>
      </c>
      <c r="B125" s="34" t="s">
        <v>217</v>
      </c>
      <c r="C125" s="35">
        <v>9148</v>
      </c>
      <c r="D125" s="43" t="str">
        <f t="shared" si="47"/>
        <v>N/A</v>
      </c>
      <c r="E125" s="35">
        <v>8451</v>
      </c>
      <c r="F125" s="43" t="str">
        <f t="shared" si="48"/>
        <v>N/A</v>
      </c>
      <c r="G125" s="35">
        <v>9604</v>
      </c>
      <c r="H125" s="43" t="str">
        <f t="shared" si="49"/>
        <v>N/A</v>
      </c>
      <c r="I125" s="12">
        <v>-7.62</v>
      </c>
      <c r="J125" s="12">
        <v>13.64</v>
      </c>
      <c r="K125" s="44" t="s">
        <v>733</v>
      </c>
      <c r="L125" s="9" t="str">
        <f t="shared" si="44"/>
        <v>No</v>
      </c>
    </row>
    <row r="126" spans="1:12" x14ac:dyDescent="0.2">
      <c r="A126" s="2" t="s">
        <v>986</v>
      </c>
      <c r="B126" s="34" t="s">
        <v>217</v>
      </c>
      <c r="C126" s="35">
        <v>57448</v>
      </c>
      <c r="D126" s="43" t="str">
        <f t="shared" si="47"/>
        <v>N/A</v>
      </c>
      <c r="E126" s="35">
        <v>58032</v>
      </c>
      <c r="F126" s="43" t="str">
        <f t="shared" si="48"/>
        <v>N/A</v>
      </c>
      <c r="G126" s="35">
        <v>60273</v>
      </c>
      <c r="H126" s="43" t="str">
        <f t="shared" si="49"/>
        <v>N/A</v>
      </c>
      <c r="I126" s="12">
        <v>1.0169999999999999</v>
      </c>
      <c r="J126" s="12">
        <v>3.8620000000000001</v>
      </c>
      <c r="K126" s="44" t="s">
        <v>733</v>
      </c>
      <c r="L126" s="9" t="str">
        <f t="shared" si="44"/>
        <v>Yes</v>
      </c>
    </row>
    <row r="127" spans="1:12" x14ac:dyDescent="0.2">
      <c r="A127" s="2" t="s">
        <v>987</v>
      </c>
      <c r="B127" s="34" t="s">
        <v>217</v>
      </c>
      <c r="C127" s="35">
        <v>32438</v>
      </c>
      <c r="D127" s="43" t="str">
        <f t="shared" si="47"/>
        <v>N/A</v>
      </c>
      <c r="E127" s="35">
        <v>32610</v>
      </c>
      <c r="F127" s="43" t="str">
        <f t="shared" si="48"/>
        <v>N/A</v>
      </c>
      <c r="G127" s="35">
        <v>31867</v>
      </c>
      <c r="H127" s="43" t="str">
        <f t="shared" si="49"/>
        <v>N/A</v>
      </c>
      <c r="I127" s="12">
        <v>0.5302</v>
      </c>
      <c r="J127" s="12">
        <v>-2.2799999999999998</v>
      </c>
      <c r="K127" s="44" t="s">
        <v>733</v>
      </c>
      <c r="L127" s="9" t="str">
        <f t="shared" si="44"/>
        <v>Yes</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316420</v>
      </c>
      <c r="D129" s="43" t="str">
        <f t="shared" si="47"/>
        <v>N/A</v>
      </c>
      <c r="E129" s="35">
        <v>338348</v>
      </c>
      <c r="F129" s="43" t="str">
        <f t="shared" si="48"/>
        <v>N/A</v>
      </c>
      <c r="G129" s="35">
        <v>360123</v>
      </c>
      <c r="H129" s="43" t="str">
        <f t="shared" si="49"/>
        <v>N/A</v>
      </c>
      <c r="I129" s="12">
        <v>6.93</v>
      </c>
      <c r="J129" s="12">
        <v>6.4359999999999999</v>
      </c>
      <c r="K129" s="44" t="s">
        <v>733</v>
      </c>
      <c r="L129" s="9" t="str">
        <f t="shared" si="44"/>
        <v>Yes</v>
      </c>
    </row>
    <row r="130" spans="1:12" x14ac:dyDescent="0.2">
      <c r="A130" s="2" t="s">
        <v>989</v>
      </c>
      <c r="B130" s="34" t="s">
        <v>217</v>
      </c>
      <c r="C130" s="35">
        <v>194428</v>
      </c>
      <c r="D130" s="43" t="str">
        <f t="shared" si="47"/>
        <v>N/A</v>
      </c>
      <c r="E130" s="35">
        <v>214426</v>
      </c>
      <c r="F130" s="43" t="str">
        <f t="shared" si="48"/>
        <v>N/A</v>
      </c>
      <c r="G130" s="35">
        <v>224178</v>
      </c>
      <c r="H130" s="43" t="str">
        <f t="shared" si="49"/>
        <v>N/A</v>
      </c>
      <c r="I130" s="12">
        <v>10.29</v>
      </c>
      <c r="J130" s="12">
        <v>4.548</v>
      </c>
      <c r="K130" s="44" t="s">
        <v>733</v>
      </c>
      <c r="L130" s="9" t="str">
        <f t="shared" si="44"/>
        <v>Yes</v>
      </c>
    </row>
    <row r="131" spans="1:12" x14ac:dyDescent="0.2">
      <c r="A131" s="2" t="s">
        <v>990</v>
      </c>
      <c r="B131" s="34" t="s">
        <v>217</v>
      </c>
      <c r="C131" s="35">
        <v>9828</v>
      </c>
      <c r="D131" s="43" t="str">
        <f t="shared" si="47"/>
        <v>N/A</v>
      </c>
      <c r="E131" s="35">
        <v>8893</v>
      </c>
      <c r="F131" s="43" t="str">
        <f t="shared" si="48"/>
        <v>N/A</v>
      </c>
      <c r="G131" s="35">
        <v>11151</v>
      </c>
      <c r="H131" s="43" t="str">
        <f t="shared" si="49"/>
        <v>N/A</v>
      </c>
      <c r="I131" s="12">
        <v>-9.51</v>
      </c>
      <c r="J131" s="12">
        <v>25.39</v>
      </c>
      <c r="K131" s="44" t="s">
        <v>733</v>
      </c>
      <c r="L131" s="9" t="str">
        <f t="shared" si="44"/>
        <v>No</v>
      </c>
    </row>
    <row r="132" spans="1:12" x14ac:dyDescent="0.2">
      <c r="A132" s="2" t="s">
        <v>991</v>
      </c>
      <c r="B132" s="34" t="s">
        <v>217</v>
      </c>
      <c r="C132" s="35">
        <v>78228</v>
      </c>
      <c r="D132" s="43" t="str">
        <f t="shared" si="47"/>
        <v>N/A</v>
      </c>
      <c r="E132" s="35">
        <v>73437</v>
      </c>
      <c r="F132" s="43" t="str">
        <f t="shared" si="48"/>
        <v>N/A</v>
      </c>
      <c r="G132" s="35">
        <v>77572</v>
      </c>
      <c r="H132" s="43" t="str">
        <f t="shared" si="49"/>
        <v>N/A</v>
      </c>
      <c r="I132" s="12">
        <v>-6.12</v>
      </c>
      <c r="J132" s="12">
        <v>5.6310000000000002</v>
      </c>
      <c r="K132" s="44" t="s">
        <v>733</v>
      </c>
      <c r="L132" s="9" t="str">
        <f t="shared" si="44"/>
        <v>Yes</v>
      </c>
    </row>
    <row r="133" spans="1:12" x14ac:dyDescent="0.2">
      <c r="A133" s="2" t="s">
        <v>992</v>
      </c>
      <c r="B133" s="34" t="s">
        <v>217</v>
      </c>
      <c r="C133" s="35">
        <v>33936</v>
      </c>
      <c r="D133" s="43" t="str">
        <f t="shared" si="47"/>
        <v>N/A</v>
      </c>
      <c r="E133" s="35">
        <v>41592</v>
      </c>
      <c r="F133" s="43" t="str">
        <f t="shared" si="48"/>
        <v>N/A</v>
      </c>
      <c r="G133" s="35">
        <v>47222</v>
      </c>
      <c r="H133" s="43" t="str">
        <f t="shared" si="49"/>
        <v>N/A</v>
      </c>
      <c r="I133" s="12">
        <v>22.56</v>
      </c>
      <c r="J133" s="12">
        <v>13.54</v>
      </c>
      <c r="K133" s="44" t="s">
        <v>733</v>
      </c>
      <c r="L133" s="9" t="str">
        <f t="shared" si="44"/>
        <v>No</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1090572</v>
      </c>
      <c r="D135" s="43" t="str">
        <f t="shared" si="47"/>
        <v>N/A</v>
      </c>
      <c r="E135" s="35">
        <v>1149432</v>
      </c>
      <c r="F135" s="43" t="str">
        <f t="shared" si="48"/>
        <v>N/A</v>
      </c>
      <c r="G135" s="35">
        <v>1192757</v>
      </c>
      <c r="H135" s="43" t="str">
        <f t="shared" si="49"/>
        <v>N/A</v>
      </c>
      <c r="I135" s="12">
        <v>5.3970000000000002</v>
      </c>
      <c r="J135" s="12">
        <v>3.7690000000000001</v>
      </c>
      <c r="K135" s="44" t="s">
        <v>733</v>
      </c>
      <c r="L135" s="9" t="str">
        <f t="shared" si="44"/>
        <v>Yes</v>
      </c>
    </row>
    <row r="136" spans="1:12" x14ac:dyDescent="0.2">
      <c r="A136" s="2" t="s">
        <v>994</v>
      </c>
      <c r="B136" s="34" t="s">
        <v>217</v>
      </c>
      <c r="C136" s="35">
        <v>293540</v>
      </c>
      <c r="D136" s="43" t="str">
        <f t="shared" si="47"/>
        <v>N/A</v>
      </c>
      <c r="E136" s="35">
        <v>339999</v>
      </c>
      <c r="F136" s="43" t="str">
        <f t="shared" si="48"/>
        <v>N/A</v>
      </c>
      <c r="G136" s="35">
        <v>343489</v>
      </c>
      <c r="H136" s="43" t="str">
        <f t="shared" si="49"/>
        <v>N/A</v>
      </c>
      <c r="I136" s="12">
        <v>15.83</v>
      </c>
      <c r="J136" s="12">
        <v>1.026</v>
      </c>
      <c r="K136" s="44" t="s">
        <v>733</v>
      </c>
      <c r="L136" s="9" t="str">
        <f t="shared" si="44"/>
        <v>Yes</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39016</v>
      </c>
      <c r="D138" s="43" t="str">
        <f t="shared" si="47"/>
        <v>N/A</v>
      </c>
      <c r="E138" s="35">
        <v>42274</v>
      </c>
      <c r="F138" s="43" t="str">
        <f t="shared" si="48"/>
        <v>N/A</v>
      </c>
      <c r="G138" s="35">
        <v>49325</v>
      </c>
      <c r="H138" s="43" t="str">
        <f t="shared" si="49"/>
        <v>N/A</v>
      </c>
      <c r="I138" s="12">
        <v>8.35</v>
      </c>
      <c r="J138" s="12">
        <v>16.68</v>
      </c>
      <c r="K138" s="44" t="s">
        <v>733</v>
      </c>
      <c r="L138" s="9" t="str">
        <f t="shared" si="44"/>
        <v>No</v>
      </c>
    </row>
    <row r="139" spans="1:12" x14ac:dyDescent="0.2">
      <c r="A139" s="2" t="s">
        <v>997</v>
      </c>
      <c r="B139" s="34" t="s">
        <v>217</v>
      </c>
      <c r="C139" s="35">
        <v>614703</v>
      </c>
      <c r="D139" s="43" t="str">
        <f t="shared" si="47"/>
        <v>N/A</v>
      </c>
      <c r="E139" s="35">
        <v>591509</v>
      </c>
      <c r="F139" s="43" t="str">
        <f t="shared" si="48"/>
        <v>N/A</v>
      </c>
      <c r="G139" s="35">
        <v>611415</v>
      </c>
      <c r="H139" s="43" t="str">
        <f t="shared" si="49"/>
        <v>N/A</v>
      </c>
      <c r="I139" s="12">
        <v>-3.77</v>
      </c>
      <c r="J139" s="12">
        <v>3.3650000000000002</v>
      </c>
      <c r="K139" s="44" t="s">
        <v>733</v>
      </c>
      <c r="L139" s="9" t="str">
        <f t="shared" si="44"/>
        <v>Yes</v>
      </c>
    </row>
    <row r="140" spans="1:12" x14ac:dyDescent="0.2">
      <c r="A140" s="2" t="s">
        <v>998</v>
      </c>
      <c r="B140" s="34" t="s">
        <v>217</v>
      </c>
      <c r="C140" s="35">
        <v>99539</v>
      </c>
      <c r="D140" s="43" t="str">
        <f t="shared" si="47"/>
        <v>N/A</v>
      </c>
      <c r="E140" s="35">
        <v>157535</v>
      </c>
      <c r="F140" s="43" t="str">
        <f t="shared" si="48"/>
        <v>N/A</v>
      </c>
      <c r="G140" s="35">
        <v>173742</v>
      </c>
      <c r="H140" s="43" t="str">
        <f t="shared" si="49"/>
        <v>N/A</v>
      </c>
      <c r="I140" s="12">
        <v>58.26</v>
      </c>
      <c r="J140" s="12">
        <v>10.29</v>
      </c>
      <c r="K140" s="44" t="s">
        <v>733</v>
      </c>
      <c r="L140" s="9" t="str">
        <f t="shared" si="44"/>
        <v>No</v>
      </c>
    </row>
    <row r="141" spans="1:12" x14ac:dyDescent="0.2">
      <c r="A141" s="2" t="s">
        <v>999</v>
      </c>
      <c r="B141" s="34" t="s">
        <v>217</v>
      </c>
      <c r="C141" s="35">
        <v>43774</v>
      </c>
      <c r="D141" s="43" t="str">
        <f t="shared" si="47"/>
        <v>N/A</v>
      </c>
      <c r="E141" s="35">
        <v>18115</v>
      </c>
      <c r="F141" s="43" t="str">
        <f t="shared" si="48"/>
        <v>N/A</v>
      </c>
      <c r="G141" s="35">
        <v>14786</v>
      </c>
      <c r="H141" s="43" t="str">
        <f t="shared" si="49"/>
        <v>N/A</v>
      </c>
      <c r="I141" s="12">
        <v>-58.6</v>
      </c>
      <c r="J141" s="12">
        <v>-18.399999999999999</v>
      </c>
      <c r="K141" s="44" t="s">
        <v>733</v>
      </c>
      <c r="L141" s="9" t="str">
        <f t="shared" si="44"/>
        <v>No</v>
      </c>
    </row>
    <row r="142" spans="1:12" x14ac:dyDescent="0.2">
      <c r="A142" s="2" t="s">
        <v>1000</v>
      </c>
      <c r="B142" s="34" t="s">
        <v>217</v>
      </c>
      <c r="C142" s="35">
        <v>0</v>
      </c>
      <c r="D142" s="43" t="str">
        <f t="shared" si="47"/>
        <v>N/A</v>
      </c>
      <c r="E142" s="35">
        <v>0</v>
      </c>
      <c r="F142" s="43" t="str">
        <f t="shared" si="48"/>
        <v>N/A</v>
      </c>
      <c r="G142" s="35">
        <v>0</v>
      </c>
      <c r="H142" s="43" t="str">
        <f t="shared" si="49"/>
        <v>N/A</v>
      </c>
      <c r="I142" s="12" t="s">
        <v>1743</v>
      </c>
      <c r="J142" s="12" t="s">
        <v>1743</v>
      </c>
      <c r="K142" s="44" t="s">
        <v>733</v>
      </c>
      <c r="L142" s="9" t="str">
        <f t="shared" si="44"/>
        <v>N/A</v>
      </c>
    </row>
    <row r="143" spans="1:12" x14ac:dyDescent="0.2">
      <c r="A143" s="7" t="s">
        <v>105</v>
      </c>
      <c r="B143" s="34" t="s">
        <v>217</v>
      </c>
      <c r="C143" s="35">
        <v>483150</v>
      </c>
      <c r="D143" s="43" t="str">
        <f t="shared" si="47"/>
        <v>N/A</v>
      </c>
      <c r="E143" s="35">
        <v>553938</v>
      </c>
      <c r="F143" s="43" t="str">
        <f t="shared" si="48"/>
        <v>N/A</v>
      </c>
      <c r="G143" s="35">
        <v>639720</v>
      </c>
      <c r="H143" s="43" t="str">
        <f t="shared" si="49"/>
        <v>N/A</v>
      </c>
      <c r="I143" s="12">
        <v>14.65</v>
      </c>
      <c r="J143" s="12">
        <v>15.49</v>
      </c>
      <c r="K143" s="44" t="s">
        <v>733</v>
      </c>
      <c r="L143" s="9" t="str">
        <f t="shared" si="44"/>
        <v>No</v>
      </c>
    </row>
    <row r="144" spans="1:12" x14ac:dyDescent="0.2">
      <c r="A144" s="2" t="s">
        <v>1001</v>
      </c>
      <c r="B144" s="34" t="s">
        <v>217</v>
      </c>
      <c r="C144" s="35">
        <v>147070</v>
      </c>
      <c r="D144" s="43" t="str">
        <f t="shared" si="47"/>
        <v>N/A</v>
      </c>
      <c r="E144" s="35">
        <v>179718</v>
      </c>
      <c r="F144" s="43" t="str">
        <f t="shared" si="48"/>
        <v>N/A</v>
      </c>
      <c r="G144" s="35">
        <v>188407</v>
      </c>
      <c r="H144" s="43" t="str">
        <f t="shared" si="49"/>
        <v>N/A</v>
      </c>
      <c r="I144" s="12">
        <v>22.2</v>
      </c>
      <c r="J144" s="12">
        <v>4.835</v>
      </c>
      <c r="K144" s="44" t="s">
        <v>733</v>
      </c>
      <c r="L144" s="9" t="str">
        <f t="shared" si="44"/>
        <v>Yes</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69623</v>
      </c>
      <c r="D146" s="43" t="str">
        <f t="shared" si="47"/>
        <v>N/A</v>
      </c>
      <c r="E146" s="35">
        <v>69800</v>
      </c>
      <c r="F146" s="43" t="str">
        <f t="shared" si="48"/>
        <v>N/A</v>
      </c>
      <c r="G146" s="35">
        <v>90694</v>
      </c>
      <c r="H146" s="43" t="str">
        <f t="shared" si="49"/>
        <v>N/A</v>
      </c>
      <c r="I146" s="12">
        <v>0.25419999999999998</v>
      </c>
      <c r="J146" s="12">
        <v>29.93</v>
      </c>
      <c r="K146" s="44" t="s">
        <v>733</v>
      </c>
      <c r="L146" s="9" t="str">
        <f t="shared" si="44"/>
        <v>No</v>
      </c>
    </row>
    <row r="147" spans="1:12" x14ac:dyDescent="0.2">
      <c r="A147" s="2" t="s">
        <v>1004</v>
      </c>
      <c r="B147" s="34" t="s">
        <v>217</v>
      </c>
      <c r="C147" s="35">
        <v>54419</v>
      </c>
      <c r="D147" s="43" t="str">
        <f t="shared" si="47"/>
        <v>N/A</v>
      </c>
      <c r="E147" s="35">
        <v>44179</v>
      </c>
      <c r="F147" s="43" t="str">
        <f t="shared" si="48"/>
        <v>N/A</v>
      </c>
      <c r="G147" s="35">
        <v>43915</v>
      </c>
      <c r="H147" s="43" t="str">
        <f t="shared" si="49"/>
        <v>N/A</v>
      </c>
      <c r="I147" s="12">
        <v>-18.8</v>
      </c>
      <c r="J147" s="12">
        <v>-0.59799999999999998</v>
      </c>
      <c r="K147" s="44" t="s">
        <v>733</v>
      </c>
      <c r="L147" s="9" t="str">
        <f t="shared" si="44"/>
        <v>Yes</v>
      </c>
    </row>
    <row r="148" spans="1:12" x14ac:dyDescent="0.2">
      <c r="A148" s="2" t="s">
        <v>1005</v>
      </c>
      <c r="B148" s="34" t="s">
        <v>217</v>
      </c>
      <c r="C148" s="35">
        <v>87635</v>
      </c>
      <c r="D148" s="43" t="str">
        <f t="shared" si="47"/>
        <v>N/A</v>
      </c>
      <c r="E148" s="35">
        <v>99791</v>
      </c>
      <c r="F148" s="43" t="str">
        <f t="shared" si="48"/>
        <v>N/A</v>
      </c>
      <c r="G148" s="35">
        <v>113444</v>
      </c>
      <c r="H148" s="43" t="str">
        <f t="shared" si="49"/>
        <v>N/A</v>
      </c>
      <c r="I148" s="12">
        <v>13.87</v>
      </c>
      <c r="J148" s="12">
        <v>13.68</v>
      </c>
      <c r="K148" s="44" t="s">
        <v>733</v>
      </c>
      <c r="L148" s="9" t="str">
        <f t="shared" si="44"/>
        <v>No</v>
      </c>
    </row>
    <row r="149" spans="1:12" x14ac:dyDescent="0.2">
      <c r="A149" s="2" t="s">
        <v>1006</v>
      </c>
      <c r="B149" s="34" t="s">
        <v>217</v>
      </c>
      <c r="C149" s="35">
        <v>124403</v>
      </c>
      <c r="D149" s="43" t="str">
        <f t="shared" si="47"/>
        <v>N/A</v>
      </c>
      <c r="E149" s="35">
        <v>160450</v>
      </c>
      <c r="F149" s="43" t="str">
        <f t="shared" si="48"/>
        <v>N/A</v>
      </c>
      <c r="G149" s="35">
        <v>203260</v>
      </c>
      <c r="H149" s="43" t="str">
        <f t="shared" si="49"/>
        <v>N/A</v>
      </c>
      <c r="I149" s="12">
        <v>28.98</v>
      </c>
      <c r="J149" s="12">
        <v>26.68</v>
      </c>
      <c r="K149" s="44" t="s">
        <v>733</v>
      </c>
      <c r="L149" s="9" t="str">
        <f t="shared" si="44"/>
        <v>No</v>
      </c>
    </row>
    <row r="150" spans="1:12" ht="25.5" x14ac:dyDescent="0.2">
      <c r="A150" s="16" t="s">
        <v>1007</v>
      </c>
      <c r="B150" s="1" t="s">
        <v>217</v>
      </c>
      <c r="C150" s="1">
        <v>43009</v>
      </c>
      <c r="D150" s="11" t="str">
        <f t="shared" ref="D150:D155" si="50">IF($B150="N/A","N/A",IF(C150&gt;10,"No",IF(C150&lt;-10,"No","Yes")))</f>
        <v>N/A</v>
      </c>
      <c r="E150" s="1">
        <v>42326</v>
      </c>
      <c r="F150" s="11" t="str">
        <f t="shared" ref="F150:F155" si="51">IF($B150="N/A","N/A",IF(E150&gt;10,"No",IF(E150&lt;-10,"No","Yes")))</f>
        <v>N/A</v>
      </c>
      <c r="G150" s="1">
        <v>42307</v>
      </c>
      <c r="H150" s="11" t="str">
        <f t="shared" ref="H150:H155" si="52">IF($B150="N/A","N/A",IF(G150&gt;10,"No",IF(G150&lt;-10,"No","Yes")))</f>
        <v>N/A</v>
      </c>
      <c r="I150" s="56">
        <v>-1.59</v>
      </c>
      <c r="J150" s="56">
        <v>-4.4999999999999998E-2</v>
      </c>
      <c r="K150" s="44" t="s">
        <v>732</v>
      </c>
      <c r="L150" s="9" t="str">
        <f t="shared" ref="L150:L155" si="53">IF(J150="Div by 0", "N/A", IF(K150="N/A","N/A", IF(J150&gt;VALUE(MID(K150,1,2)), "No", IF(J150&lt;-1*VALUE(MID(K150,1,2)), "No", "Yes"))))</f>
        <v>Yes</v>
      </c>
    </row>
    <row r="151" spans="1:12" x14ac:dyDescent="0.2">
      <c r="A151" s="6" t="s">
        <v>330</v>
      </c>
      <c r="B151" s="47" t="s">
        <v>217</v>
      </c>
      <c r="C151" s="13">
        <v>2.1219940597</v>
      </c>
      <c r="D151" s="11" t="str">
        <f t="shared" si="50"/>
        <v>N/A</v>
      </c>
      <c r="E151" s="13">
        <v>1.9402495196</v>
      </c>
      <c r="F151" s="11" t="str">
        <f t="shared" si="51"/>
        <v>N/A</v>
      </c>
      <c r="G151" s="13">
        <v>1.8117380343</v>
      </c>
      <c r="H151" s="11" t="str">
        <f t="shared" si="52"/>
        <v>N/A</v>
      </c>
      <c r="I151" s="56">
        <v>-8.56</v>
      </c>
      <c r="J151" s="56">
        <v>-6.62</v>
      </c>
      <c r="K151" s="44" t="s">
        <v>732</v>
      </c>
      <c r="L151" s="9" t="str">
        <f t="shared" si="53"/>
        <v>Yes</v>
      </c>
    </row>
    <row r="152" spans="1:12" x14ac:dyDescent="0.2">
      <c r="A152" s="2" t="s">
        <v>331</v>
      </c>
      <c r="B152" s="47" t="s">
        <v>217</v>
      </c>
      <c r="C152" s="13">
        <v>26.263187931000001</v>
      </c>
      <c r="D152" s="11" t="str">
        <f t="shared" si="50"/>
        <v>N/A</v>
      </c>
      <c r="E152" s="13">
        <v>25.272979664000001</v>
      </c>
      <c r="F152" s="11" t="str">
        <f t="shared" si="51"/>
        <v>N/A</v>
      </c>
      <c r="G152" s="13">
        <v>24.810432026000001</v>
      </c>
      <c r="H152" s="11" t="str">
        <f t="shared" si="52"/>
        <v>N/A</v>
      </c>
      <c r="I152" s="56">
        <v>-3.77</v>
      </c>
      <c r="J152" s="56">
        <v>-1.83</v>
      </c>
      <c r="K152" s="44" t="s">
        <v>732</v>
      </c>
      <c r="L152" s="9" t="str">
        <f t="shared" si="53"/>
        <v>Yes</v>
      </c>
    </row>
    <row r="153" spans="1:12" x14ac:dyDescent="0.2">
      <c r="A153" s="2" t="s">
        <v>332</v>
      </c>
      <c r="B153" s="47" t="s">
        <v>217</v>
      </c>
      <c r="C153" s="13">
        <v>2.0924720308000002</v>
      </c>
      <c r="D153" s="11" t="str">
        <f t="shared" si="50"/>
        <v>N/A</v>
      </c>
      <c r="E153" s="13">
        <v>1.9586343055</v>
      </c>
      <c r="F153" s="11" t="str">
        <f t="shared" si="51"/>
        <v>N/A</v>
      </c>
      <c r="G153" s="13">
        <v>1.8826900809</v>
      </c>
      <c r="H153" s="11" t="str">
        <f t="shared" si="52"/>
        <v>N/A</v>
      </c>
      <c r="I153" s="56">
        <v>-6.4</v>
      </c>
      <c r="J153" s="56">
        <v>-3.88</v>
      </c>
      <c r="K153" s="44" t="s">
        <v>732</v>
      </c>
      <c r="L153" s="9" t="str">
        <f t="shared" si="53"/>
        <v>Yes</v>
      </c>
    </row>
    <row r="154" spans="1:12" x14ac:dyDescent="0.2">
      <c r="A154" s="2" t="s">
        <v>333</v>
      </c>
      <c r="B154" s="47" t="s">
        <v>217</v>
      </c>
      <c r="C154" s="13">
        <v>3.76866452E-2</v>
      </c>
      <c r="D154" s="11" t="str">
        <f t="shared" si="50"/>
        <v>N/A</v>
      </c>
      <c r="E154" s="13">
        <v>2.5751849600000001E-2</v>
      </c>
      <c r="F154" s="11" t="str">
        <f t="shared" si="51"/>
        <v>N/A</v>
      </c>
      <c r="G154" s="13">
        <v>6.2879529999999998E-3</v>
      </c>
      <c r="H154" s="11" t="str">
        <f t="shared" si="52"/>
        <v>N/A</v>
      </c>
      <c r="I154" s="56">
        <v>-31.7</v>
      </c>
      <c r="J154" s="56">
        <v>-75.599999999999994</v>
      </c>
      <c r="K154" s="44" t="s">
        <v>732</v>
      </c>
      <c r="L154" s="9" t="str">
        <f t="shared" si="53"/>
        <v>No</v>
      </c>
    </row>
    <row r="155" spans="1:12" x14ac:dyDescent="0.2">
      <c r="A155" s="2" t="s">
        <v>334</v>
      </c>
      <c r="B155" s="47" t="s">
        <v>217</v>
      </c>
      <c r="C155" s="13">
        <v>1.67649798E-2</v>
      </c>
      <c r="D155" s="11" t="str">
        <f t="shared" si="50"/>
        <v>N/A</v>
      </c>
      <c r="E155" s="13">
        <v>1.49836263E-2</v>
      </c>
      <c r="F155" s="11" t="str">
        <f t="shared" si="51"/>
        <v>N/A</v>
      </c>
      <c r="G155" s="13">
        <v>1.28181079E-2</v>
      </c>
      <c r="H155" s="11" t="str">
        <f t="shared" si="52"/>
        <v>N/A</v>
      </c>
      <c r="I155" s="56">
        <v>-10.6</v>
      </c>
      <c r="J155" s="56">
        <v>-14.5</v>
      </c>
      <c r="K155" s="44" t="s">
        <v>732</v>
      </c>
      <c r="L155" s="9" t="str">
        <f t="shared" si="53"/>
        <v>Yes</v>
      </c>
    </row>
    <row r="156" spans="1:12" x14ac:dyDescent="0.2">
      <c r="A156" s="16" t="s">
        <v>1008</v>
      </c>
      <c r="B156" s="34" t="s">
        <v>217</v>
      </c>
      <c r="C156" s="35">
        <v>80768</v>
      </c>
      <c r="D156" s="43" t="str">
        <f t="shared" ref="D156:D162" si="54">IF($B156="N/A","N/A",IF(C156&gt;10,"No",IF(C156&lt;-10,"No","Yes")))</f>
        <v>N/A</v>
      </c>
      <c r="E156" s="35">
        <v>86783</v>
      </c>
      <c r="F156" s="43" t="str">
        <f t="shared" ref="F156:F162" si="55">IF($B156="N/A","N/A",IF(E156&gt;10,"No",IF(E156&lt;-10,"No","Yes")))</f>
        <v>N/A</v>
      </c>
      <c r="G156" s="35">
        <v>92469</v>
      </c>
      <c r="H156" s="43" t="str">
        <f t="shared" ref="H156:H162" si="56">IF($B156="N/A","N/A",IF(G156&gt;10,"No",IF(G156&lt;-10,"No","Yes")))</f>
        <v>N/A</v>
      </c>
      <c r="I156" s="12">
        <v>7.4470000000000001</v>
      </c>
      <c r="J156" s="12">
        <v>6.5519999999999996</v>
      </c>
      <c r="K156" s="44" t="s">
        <v>732</v>
      </c>
      <c r="L156" s="9" t="str">
        <f t="shared" ref="L156:L163" si="57">IF(J156="Div by 0", "N/A", IF(K156="N/A","N/A", IF(J156&gt;VALUE(MID(K156,1,2)), "No", IF(J156&lt;-1*VALUE(MID(K156,1,2)), "No", "Yes"))))</f>
        <v>Yes</v>
      </c>
    </row>
    <row r="157" spans="1:12" x14ac:dyDescent="0.2">
      <c r="A157" s="6" t="s">
        <v>1009</v>
      </c>
      <c r="B157" s="34" t="s">
        <v>217</v>
      </c>
      <c r="C157" s="8">
        <v>3.9849616641000001</v>
      </c>
      <c r="D157" s="43" t="str">
        <f t="shared" si="54"/>
        <v>N/A</v>
      </c>
      <c r="E157" s="8">
        <v>3.9781853721</v>
      </c>
      <c r="F157" s="43" t="str">
        <f t="shared" si="55"/>
        <v>N/A</v>
      </c>
      <c r="G157" s="8">
        <v>3.9598554447000001</v>
      </c>
      <c r="H157" s="43" t="str">
        <f t="shared" si="56"/>
        <v>N/A</v>
      </c>
      <c r="I157" s="12">
        <v>-0.17</v>
      </c>
      <c r="J157" s="12">
        <v>-0.46100000000000002</v>
      </c>
      <c r="K157" s="44" t="s">
        <v>732</v>
      </c>
      <c r="L157" s="9" t="str">
        <f t="shared" si="57"/>
        <v>Yes</v>
      </c>
    </row>
    <row r="158" spans="1:12" x14ac:dyDescent="0.2">
      <c r="A158" s="16" t="s">
        <v>1010</v>
      </c>
      <c r="B158" s="34" t="s">
        <v>217</v>
      </c>
      <c r="C158" s="8">
        <v>20.022242058</v>
      </c>
      <c r="D158" s="43" t="str">
        <f t="shared" si="54"/>
        <v>N/A</v>
      </c>
      <c r="E158" s="8">
        <v>19.876354164999999</v>
      </c>
      <c r="F158" s="43" t="str">
        <f t="shared" si="55"/>
        <v>N/A</v>
      </c>
      <c r="G158" s="8">
        <v>19.684906812000001</v>
      </c>
      <c r="H158" s="43" t="str">
        <f t="shared" si="56"/>
        <v>N/A</v>
      </c>
      <c r="I158" s="12">
        <v>-0.72899999999999998</v>
      </c>
      <c r="J158" s="12">
        <v>-0.96299999999999997</v>
      </c>
      <c r="K158" s="44" t="s">
        <v>732</v>
      </c>
      <c r="L158" s="9" t="str">
        <f t="shared" si="57"/>
        <v>Yes</v>
      </c>
    </row>
    <row r="159" spans="1:12" x14ac:dyDescent="0.2">
      <c r="A159" s="16" t="s">
        <v>1011</v>
      </c>
      <c r="B159" s="34" t="s">
        <v>217</v>
      </c>
      <c r="C159" s="8">
        <v>14.989570823999999</v>
      </c>
      <c r="D159" s="43" t="str">
        <f t="shared" si="54"/>
        <v>N/A</v>
      </c>
      <c r="E159" s="8">
        <v>15.499722179999999</v>
      </c>
      <c r="F159" s="43" t="str">
        <f t="shared" si="55"/>
        <v>N/A</v>
      </c>
      <c r="G159" s="8">
        <v>15.79265973</v>
      </c>
      <c r="H159" s="43" t="str">
        <f t="shared" si="56"/>
        <v>N/A</v>
      </c>
      <c r="I159" s="12">
        <v>3.403</v>
      </c>
      <c r="J159" s="12">
        <v>1.89</v>
      </c>
      <c r="K159" s="44" t="s">
        <v>732</v>
      </c>
      <c r="L159" s="9" t="str">
        <f t="shared" si="57"/>
        <v>Yes</v>
      </c>
    </row>
    <row r="160" spans="1:12" x14ac:dyDescent="0.2">
      <c r="A160" s="16" t="s">
        <v>1012</v>
      </c>
      <c r="B160" s="34" t="s">
        <v>217</v>
      </c>
      <c r="C160" s="8">
        <v>0.2524363362</v>
      </c>
      <c r="D160" s="43" t="str">
        <f t="shared" si="54"/>
        <v>N/A</v>
      </c>
      <c r="E160" s="8">
        <v>0.32998907290000001</v>
      </c>
      <c r="F160" s="43" t="str">
        <f t="shared" si="55"/>
        <v>N/A</v>
      </c>
      <c r="G160" s="8">
        <v>0.40167444000000002</v>
      </c>
      <c r="H160" s="43" t="str">
        <f t="shared" si="56"/>
        <v>N/A</v>
      </c>
      <c r="I160" s="12">
        <v>30.72</v>
      </c>
      <c r="J160" s="12">
        <v>21.72</v>
      </c>
      <c r="K160" s="44" t="s">
        <v>732</v>
      </c>
      <c r="L160" s="9" t="str">
        <f t="shared" si="57"/>
        <v>Yes</v>
      </c>
    </row>
    <row r="161" spans="1:12" x14ac:dyDescent="0.2">
      <c r="A161" s="16" t="s">
        <v>1013</v>
      </c>
      <c r="B161" s="34" t="s">
        <v>217</v>
      </c>
      <c r="C161" s="8">
        <v>0.66625271649999995</v>
      </c>
      <c r="D161" s="43" t="str">
        <f t="shared" si="54"/>
        <v>N/A</v>
      </c>
      <c r="E161" s="8">
        <v>0.4998754373</v>
      </c>
      <c r="F161" s="43" t="str">
        <f t="shared" si="55"/>
        <v>N/A</v>
      </c>
      <c r="G161" s="8">
        <v>0.42862502340000003</v>
      </c>
      <c r="H161" s="43" t="str">
        <f t="shared" si="56"/>
        <v>N/A</v>
      </c>
      <c r="I161" s="12">
        <v>-25</v>
      </c>
      <c r="J161" s="12">
        <v>-14.3</v>
      </c>
      <c r="K161" s="44" t="s">
        <v>732</v>
      </c>
      <c r="L161" s="9" t="str">
        <f t="shared" si="57"/>
        <v>Yes</v>
      </c>
    </row>
    <row r="162" spans="1:12" x14ac:dyDescent="0.2">
      <c r="A162" s="2" t="s">
        <v>1014</v>
      </c>
      <c r="B162" s="34" t="s">
        <v>217</v>
      </c>
      <c r="C162" s="35">
        <v>4028</v>
      </c>
      <c r="D162" s="43" t="str">
        <f t="shared" si="54"/>
        <v>N/A</v>
      </c>
      <c r="E162" s="35">
        <v>3938</v>
      </c>
      <c r="F162" s="43" t="str">
        <f t="shared" si="55"/>
        <v>N/A</v>
      </c>
      <c r="G162" s="35">
        <v>4260</v>
      </c>
      <c r="H162" s="43" t="str">
        <f t="shared" si="56"/>
        <v>N/A</v>
      </c>
      <c r="I162" s="12">
        <v>-2.23</v>
      </c>
      <c r="J162" s="12">
        <v>8.1769999999999996</v>
      </c>
      <c r="K162" s="44" t="s">
        <v>732</v>
      </c>
      <c r="L162" s="9" t="str">
        <f t="shared" si="57"/>
        <v>Yes</v>
      </c>
    </row>
    <row r="163" spans="1:12" ht="25.5" x14ac:dyDescent="0.2">
      <c r="A163" s="16" t="s">
        <v>1015</v>
      </c>
      <c r="B163" s="34" t="s">
        <v>217</v>
      </c>
      <c r="C163" s="35">
        <v>81154</v>
      </c>
      <c r="D163" s="43" t="str">
        <f>IF($B163="N/A","N/A",IF(C163&gt;10,"No",IF(C163&lt;-10,"No","Yes")))</f>
        <v>N/A</v>
      </c>
      <c r="E163" s="35">
        <v>87962</v>
      </c>
      <c r="F163" s="43" t="str">
        <f>IF($B163="N/A","N/A",IF(E163&gt;10,"No",IF(E163&lt;-10,"No","Yes")))</f>
        <v>N/A</v>
      </c>
      <c r="G163" s="35">
        <v>93331</v>
      </c>
      <c r="H163" s="43" t="str">
        <f>IF($B163="N/A","N/A",IF(G163&gt;10,"No",IF(G163&lt;-10,"No","Yes")))</f>
        <v>N/A</v>
      </c>
      <c r="I163" s="12">
        <v>8.3889999999999993</v>
      </c>
      <c r="J163" s="12">
        <v>6.1040000000000001</v>
      </c>
      <c r="K163" s="44" t="s">
        <v>732</v>
      </c>
      <c r="L163" s="9" t="str">
        <f t="shared" si="57"/>
        <v>Yes</v>
      </c>
    </row>
    <row r="164" spans="1:12" x14ac:dyDescent="0.2">
      <c r="A164" s="4" t="s">
        <v>1016</v>
      </c>
      <c r="B164" s="34" t="s">
        <v>217</v>
      </c>
      <c r="C164" s="35">
        <v>10520</v>
      </c>
      <c r="D164" s="43" t="str">
        <f t="shared" ref="D164:D238" si="58">IF($B164="N/A","N/A",IF(C164&gt;10,"No",IF(C164&lt;-10,"No","Yes")))</f>
        <v>N/A</v>
      </c>
      <c r="E164" s="35">
        <v>11535</v>
      </c>
      <c r="F164" s="43" t="str">
        <f t="shared" ref="F164:F238" si="59">IF($B164="N/A","N/A",IF(E164&gt;10,"No",IF(E164&lt;-10,"No","Yes")))</f>
        <v>N/A</v>
      </c>
      <c r="G164" s="35">
        <v>11796</v>
      </c>
      <c r="H164" s="43" t="str">
        <f t="shared" ref="H164:H227" si="60">IF($B164="N/A","N/A",IF(G164&gt;10,"No",IF(G164&lt;-10,"No","Yes")))</f>
        <v>N/A</v>
      </c>
      <c r="I164" s="12">
        <v>9.6479999999999997</v>
      </c>
      <c r="J164" s="12">
        <v>2.2629999999999999</v>
      </c>
      <c r="K164" s="44" t="s">
        <v>732</v>
      </c>
      <c r="L164" s="9" t="str">
        <f t="shared" ref="L164:L227" si="61">IF(J164="Div by 0", "N/A", IF(K164="N/A","N/A", IF(J164&gt;VALUE(MID(K164,1,2)), "No", IF(J164&lt;-1*VALUE(MID(K164,1,2)), "No", "Yes"))))</f>
        <v>Yes</v>
      </c>
    </row>
    <row r="165" spans="1:12" x14ac:dyDescent="0.2">
      <c r="A165" s="60" t="s">
        <v>71</v>
      </c>
      <c r="B165" s="34" t="s">
        <v>217</v>
      </c>
      <c r="C165" s="8">
        <v>0.51903967790000005</v>
      </c>
      <c r="D165" s="43" t="str">
        <f t="shared" si="58"/>
        <v>N/A</v>
      </c>
      <c r="E165" s="8">
        <v>0.52877139839999998</v>
      </c>
      <c r="F165" s="43" t="str">
        <f t="shared" si="59"/>
        <v>N/A</v>
      </c>
      <c r="G165" s="8">
        <v>0.50514718260000002</v>
      </c>
      <c r="H165" s="43" t="str">
        <f t="shared" si="60"/>
        <v>N/A</v>
      </c>
      <c r="I165" s="12">
        <v>1.875</v>
      </c>
      <c r="J165" s="12">
        <v>-4.47</v>
      </c>
      <c r="K165" s="44" t="s">
        <v>732</v>
      </c>
      <c r="L165" s="9" t="str">
        <f t="shared" si="61"/>
        <v>Yes</v>
      </c>
    </row>
    <row r="166" spans="1:12" x14ac:dyDescent="0.2">
      <c r="A166" s="4" t="s">
        <v>111</v>
      </c>
      <c r="B166" s="34" t="s">
        <v>217</v>
      </c>
      <c r="C166" s="8">
        <v>5.0190959774000001</v>
      </c>
      <c r="D166" s="43" t="str">
        <f t="shared" si="58"/>
        <v>N/A</v>
      </c>
      <c r="E166" s="8">
        <v>5.2943028463999999</v>
      </c>
      <c r="F166" s="43" t="str">
        <f t="shared" si="59"/>
        <v>N/A</v>
      </c>
      <c r="G166" s="8">
        <v>5.2202215191999999</v>
      </c>
      <c r="H166" s="43" t="str">
        <f t="shared" si="60"/>
        <v>N/A</v>
      </c>
      <c r="I166" s="12">
        <v>5.4829999999999997</v>
      </c>
      <c r="J166" s="12">
        <v>-1.4</v>
      </c>
      <c r="K166" s="44" t="s">
        <v>732</v>
      </c>
      <c r="L166" s="9" t="str">
        <f t="shared" si="61"/>
        <v>Yes</v>
      </c>
    </row>
    <row r="167" spans="1:12" x14ac:dyDescent="0.2">
      <c r="A167" s="4" t="s">
        <v>112</v>
      </c>
      <c r="B167" s="34" t="s">
        <v>217</v>
      </c>
      <c r="C167" s="8">
        <v>1.1320396940999999</v>
      </c>
      <c r="D167" s="43" t="str">
        <f t="shared" si="58"/>
        <v>N/A</v>
      </c>
      <c r="E167" s="8">
        <v>1.1742348115000001</v>
      </c>
      <c r="F167" s="43" t="str">
        <f t="shared" si="59"/>
        <v>N/A</v>
      </c>
      <c r="G167" s="8">
        <v>1.1634913627000001</v>
      </c>
      <c r="H167" s="43" t="str">
        <f t="shared" si="60"/>
        <v>N/A</v>
      </c>
      <c r="I167" s="12">
        <v>3.7269999999999999</v>
      </c>
      <c r="J167" s="12">
        <v>-0.91500000000000004</v>
      </c>
      <c r="K167" s="44" t="s">
        <v>732</v>
      </c>
      <c r="L167" s="9" t="str">
        <f t="shared" si="61"/>
        <v>Yes</v>
      </c>
    </row>
    <row r="168" spans="1:12" x14ac:dyDescent="0.2">
      <c r="A168" s="4" t="s">
        <v>113</v>
      </c>
      <c r="B168" s="34" t="s">
        <v>217</v>
      </c>
      <c r="C168" s="8">
        <v>6.5103449999999998E-3</v>
      </c>
      <c r="D168" s="43" t="str">
        <f t="shared" si="58"/>
        <v>N/A</v>
      </c>
      <c r="E168" s="8">
        <v>1.3919918700000001E-2</v>
      </c>
      <c r="F168" s="43" t="str">
        <f t="shared" si="59"/>
        <v>N/A</v>
      </c>
      <c r="G168" s="8">
        <v>1.32466211E-2</v>
      </c>
      <c r="H168" s="43" t="str">
        <f t="shared" si="60"/>
        <v>N/A</v>
      </c>
      <c r="I168" s="12">
        <v>113.8</v>
      </c>
      <c r="J168" s="12">
        <v>-4.84</v>
      </c>
      <c r="K168" s="44" t="s">
        <v>732</v>
      </c>
      <c r="L168" s="9" t="str">
        <f t="shared" si="61"/>
        <v>Yes</v>
      </c>
    </row>
    <row r="169" spans="1:12" x14ac:dyDescent="0.2">
      <c r="A169" s="4" t="s">
        <v>114</v>
      </c>
      <c r="B169" s="34" t="s">
        <v>217</v>
      </c>
      <c r="C169" s="8">
        <v>1.4488254000000001E-3</v>
      </c>
      <c r="D169" s="43" t="str">
        <f t="shared" si="58"/>
        <v>N/A</v>
      </c>
      <c r="E169" s="8">
        <v>5.4157689999999997E-4</v>
      </c>
      <c r="F169" s="43" t="str">
        <f t="shared" si="59"/>
        <v>N/A</v>
      </c>
      <c r="G169" s="8">
        <v>9.3791030000000002E-4</v>
      </c>
      <c r="H169" s="43" t="str">
        <f t="shared" si="60"/>
        <v>N/A</v>
      </c>
      <c r="I169" s="12">
        <v>-62.6</v>
      </c>
      <c r="J169" s="12">
        <v>73.180000000000007</v>
      </c>
      <c r="K169" s="44" t="s">
        <v>732</v>
      </c>
      <c r="L169" s="9" t="str">
        <f t="shared" si="61"/>
        <v>No</v>
      </c>
    </row>
    <row r="170" spans="1:12" x14ac:dyDescent="0.2">
      <c r="A170" s="4" t="s">
        <v>428</v>
      </c>
      <c r="B170" s="34" t="s">
        <v>217</v>
      </c>
      <c r="C170" s="35">
        <v>6795</v>
      </c>
      <c r="D170" s="43" t="str">
        <f>IF($B170="N/A","N/A",IF(C170&gt;10,"No",IF(C170&lt;-10,"No","Yes")))</f>
        <v>N/A</v>
      </c>
      <c r="E170" s="35">
        <v>7332</v>
      </c>
      <c r="F170" s="43" t="str">
        <f>IF($B170="N/A","N/A",IF(E170&gt;10,"No",IF(E170&lt;-10,"No","Yes")))</f>
        <v>N/A</v>
      </c>
      <c r="G170" s="35">
        <v>7381</v>
      </c>
      <c r="H170" s="43" t="str">
        <f>IF($B170="N/A","N/A",IF(G170&gt;10,"No",IF(G170&lt;-10,"No","Yes")))</f>
        <v>N/A</v>
      </c>
      <c r="I170" s="12">
        <v>7.9029999999999996</v>
      </c>
      <c r="J170" s="12">
        <v>0.66830000000000001</v>
      </c>
      <c r="K170" s="44" t="s">
        <v>732</v>
      </c>
      <c r="L170" s="9" t="str">
        <f t="shared" si="61"/>
        <v>Yes</v>
      </c>
    </row>
    <row r="171" spans="1:12" x14ac:dyDescent="0.2">
      <c r="A171" s="4" t="s">
        <v>429</v>
      </c>
      <c r="B171" s="34" t="s">
        <v>217</v>
      </c>
      <c r="C171" s="35">
        <v>65</v>
      </c>
      <c r="D171" s="43" t="str">
        <f>IF($B171="N/A","N/A",IF(C171&gt;10,"No",IF(C171&lt;-10,"No","Yes")))</f>
        <v>N/A</v>
      </c>
      <c r="E171" s="35">
        <v>67</v>
      </c>
      <c r="F171" s="43" t="str">
        <f>IF($B171="N/A","N/A",IF(E171&gt;10,"No",IF(E171&lt;-10,"No","Yes")))</f>
        <v>N/A</v>
      </c>
      <c r="G171" s="35">
        <v>61</v>
      </c>
      <c r="H171" s="43" t="str">
        <f>IF($B171="N/A","N/A",IF(G171&gt;10,"No",IF(G171&lt;-10,"No","Yes")))</f>
        <v>N/A</v>
      </c>
      <c r="I171" s="12">
        <v>3.077</v>
      </c>
      <c r="J171" s="12">
        <v>-8.9600000000000009</v>
      </c>
      <c r="K171" s="44" t="s">
        <v>732</v>
      </c>
      <c r="L171" s="9" t="str">
        <f t="shared" si="61"/>
        <v>Yes</v>
      </c>
    </row>
    <row r="172" spans="1:12" x14ac:dyDescent="0.2">
      <c r="A172" s="4" t="s">
        <v>430</v>
      </c>
      <c r="B172" s="34" t="s">
        <v>217</v>
      </c>
      <c r="C172" s="35">
        <v>2377</v>
      </c>
      <c r="D172" s="43" t="str">
        <f>IF($B172="N/A","N/A",IF(C172&gt;10,"No",IF(C172&lt;-10,"No","Yes")))</f>
        <v>N/A</v>
      </c>
      <c r="E172" s="35">
        <v>2674</v>
      </c>
      <c r="F172" s="43" t="str">
        <f>IF($B172="N/A","N/A",IF(E172&gt;10,"No",IF(E172&lt;-10,"No","Yes")))</f>
        <v>N/A</v>
      </c>
      <c r="G172" s="35">
        <v>2839</v>
      </c>
      <c r="H172" s="43" t="str">
        <f>IF($B172="N/A","N/A",IF(G172&gt;10,"No",IF(G172&lt;-10,"No","Yes")))</f>
        <v>N/A</v>
      </c>
      <c r="I172" s="12">
        <v>12.49</v>
      </c>
      <c r="J172" s="12">
        <v>6.1710000000000003</v>
      </c>
      <c r="K172" s="44" t="s">
        <v>732</v>
      </c>
      <c r="L172" s="9" t="str">
        <f t="shared" si="61"/>
        <v>Yes</v>
      </c>
    </row>
    <row r="173" spans="1:12" x14ac:dyDescent="0.2">
      <c r="A173" s="4" t="s">
        <v>431</v>
      </c>
      <c r="B173" s="34" t="s">
        <v>217</v>
      </c>
      <c r="C173" s="35">
        <v>1205</v>
      </c>
      <c r="D173" s="43" t="str">
        <f>IF($B173="N/A","N/A",IF(C173&gt;10,"No",IF(C173&lt;-10,"No","Yes")))</f>
        <v>N/A</v>
      </c>
      <c r="E173" s="35">
        <v>1299</v>
      </c>
      <c r="F173" s="43" t="str">
        <f>IF($B173="N/A","N/A",IF(E173&gt;10,"No",IF(E173&lt;-10,"No","Yes")))</f>
        <v>N/A</v>
      </c>
      <c r="G173" s="35">
        <v>1351</v>
      </c>
      <c r="H173" s="43" t="str">
        <f>IF($B173="N/A","N/A",IF(G173&gt;10,"No",IF(G173&lt;-10,"No","Yes")))</f>
        <v>N/A</v>
      </c>
      <c r="I173" s="12">
        <v>7.8010000000000002</v>
      </c>
      <c r="J173" s="12">
        <v>4.0030000000000001</v>
      </c>
      <c r="K173" s="44" t="s">
        <v>732</v>
      </c>
      <c r="L173" s="9" t="str">
        <f t="shared" si="61"/>
        <v>Yes</v>
      </c>
    </row>
    <row r="174" spans="1:12" x14ac:dyDescent="0.2">
      <c r="A174" s="4" t="s">
        <v>432</v>
      </c>
      <c r="B174" s="34" t="s">
        <v>217</v>
      </c>
      <c r="C174" s="35">
        <v>78</v>
      </c>
      <c r="D174" s="43" t="str">
        <f>IF($B174="N/A","N/A",IF(C174&gt;10,"No",IF(C174&lt;-10,"No","Yes")))</f>
        <v>N/A</v>
      </c>
      <c r="E174" s="35">
        <v>163</v>
      </c>
      <c r="F174" s="43" t="str">
        <f>IF($B174="N/A","N/A",IF(E174&gt;10,"No",IF(E174&lt;-10,"No","Yes")))</f>
        <v>N/A</v>
      </c>
      <c r="G174" s="35">
        <v>164</v>
      </c>
      <c r="H174" s="43" t="str">
        <f>IF($B174="N/A","N/A",IF(G174&gt;10,"No",IF(G174&lt;-10,"No","Yes")))</f>
        <v>N/A</v>
      </c>
      <c r="I174" s="12">
        <v>109</v>
      </c>
      <c r="J174" s="12">
        <v>0.61350000000000005</v>
      </c>
      <c r="K174" s="44" t="s">
        <v>732</v>
      </c>
      <c r="L174" s="9" t="str">
        <f t="shared" si="61"/>
        <v>Yes</v>
      </c>
    </row>
    <row r="175" spans="1:12" x14ac:dyDescent="0.2">
      <c r="A175" s="6" t="s">
        <v>1017</v>
      </c>
      <c r="B175" s="34" t="s">
        <v>217</v>
      </c>
      <c r="C175" s="35">
        <v>9991</v>
      </c>
      <c r="D175" s="43" t="str">
        <f t="shared" si="58"/>
        <v>N/A</v>
      </c>
      <c r="E175" s="35">
        <v>10974</v>
      </c>
      <c r="F175" s="43" t="str">
        <f t="shared" si="59"/>
        <v>N/A</v>
      </c>
      <c r="G175" s="35">
        <v>11215</v>
      </c>
      <c r="H175" s="43" t="str">
        <f t="shared" si="60"/>
        <v>N/A</v>
      </c>
      <c r="I175" s="12">
        <v>9.8390000000000004</v>
      </c>
      <c r="J175" s="12">
        <v>2.1960000000000002</v>
      </c>
      <c r="K175" s="44" t="s">
        <v>732</v>
      </c>
      <c r="L175" s="9" t="str">
        <f t="shared" si="61"/>
        <v>Yes</v>
      </c>
    </row>
    <row r="176" spans="1:12" x14ac:dyDescent="0.2">
      <c r="A176" s="4" t="s">
        <v>1018</v>
      </c>
      <c r="B176" s="34" t="s">
        <v>217</v>
      </c>
      <c r="C176" s="35">
        <v>6795</v>
      </c>
      <c r="D176" s="43" t="str">
        <f>IF($B176="N/A","N/A",IF(C176&gt;10,"No",IF(C176&lt;-10,"No","Yes")))</f>
        <v>N/A</v>
      </c>
      <c r="E176" s="35">
        <v>7332</v>
      </c>
      <c r="F176" s="43" t="str">
        <f>IF($B176="N/A","N/A",IF(E176&gt;10,"No",IF(E176&lt;-10,"No","Yes")))</f>
        <v>N/A</v>
      </c>
      <c r="G176" s="35">
        <v>7381</v>
      </c>
      <c r="H176" s="43" t="str">
        <f>IF($B176="N/A","N/A",IF(G176&gt;10,"No",IF(G176&lt;-10,"No","Yes")))</f>
        <v>N/A</v>
      </c>
      <c r="I176" s="12">
        <v>7.9029999999999996</v>
      </c>
      <c r="J176" s="12">
        <v>0.66830000000000001</v>
      </c>
      <c r="K176" s="44" t="s">
        <v>732</v>
      </c>
      <c r="L176" s="9" t="str">
        <f t="shared" si="61"/>
        <v>Yes</v>
      </c>
    </row>
    <row r="177" spans="1:12" x14ac:dyDescent="0.2">
      <c r="A177" s="4" t="s">
        <v>1019</v>
      </c>
      <c r="B177" s="34" t="s">
        <v>217</v>
      </c>
      <c r="C177" s="35">
        <v>65</v>
      </c>
      <c r="D177" s="43" t="str">
        <f>IF($B177="N/A","N/A",IF(C177&gt;10,"No",IF(C177&lt;-10,"No","Yes")))</f>
        <v>N/A</v>
      </c>
      <c r="E177" s="35">
        <v>67</v>
      </c>
      <c r="F177" s="43" t="str">
        <f>IF($B177="N/A","N/A",IF(E177&gt;10,"No",IF(E177&lt;-10,"No","Yes")))</f>
        <v>N/A</v>
      </c>
      <c r="G177" s="35">
        <v>61</v>
      </c>
      <c r="H177" s="43" t="str">
        <f>IF($B177="N/A","N/A",IF(G177&gt;10,"No",IF(G177&lt;-10,"No","Yes")))</f>
        <v>N/A</v>
      </c>
      <c r="I177" s="12">
        <v>3.077</v>
      </c>
      <c r="J177" s="12">
        <v>-8.9600000000000009</v>
      </c>
      <c r="K177" s="44" t="s">
        <v>732</v>
      </c>
      <c r="L177" s="9" t="str">
        <f t="shared" si="61"/>
        <v>Yes</v>
      </c>
    </row>
    <row r="178" spans="1:12" ht="25.5" x14ac:dyDescent="0.2">
      <c r="A178" s="4" t="s">
        <v>1020</v>
      </c>
      <c r="B178" s="34" t="s">
        <v>217</v>
      </c>
      <c r="C178" s="35">
        <v>2377</v>
      </c>
      <c r="D178" s="43" t="str">
        <f>IF($B178="N/A","N/A",IF(C178&gt;10,"No",IF(C178&lt;-10,"No","Yes")))</f>
        <v>N/A</v>
      </c>
      <c r="E178" s="35">
        <v>2674</v>
      </c>
      <c r="F178" s="43" t="str">
        <f>IF($B178="N/A","N/A",IF(E178&gt;10,"No",IF(E178&lt;-10,"No","Yes")))</f>
        <v>N/A</v>
      </c>
      <c r="G178" s="35">
        <v>2839</v>
      </c>
      <c r="H178" s="43" t="str">
        <f>IF($B178="N/A","N/A",IF(G178&gt;10,"No",IF(G178&lt;-10,"No","Yes")))</f>
        <v>N/A</v>
      </c>
      <c r="I178" s="12">
        <v>12.49</v>
      </c>
      <c r="J178" s="12">
        <v>6.1710000000000003</v>
      </c>
      <c r="K178" s="44" t="s">
        <v>732</v>
      </c>
      <c r="L178" s="9" t="str">
        <f t="shared" si="61"/>
        <v>Yes</v>
      </c>
    </row>
    <row r="179" spans="1:12" ht="25.5" x14ac:dyDescent="0.2">
      <c r="A179" s="4" t="s">
        <v>1021</v>
      </c>
      <c r="B179" s="34" t="s">
        <v>217</v>
      </c>
      <c r="C179" s="35">
        <v>746</v>
      </c>
      <c r="D179" s="43" t="str">
        <f>IF($B179="N/A","N/A",IF(C179&gt;10,"No",IF(C179&lt;-10,"No","Yes")))</f>
        <v>N/A</v>
      </c>
      <c r="E179" s="35">
        <v>893</v>
      </c>
      <c r="F179" s="43" t="str">
        <f>IF($B179="N/A","N/A",IF(E179&gt;10,"No",IF(E179&lt;-10,"No","Yes")))</f>
        <v>N/A</v>
      </c>
      <c r="G179" s="35">
        <v>926</v>
      </c>
      <c r="H179" s="43" t="str">
        <f>IF($B179="N/A","N/A",IF(G179&gt;10,"No",IF(G179&lt;-10,"No","Yes")))</f>
        <v>N/A</v>
      </c>
      <c r="I179" s="12">
        <v>19.71</v>
      </c>
      <c r="J179" s="12">
        <v>3.6949999999999998</v>
      </c>
      <c r="K179" s="44" t="s">
        <v>732</v>
      </c>
      <c r="L179" s="9" t="str">
        <f t="shared" si="61"/>
        <v>Yes</v>
      </c>
    </row>
    <row r="180" spans="1:12" ht="25.5" x14ac:dyDescent="0.2">
      <c r="A180" s="4" t="s">
        <v>1022</v>
      </c>
      <c r="B180" s="34" t="s">
        <v>217</v>
      </c>
      <c r="C180" s="35">
        <v>11</v>
      </c>
      <c r="D180" s="43" t="str">
        <f>IF($B180="N/A","N/A",IF(C180&gt;10,"No",IF(C180&lt;-10,"No","Yes")))</f>
        <v>N/A</v>
      </c>
      <c r="E180" s="35">
        <v>11</v>
      </c>
      <c r="F180" s="43" t="str">
        <f>IF($B180="N/A","N/A",IF(E180&gt;10,"No",IF(E180&lt;-10,"No","Yes")))</f>
        <v>N/A</v>
      </c>
      <c r="G180" s="35">
        <v>11</v>
      </c>
      <c r="H180" s="43" t="str">
        <f>IF($B180="N/A","N/A",IF(G180&gt;10,"No",IF(G180&lt;-10,"No","Yes")))</f>
        <v>N/A</v>
      </c>
      <c r="I180" s="12">
        <v>0</v>
      </c>
      <c r="J180" s="12">
        <v>0</v>
      </c>
      <c r="K180" s="44" t="s">
        <v>732</v>
      </c>
      <c r="L180" s="9" t="str">
        <f t="shared" si="61"/>
        <v>Yes</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0</v>
      </c>
      <c r="D187" s="11" t="str">
        <f t="shared" si="58"/>
        <v>N/A</v>
      </c>
      <c r="E187" s="1">
        <v>0</v>
      </c>
      <c r="F187" s="11" t="str">
        <f t="shared" si="59"/>
        <v>N/A</v>
      </c>
      <c r="G187" s="1">
        <v>0</v>
      </c>
      <c r="H187" s="11" t="str">
        <f t="shared" si="60"/>
        <v>N/A</v>
      </c>
      <c r="I187" s="56" t="s">
        <v>1743</v>
      </c>
      <c r="J187" s="56" t="s">
        <v>1743</v>
      </c>
      <c r="K187" s="47" t="s">
        <v>732</v>
      </c>
      <c r="L187" s="11" t="str">
        <f t="shared" si="61"/>
        <v>N/A</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0</v>
      </c>
      <c r="D190" s="43" t="str">
        <f t="shared" si="58"/>
        <v>N/A</v>
      </c>
      <c r="E190" s="35">
        <v>0</v>
      </c>
      <c r="F190" s="43" t="str">
        <f t="shared" si="59"/>
        <v>N/A</v>
      </c>
      <c r="G190" s="35">
        <v>0</v>
      </c>
      <c r="H190" s="43" t="str">
        <f t="shared" si="60"/>
        <v>N/A</v>
      </c>
      <c r="I190" s="12" t="s">
        <v>1743</v>
      </c>
      <c r="J190" s="12" t="s">
        <v>1743</v>
      </c>
      <c r="K190" s="44" t="s">
        <v>732</v>
      </c>
      <c r="L190" s="9" t="str">
        <f t="shared" si="61"/>
        <v>N/A</v>
      </c>
    </row>
    <row r="191" spans="1:12" ht="25.5" x14ac:dyDescent="0.2">
      <c r="A191" s="4" t="s">
        <v>1033</v>
      </c>
      <c r="B191" s="34" t="s">
        <v>217</v>
      </c>
      <c r="C191" s="35">
        <v>0</v>
      </c>
      <c r="D191" s="43" t="str">
        <f t="shared" si="58"/>
        <v>N/A</v>
      </c>
      <c r="E191" s="35">
        <v>0</v>
      </c>
      <c r="F191" s="43" t="str">
        <f t="shared" si="59"/>
        <v>N/A</v>
      </c>
      <c r="G191" s="35">
        <v>0</v>
      </c>
      <c r="H191" s="43" t="str">
        <f t="shared" si="60"/>
        <v>N/A</v>
      </c>
      <c r="I191" s="12" t="s">
        <v>1743</v>
      </c>
      <c r="J191" s="12" t="s">
        <v>1743</v>
      </c>
      <c r="K191" s="44" t="s">
        <v>732</v>
      </c>
      <c r="L191" s="9" t="str">
        <f t="shared" si="61"/>
        <v>N/A</v>
      </c>
    </row>
    <row r="192" spans="1:12" ht="25.5" x14ac:dyDescent="0.2">
      <c r="A192" s="4" t="s">
        <v>1034</v>
      </c>
      <c r="B192" s="34" t="s">
        <v>217</v>
      </c>
      <c r="C192" s="35">
        <v>0</v>
      </c>
      <c r="D192" s="43" t="str">
        <f t="shared" si="58"/>
        <v>N/A</v>
      </c>
      <c r="E192" s="35">
        <v>0</v>
      </c>
      <c r="F192" s="43" t="str">
        <f t="shared" si="59"/>
        <v>N/A</v>
      </c>
      <c r="G192" s="35">
        <v>0</v>
      </c>
      <c r="H192" s="43" t="str">
        <f t="shared" si="60"/>
        <v>N/A</v>
      </c>
      <c r="I192" s="12" t="s">
        <v>1743</v>
      </c>
      <c r="J192" s="12" t="s">
        <v>1743</v>
      </c>
      <c r="K192" s="44" t="s">
        <v>732</v>
      </c>
      <c r="L192" s="9" t="str">
        <f t="shared" si="61"/>
        <v>N/A</v>
      </c>
    </row>
    <row r="193" spans="1:12" x14ac:dyDescent="0.2">
      <c r="A193" s="6" t="s">
        <v>1035</v>
      </c>
      <c r="B193" s="47" t="s">
        <v>217</v>
      </c>
      <c r="C193" s="1">
        <v>0</v>
      </c>
      <c r="D193" s="11" t="str">
        <f t="shared" si="58"/>
        <v>N/A</v>
      </c>
      <c r="E193" s="1">
        <v>0</v>
      </c>
      <c r="F193" s="11" t="str">
        <f t="shared" si="59"/>
        <v>N/A</v>
      </c>
      <c r="G193" s="1">
        <v>0</v>
      </c>
      <c r="H193" s="11" t="str">
        <f t="shared" si="60"/>
        <v>N/A</v>
      </c>
      <c r="I193" s="56" t="s">
        <v>1743</v>
      </c>
      <c r="J193" s="56" t="s">
        <v>1743</v>
      </c>
      <c r="K193" s="47" t="s">
        <v>732</v>
      </c>
      <c r="L193" s="11" t="str">
        <f t="shared" si="61"/>
        <v>N/A</v>
      </c>
    </row>
    <row r="194" spans="1:12" ht="25.5" x14ac:dyDescent="0.2">
      <c r="A194" s="4" t="s">
        <v>1036</v>
      </c>
      <c r="B194" s="34" t="s">
        <v>217</v>
      </c>
      <c r="C194" s="35">
        <v>0</v>
      </c>
      <c r="D194" s="43" t="str">
        <f t="shared" si="58"/>
        <v>N/A</v>
      </c>
      <c r="E194" s="35">
        <v>0</v>
      </c>
      <c r="F194" s="43" t="str">
        <f t="shared" si="59"/>
        <v>N/A</v>
      </c>
      <c r="G194" s="35">
        <v>0</v>
      </c>
      <c r="H194" s="43" t="str">
        <f t="shared" si="60"/>
        <v>N/A</v>
      </c>
      <c r="I194" s="12" t="s">
        <v>1743</v>
      </c>
      <c r="J194" s="12" t="s">
        <v>1743</v>
      </c>
      <c r="K194" s="44" t="s">
        <v>732</v>
      </c>
      <c r="L194" s="9" t="str">
        <f t="shared" si="61"/>
        <v>N/A</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0</v>
      </c>
      <c r="D196" s="43" t="str">
        <f t="shared" si="58"/>
        <v>N/A</v>
      </c>
      <c r="E196" s="35">
        <v>0</v>
      </c>
      <c r="F196" s="43" t="str">
        <f t="shared" si="59"/>
        <v>N/A</v>
      </c>
      <c r="G196" s="35">
        <v>0</v>
      </c>
      <c r="H196" s="43" t="str">
        <f t="shared" si="60"/>
        <v>N/A</v>
      </c>
      <c r="I196" s="12" t="s">
        <v>1743</v>
      </c>
      <c r="J196" s="12" t="s">
        <v>1743</v>
      </c>
      <c r="K196" s="44" t="s">
        <v>732</v>
      </c>
      <c r="L196" s="9" t="str">
        <f t="shared" si="61"/>
        <v>N/A</v>
      </c>
    </row>
    <row r="197" spans="1:12" ht="25.5" x14ac:dyDescent="0.2">
      <c r="A197" s="4" t="s">
        <v>1039</v>
      </c>
      <c r="B197" s="34" t="s">
        <v>217</v>
      </c>
      <c r="C197" s="35">
        <v>0</v>
      </c>
      <c r="D197" s="43" t="str">
        <f t="shared" si="58"/>
        <v>N/A</v>
      </c>
      <c r="E197" s="35">
        <v>0</v>
      </c>
      <c r="F197" s="43" t="str">
        <f t="shared" si="59"/>
        <v>N/A</v>
      </c>
      <c r="G197" s="35">
        <v>0</v>
      </c>
      <c r="H197" s="43" t="str">
        <f t="shared" si="60"/>
        <v>N/A</v>
      </c>
      <c r="I197" s="12" t="s">
        <v>1743</v>
      </c>
      <c r="J197" s="12" t="s">
        <v>1743</v>
      </c>
      <c r="K197" s="44" t="s">
        <v>732</v>
      </c>
      <c r="L197" s="9" t="str">
        <f t="shared" si="61"/>
        <v>N/A</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479</v>
      </c>
      <c r="D205" s="11" t="str">
        <f t="shared" si="58"/>
        <v>N/A</v>
      </c>
      <c r="E205" s="1">
        <v>505</v>
      </c>
      <c r="F205" s="11" t="str">
        <f t="shared" si="59"/>
        <v>N/A</v>
      </c>
      <c r="G205" s="1">
        <v>503</v>
      </c>
      <c r="H205" s="11" t="str">
        <f t="shared" si="60"/>
        <v>N/A</v>
      </c>
      <c r="I205" s="56">
        <v>5.4279999999999999</v>
      </c>
      <c r="J205" s="56">
        <v>-0.39600000000000002</v>
      </c>
      <c r="K205" s="47" t="s">
        <v>732</v>
      </c>
      <c r="L205" s="11" t="str">
        <f t="shared" si="61"/>
        <v>Yes</v>
      </c>
    </row>
    <row r="206" spans="1:12" x14ac:dyDescent="0.2">
      <c r="A206" s="4" t="s">
        <v>1048</v>
      </c>
      <c r="B206" s="34" t="s">
        <v>217</v>
      </c>
      <c r="C206" s="35">
        <v>0</v>
      </c>
      <c r="D206" s="43" t="str">
        <f t="shared" si="58"/>
        <v>N/A</v>
      </c>
      <c r="E206" s="35">
        <v>0</v>
      </c>
      <c r="F206" s="43" t="str">
        <f t="shared" si="59"/>
        <v>N/A</v>
      </c>
      <c r="G206" s="35">
        <v>0</v>
      </c>
      <c r="H206" s="43" t="str">
        <f t="shared" si="60"/>
        <v>N/A</v>
      </c>
      <c r="I206" s="12" t="s">
        <v>1743</v>
      </c>
      <c r="J206" s="12" t="s">
        <v>1743</v>
      </c>
      <c r="K206" s="44" t="s">
        <v>732</v>
      </c>
      <c r="L206" s="9" t="str">
        <f t="shared" si="61"/>
        <v>N/A</v>
      </c>
    </row>
    <row r="207" spans="1:12" x14ac:dyDescent="0.2">
      <c r="A207" s="4" t="s">
        <v>1049</v>
      </c>
      <c r="B207" s="34" t="s">
        <v>217</v>
      </c>
      <c r="C207" s="35">
        <v>0</v>
      </c>
      <c r="D207" s="43" t="str">
        <f t="shared" si="58"/>
        <v>N/A</v>
      </c>
      <c r="E207" s="35">
        <v>0</v>
      </c>
      <c r="F207" s="43" t="str">
        <f t="shared" si="59"/>
        <v>N/A</v>
      </c>
      <c r="G207" s="35">
        <v>0</v>
      </c>
      <c r="H207" s="43" t="str">
        <f t="shared" si="60"/>
        <v>N/A</v>
      </c>
      <c r="I207" s="12" t="s">
        <v>1743</v>
      </c>
      <c r="J207" s="12" t="s">
        <v>1743</v>
      </c>
      <c r="K207" s="44" t="s">
        <v>732</v>
      </c>
      <c r="L207" s="9" t="str">
        <f t="shared" si="61"/>
        <v>N/A</v>
      </c>
    </row>
    <row r="208" spans="1:12" ht="25.5" x14ac:dyDescent="0.2">
      <c r="A208" s="4" t="s">
        <v>1050</v>
      </c>
      <c r="B208" s="34" t="s">
        <v>217</v>
      </c>
      <c r="C208" s="35">
        <v>0</v>
      </c>
      <c r="D208" s="43" t="str">
        <f t="shared" si="58"/>
        <v>N/A</v>
      </c>
      <c r="E208" s="35">
        <v>0</v>
      </c>
      <c r="F208" s="43" t="str">
        <f t="shared" si="59"/>
        <v>N/A</v>
      </c>
      <c r="G208" s="35">
        <v>0</v>
      </c>
      <c r="H208" s="43" t="str">
        <f t="shared" si="60"/>
        <v>N/A</v>
      </c>
      <c r="I208" s="12" t="s">
        <v>1743</v>
      </c>
      <c r="J208" s="12" t="s">
        <v>1743</v>
      </c>
      <c r="K208" s="44" t="s">
        <v>732</v>
      </c>
      <c r="L208" s="9" t="str">
        <f t="shared" si="61"/>
        <v>N/A</v>
      </c>
    </row>
    <row r="209" spans="1:12" ht="25.5" x14ac:dyDescent="0.2">
      <c r="A209" s="4" t="s">
        <v>1051</v>
      </c>
      <c r="B209" s="34" t="s">
        <v>217</v>
      </c>
      <c r="C209" s="35">
        <v>435</v>
      </c>
      <c r="D209" s="43" t="str">
        <f t="shared" si="58"/>
        <v>N/A</v>
      </c>
      <c r="E209" s="35">
        <v>376</v>
      </c>
      <c r="F209" s="43" t="str">
        <f t="shared" si="59"/>
        <v>N/A</v>
      </c>
      <c r="G209" s="35">
        <v>389</v>
      </c>
      <c r="H209" s="43" t="str">
        <f t="shared" si="60"/>
        <v>N/A</v>
      </c>
      <c r="I209" s="12">
        <v>-13.6</v>
      </c>
      <c r="J209" s="12">
        <v>3.4569999999999999</v>
      </c>
      <c r="K209" s="44" t="s">
        <v>732</v>
      </c>
      <c r="L209" s="9" t="str">
        <f t="shared" si="61"/>
        <v>Yes</v>
      </c>
    </row>
    <row r="210" spans="1:12" ht="25.5" x14ac:dyDescent="0.2">
      <c r="A210" s="4" t="s">
        <v>1052</v>
      </c>
      <c r="B210" s="34" t="s">
        <v>217</v>
      </c>
      <c r="C210" s="35">
        <v>44</v>
      </c>
      <c r="D210" s="43" t="str">
        <f t="shared" si="58"/>
        <v>N/A</v>
      </c>
      <c r="E210" s="35">
        <v>129</v>
      </c>
      <c r="F210" s="43" t="str">
        <f t="shared" si="59"/>
        <v>N/A</v>
      </c>
      <c r="G210" s="35">
        <v>114</v>
      </c>
      <c r="H210" s="43" t="str">
        <f t="shared" si="60"/>
        <v>N/A</v>
      </c>
      <c r="I210" s="12">
        <v>193.2</v>
      </c>
      <c r="J210" s="12">
        <v>-11.6</v>
      </c>
      <c r="K210" s="44" t="s">
        <v>732</v>
      </c>
      <c r="L210" s="9" t="str">
        <f t="shared" si="61"/>
        <v>Yes</v>
      </c>
    </row>
    <row r="211" spans="1:12" x14ac:dyDescent="0.2">
      <c r="A211" s="6" t="s">
        <v>1053</v>
      </c>
      <c r="B211" s="34" t="s">
        <v>217</v>
      </c>
      <c r="C211" s="35">
        <v>50</v>
      </c>
      <c r="D211" s="43" t="str">
        <f t="shared" si="58"/>
        <v>N/A</v>
      </c>
      <c r="E211" s="35">
        <v>56</v>
      </c>
      <c r="F211" s="43" t="str">
        <f t="shared" si="59"/>
        <v>N/A</v>
      </c>
      <c r="G211" s="35">
        <v>78</v>
      </c>
      <c r="H211" s="43" t="str">
        <f t="shared" si="60"/>
        <v>N/A</v>
      </c>
      <c r="I211" s="12">
        <v>12</v>
      </c>
      <c r="J211" s="12">
        <v>39.29</v>
      </c>
      <c r="K211" s="44" t="s">
        <v>732</v>
      </c>
      <c r="L211" s="9" t="str">
        <f t="shared" si="61"/>
        <v>No</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24</v>
      </c>
      <c r="D215" s="43" t="str">
        <f t="shared" si="58"/>
        <v>N/A</v>
      </c>
      <c r="E215" s="35">
        <v>30</v>
      </c>
      <c r="F215" s="43" t="str">
        <f t="shared" si="59"/>
        <v>N/A</v>
      </c>
      <c r="G215" s="35">
        <v>36</v>
      </c>
      <c r="H215" s="43" t="str">
        <f t="shared" si="60"/>
        <v>N/A</v>
      </c>
      <c r="I215" s="12">
        <v>25</v>
      </c>
      <c r="J215" s="12">
        <v>20</v>
      </c>
      <c r="K215" s="44" t="s">
        <v>732</v>
      </c>
      <c r="L215" s="9" t="str">
        <f t="shared" si="61"/>
        <v>Yes</v>
      </c>
    </row>
    <row r="216" spans="1:12" ht="25.5" x14ac:dyDescent="0.2">
      <c r="A216" s="4" t="s">
        <v>1058</v>
      </c>
      <c r="B216" s="34" t="s">
        <v>217</v>
      </c>
      <c r="C216" s="35">
        <v>26</v>
      </c>
      <c r="D216" s="43" t="str">
        <f t="shared" si="58"/>
        <v>N/A</v>
      </c>
      <c r="E216" s="35">
        <v>26</v>
      </c>
      <c r="F216" s="43" t="str">
        <f t="shared" si="59"/>
        <v>N/A</v>
      </c>
      <c r="G216" s="35">
        <v>42</v>
      </c>
      <c r="H216" s="43" t="str">
        <f t="shared" si="60"/>
        <v>N/A</v>
      </c>
      <c r="I216" s="12">
        <v>0</v>
      </c>
      <c r="J216" s="12">
        <v>61.54</v>
      </c>
      <c r="K216" s="44" t="s">
        <v>732</v>
      </c>
      <c r="L216" s="9" t="str">
        <f t="shared" si="61"/>
        <v>No</v>
      </c>
    </row>
    <row r="217" spans="1:12" x14ac:dyDescent="0.2">
      <c r="A217" s="6" t="s">
        <v>1059</v>
      </c>
      <c r="B217" s="34" t="s">
        <v>217</v>
      </c>
      <c r="C217" s="35">
        <v>0</v>
      </c>
      <c r="D217" s="43" t="str">
        <f t="shared" si="58"/>
        <v>N/A</v>
      </c>
      <c r="E217" s="35">
        <v>0</v>
      </c>
      <c r="F217" s="43" t="str">
        <f t="shared" si="59"/>
        <v>N/A</v>
      </c>
      <c r="G217" s="35">
        <v>0</v>
      </c>
      <c r="H217" s="43" t="str">
        <f t="shared" si="60"/>
        <v>N/A</v>
      </c>
      <c r="I217" s="12" t="s">
        <v>1743</v>
      </c>
      <c r="J217" s="12" t="s">
        <v>1743</v>
      </c>
      <c r="K217" s="44" t="s">
        <v>732</v>
      </c>
      <c r="L217" s="9" t="str">
        <f t="shared" si="61"/>
        <v>N/A</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0</v>
      </c>
      <c r="D221" s="43" t="str">
        <f t="shared" si="58"/>
        <v>N/A</v>
      </c>
      <c r="E221" s="35">
        <v>0</v>
      </c>
      <c r="F221" s="43" t="str">
        <f t="shared" si="59"/>
        <v>N/A</v>
      </c>
      <c r="G221" s="35">
        <v>0</v>
      </c>
      <c r="H221" s="43" t="str">
        <f t="shared" si="60"/>
        <v>N/A</v>
      </c>
      <c r="I221" s="12" t="s">
        <v>1743</v>
      </c>
      <c r="J221" s="12" t="s">
        <v>1743</v>
      </c>
      <c r="K221" s="44" t="s">
        <v>732</v>
      </c>
      <c r="L221" s="9" t="str">
        <f t="shared" si="61"/>
        <v>N/A</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4.1730038023000002</v>
      </c>
      <c r="D235" s="43" t="str">
        <f>IF($B235="N/A","N/A",IF(C235&lt;15,"Yes","No"))</f>
        <v>Yes</v>
      </c>
      <c r="E235" s="8">
        <v>13.706111834</v>
      </c>
      <c r="F235" s="43" t="str">
        <f>IF($B235="N/A","N/A",IF(E235&lt;15,"Yes","No"))</f>
        <v>Yes</v>
      </c>
      <c r="G235" s="8">
        <v>15.852831468</v>
      </c>
      <c r="H235" s="43" t="str">
        <f>IF($B235="N/A","N/A",IF(G235&lt;15,"Yes","No"))</f>
        <v>No</v>
      </c>
      <c r="I235" s="12">
        <v>228.4</v>
      </c>
      <c r="J235" s="12">
        <v>15.66</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8707</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9.9186668999999995E-3</v>
      </c>
      <c r="D237" s="43" t="str">
        <f>IF($B237="N/A","N/A",IF(C237&lt;10,"Yes","No"))</f>
        <v>Yes</v>
      </c>
      <c r="E237" s="8">
        <v>44.356867348999998</v>
      </c>
      <c r="F237" s="43" t="str">
        <f>IF($B237="N/A","N/A",IF(E237&lt;10,"Yes","No"))</f>
        <v>No</v>
      </c>
      <c r="G237" s="8">
        <v>46.728921804999999</v>
      </c>
      <c r="H237" s="43" t="str">
        <f>IF($B237="N/A","N/A",IF(G237&lt;10,"Yes","No"))</f>
        <v>No</v>
      </c>
      <c r="I237" s="12">
        <v>447000</v>
      </c>
      <c r="J237" s="12">
        <v>5.3479999999999999</v>
      </c>
      <c r="K237" s="44" t="s">
        <v>732</v>
      </c>
      <c r="L237" s="9" t="str">
        <f t="shared" si="63"/>
        <v>Yes</v>
      </c>
    </row>
    <row r="238" spans="1:12" x14ac:dyDescent="0.2">
      <c r="A238" s="2" t="s">
        <v>72</v>
      </c>
      <c r="B238" s="34" t="s">
        <v>217</v>
      </c>
      <c r="C238" s="8">
        <v>3.2034220532000002</v>
      </c>
      <c r="D238" s="43" t="str">
        <f t="shared" si="58"/>
        <v>N/A</v>
      </c>
      <c r="E238" s="8">
        <v>3.5197225834000001</v>
      </c>
      <c r="F238" s="43" t="str">
        <f t="shared" si="59"/>
        <v>N/A</v>
      </c>
      <c r="G238" s="8">
        <v>3.0688368938999999</v>
      </c>
      <c r="H238" s="43" t="str">
        <f>IF($B238="N/A","N/A",IF(G238&gt;10,"No",IF(G238&lt;-10,"No","Yes")))</f>
        <v>N/A</v>
      </c>
      <c r="I238" s="12">
        <v>9.8740000000000006</v>
      </c>
      <c r="J238" s="12">
        <v>-12.8</v>
      </c>
      <c r="K238" s="44" t="s">
        <v>732</v>
      </c>
      <c r="L238" s="9" t="str">
        <f t="shared" si="63"/>
        <v>Yes</v>
      </c>
    </row>
    <row r="239" spans="1:12" ht="25.5" x14ac:dyDescent="0.2">
      <c r="A239" s="16" t="s">
        <v>1080</v>
      </c>
      <c r="B239" s="34" t="s">
        <v>293</v>
      </c>
      <c r="C239" s="9">
        <v>3.6121673003999999</v>
      </c>
      <c r="D239" s="43" t="str">
        <f>IF($B239="N/A","N/A",IF(C239&lt;15,"Yes","No"))</f>
        <v>Yes</v>
      </c>
      <c r="E239" s="9">
        <v>12.683138274999999</v>
      </c>
      <c r="F239" s="43" t="str">
        <f>IF($B239="N/A","N/A",IF(E239&lt;15,"Yes","No"))</f>
        <v>Yes</v>
      </c>
      <c r="G239" s="9">
        <v>15.200067819999999</v>
      </c>
      <c r="H239" s="43" t="str">
        <f>IF($B239="N/A","N/A",IF(G239&lt;15,"Yes","No"))</f>
        <v>No</v>
      </c>
      <c r="I239" s="12">
        <v>251.1</v>
      </c>
      <c r="J239" s="12">
        <v>19.84</v>
      </c>
      <c r="K239" s="44" t="s">
        <v>732</v>
      </c>
      <c r="L239" s="9" t="str">
        <f t="shared" si="63"/>
        <v>Yes</v>
      </c>
    </row>
    <row r="240" spans="1:12" ht="25.5" x14ac:dyDescent="0.2">
      <c r="A240" s="16" t="s">
        <v>156</v>
      </c>
      <c r="B240" s="34" t="s">
        <v>217</v>
      </c>
      <c r="C240" s="35">
        <v>0</v>
      </c>
      <c r="D240" s="43" t="str">
        <f>IF($B240="N/A","N/A",IF(C240&gt;10,"No",IF(C240&lt;-10,"No","Yes")))</f>
        <v>N/A</v>
      </c>
      <c r="E240" s="35">
        <v>11</v>
      </c>
      <c r="F240" s="43" t="str">
        <f>IF($B240="N/A","N/A",IF(E240&gt;10,"No",IF(E240&lt;-10,"No","Yes")))</f>
        <v>N/A</v>
      </c>
      <c r="G240" s="35">
        <v>0</v>
      </c>
      <c r="H240" s="43" t="str">
        <f>IF($B240="N/A","N/A",IF(G240&gt;10,"No",IF(G240&lt;-10,"No","Yes")))</f>
        <v>N/A</v>
      </c>
      <c r="I240" s="12" t="s">
        <v>1743</v>
      </c>
      <c r="J240" s="12">
        <v>-100</v>
      </c>
      <c r="K240" s="44" t="s">
        <v>732</v>
      </c>
      <c r="L240" s="9" t="str">
        <f>IF(J240="Div by 0", "N/A", IF(K240="N/A","N/A", IF(J240&gt;VALUE(MID(K240,1,2)), "No", IF(J240&lt;-1*VALUE(MID(K240,1,2)), "No", "Yes"))))</f>
        <v>No</v>
      </c>
    </row>
    <row r="241" spans="1:12" x14ac:dyDescent="0.2">
      <c r="A241" s="16" t="s">
        <v>1081</v>
      </c>
      <c r="B241" s="34" t="s">
        <v>217</v>
      </c>
      <c r="C241" s="35">
        <v>10082</v>
      </c>
      <c r="D241" s="43" t="str">
        <f t="shared" ref="D241" si="67">IF($B241="N/A","N/A",IF(C241&gt;10,"No",IF(C241&lt;-10,"No","Yes")))</f>
        <v>N/A</v>
      </c>
      <c r="E241" s="35">
        <v>17889</v>
      </c>
      <c r="F241" s="43" t="str">
        <f t="shared" ref="F241" si="68">IF($B241="N/A","N/A",IF(E241&gt;10,"No",IF(E241&lt;-10,"No","Yes")))</f>
        <v>N/A</v>
      </c>
      <c r="G241" s="35">
        <v>18633</v>
      </c>
      <c r="H241" s="43" t="str">
        <f>IF($B241="N/A","N/A",IF(G241&gt;10,"No",IF(G241&lt;-10,"No","Yes")))</f>
        <v>N/A</v>
      </c>
      <c r="I241" s="12">
        <v>77.44</v>
      </c>
      <c r="J241" s="12">
        <v>4.1589999999999998</v>
      </c>
      <c r="K241" s="44" t="s">
        <v>732</v>
      </c>
      <c r="L241" s="9" t="str">
        <f>IF(J241="Div by 0", "N/A", IF(OR(J241="N/A",K241="N/A"),"N/A", IF(J241&gt;VALUE(MID(K241,1,2)), "No", IF(J241&lt;-1*VALUE(MID(K241,1,2)), "No", "Yes"))))</f>
        <v>Yes</v>
      </c>
    </row>
    <row r="242" spans="1:12" x14ac:dyDescent="0.2">
      <c r="A242" s="6" t="s">
        <v>1082</v>
      </c>
      <c r="B242" s="34" t="s">
        <v>217</v>
      </c>
      <c r="C242" s="35">
        <v>135000</v>
      </c>
      <c r="D242" s="43" t="str">
        <f>IF($B242="N/A","N/A",IF(C242&gt;10,"No",IF(C242&lt;-10,"No","Yes")))</f>
        <v>N/A</v>
      </c>
      <c r="E242" s="35">
        <v>177684</v>
      </c>
      <c r="F242" s="43" t="str">
        <f>IF($B242="N/A","N/A",IF(E242&gt;10,"No",IF(E242&lt;-10,"No","Yes")))</f>
        <v>N/A</v>
      </c>
      <c r="G242" s="35">
        <v>219026</v>
      </c>
      <c r="H242" s="43" t="str">
        <f>IF($B242="N/A","N/A",IF(G242&gt;10,"No",IF(G242&lt;-10,"No","Yes")))</f>
        <v>N/A</v>
      </c>
      <c r="I242" s="12">
        <v>31.62</v>
      </c>
      <c r="J242" s="12">
        <v>23.27</v>
      </c>
      <c r="K242" s="44" t="s">
        <v>732</v>
      </c>
      <c r="L242" s="9" t="str">
        <f t="shared" ref="L242:L275" si="69">IF(J242="Div by 0", "N/A", IF(K242="N/A","N/A", IF(J242&gt;VALUE(MID(K242,1,2)), "No", IF(J242&lt;-1*VALUE(MID(K242,1,2)), "No", "Yes"))))</f>
        <v>Yes</v>
      </c>
    </row>
    <row r="243" spans="1:12" x14ac:dyDescent="0.2">
      <c r="A243" s="2" t="s">
        <v>1083</v>
      </c>
      <c r="B243" s="34" t="s">
        <v>217</v>
      </c>
      <c r="C243" s="8">
        <v>8.7797597300000002E-2</v>
      </c>
      <c r="D243" s="43" t="str">
        <f>IF($B243="N/A","N/A",IF(C243&gt;10,"No",IF(C243&lt;-10,"No","Yes")))</f>
        <v>N/A</v>
      </c>
      <c r="E243" s="8">
        <v>0.13452208879999999</v>
      </c>
      <c r="F243" s="43" t="str">
        <f>IF($B243="N/A","N/A",IF(E243&gt;10,"No",IF(E243&lt;-10,"No","Yes")))</f>
        <v>N/A</v>
      </c>
      <c r="G243" s="8">
        <v>0.1087253877</v>
      </c>
      <c r="H243" s="43" t="str">
        <f>IF($B243="N/A","N/A",IF(G243&gt;10,"No",IF(G243&lt;-10,"No","Yes")))</f>
        <v>N/A</v>
      </c>
      <c r="I243" s="12">
        <v>53.22</v>
      </c>
      <c r="J243" s="12">
        <v>-19.2</v>
      </c>
      <c r="K243" s="44" t="s">
        <v>732</v>
      </c>
      <c r="L243" s="9" t="str">
        <f t="shared" si="69"/>
        <v>Yes</v>
      </c>
    </row>
    <row r="244" spans="1:12" x14ac:dyDescent="0.2">
      <c r="A244" s="2" t="s">
        <v>1084</v>
      </c>
      <c r="B244" s="34" t="s">
        <v>217</v>
      </c>
      <c r="C244" s="8">
        <v>1.4610328045000001</v>
      </c>
      <c r="D244" s="43" t="str">
        <f>IF($B244="N/A","N/A",IF(C244&gt;10,"No",IF(C244&lt;-10,"No","Yes")))</f>
        <v>N/A</v>
      </c>
      <c r="E244" s="8">
        <v>2.2769456299000002</v>
      </c>
      <c r="F244" s="43" t="str">
        <f>IF($B244="N/A","N/A",IF(E244&gt;10,"No",IF(E244&lt;-10,"No","Yes")))</f>
        <v>N/A</v>
      </c>
      <c r="G244" s="8">
        <v>1.2523498916</v>
      </c>
      <c r="H244" s="43" t="str">
        <f>IF($B244="N/A","N/A",IF(G244&gt;10,"No",IF(G244&lt;-10,"No","Yes")))</f>
        <v>N/A</v>
      </c>
      <c r="I244" s="12">
        <v>55.84</v>
      </c>
      <c r="J244" s="12">
        <v>-45</v>
      </c>
      <c r="K244" s="44" t="s">
        <v>732</v>
      </c>
      <c r="L244" s="9" t="str">
        <f t="shared" si="69"/>
        <v>No</v>
      </c>
    </row>
    <row r="245" spans="1:12" x14ac:dyDescent="0.2">
      <c r="A245" s="2" t="s">
        <v>1085</v>
      </c>
      <c r="B245" s="34" t="s">
        <v>217</v>
      </c>
      <c r="C245" s="8">
        <v>3.1084605099999999E-2</v>
      </c>
      <c r="D245" s="43" t="str">
        <f t="shared" ref="D245:D273" si="70">IF($B245="N/A","N/A",IF(C245&gt;10,"No",IF(C245&lt;-10,"No","Yes")))</f>
        <v>N/A</v>
      </c>
      <c r="E245" s="8">
        <v>5.8724657E-2</v>
      </c>
      <c r="F245" s="43" t="str">
        <f t="shared" ref="F245:F273" si="71">IF($B245="N/A","N/A",IF(E245&gt;10,"No",IF(E245&lt;-10,"No","Yes")))</f>
        <v>N/A</v>
      </c>
      <c r="G245" s="8">
        <v>6.3801763499999997E-2</v>
      </c>
      <c r="H245" s="43" t="str">
        <f t="shared" ref="H245:H273" si="72">IF($B245="N/A","N/A",IF(G245&gt;10,"No",IF(G245&lt;-10,"No","Yes")))</f>
        <v>N/A</v>
      </c>
      <c r="I245" s="12">
        <v>88.92</v>
      </c>
      <c r="J245" s="12">
        <v>8.6460000000000008</v>
      </c>
      <c r="K245" s="44" t="s">
        <v>732</v>
      </c>
      <c r="L245" s="9" t="str">
        <f t="shared" si="69"/>
        <v>Yes</v>
      </c>
    </row>
    <row r="246" spans="1:12" x14ac:dyDescent="0.2">
      <c r="A246" s="2" t="s">
        <v>1086</v>
      </c>
      <c r="B246" s="34" t="s">
        <v>217</v>
      </c>
      <c r="C246" s="8">
        <v>26.889785781</v>
      </c>
      <c r="D246" s="43" t="str">
        <f t="shared" si="70"/>
        <v>N/A</v>
      </c>
      <c r="E246" s="8">
        <v>30.529951005000001</v>
      </c>
      <c r="F246" s="43" t="str">
        <f t="shared" si="71"/>
        <v>N/A</v>
      </c>
      <c r="G246" s="8">
        <v>33.389607953000002</v>
      </c>
      <c r="H246" s="43" t="str">
        <f t="shared" si="72"/>
        <v>N/A</v>
      </c>
      <c r="I246" s="12">
        <v>13.54</v>
      </c>
      <c r="J246" s="12">
        <v>9.3670000000000009</v>
      </c>
      <c r="K246" s="44" t="s">
        <v>732</v>
      </c>
      <c r="L246" s="9" t="str">
        <f t="shared" si="69"/>
        <v>Yes</v>
      </c>
    </row>
    <row r="247" spans="1:12" x14ac:dyDescent="0.2">
      <c r="A247" s="2" t="s">
        <v>1087</v>
      </c>
      <c r="B247" s="34" t="s">
        <v>217</v>
      </c>
      <c r="C247" s="8">
        <v>57.2</v>
      </c>
      <c r="D247" s="43" t="str">
        <f t="shared" si="70"/>
        <v>N/A</v>
      </c>
      <c r="E247" s="8">
        <v>56.946039036000002</v>
      </c>
      <c r="F247" s="43" t="str">
        <f t="shared" si="71"/>
        <v>N/A</v>
      </c>
      <c r="G247" s="8">
        <v>46.287198779999997</v>
      </c>
      <c r="H247" s="43" t="str">
        <f t="shared" si="72"/>
        <v>N/A</v>
      </c>
      <c r="I247" s="12">
        <v>-0.44400000000000001</v>
      </c>
      <c r="J247" s="12">
        <v>-18.7</v>
      </c>
      <c r="K247" s="44" t="s">
        <v>732</v>
      </c>
      <c r="L247" s="9" t="str">
        <f t="shared" si="69"/>
        <v>Yes</v>
      </c>
    </row>
    <row r="248" spans="1:12" x14ac:dyDescent="0.2">
      <c r="A248" s="6" t="s">
        <v>1088</v>
      </c>
      <c r="B248" s="34" t="s">
        <v>217</v>
      </c>
      <c r="C248" s="35">
        <v>1844660</v>
      </c>
      <c r="D248" s="43" t="str">
        <f t="shared" si="70"/>
        <v>N/A</v>
      </c>
      <c r="E248" s="35">
        <v>1972570</v>
      </c>
      <c r="F248" s="43" t="str">
        <f t="shared" si="71"/>
        <v>N/A</v>
      </c>
      <c r="G248" s="35">
        <v>2050057</v>
      </c>
      <c r="H248" s="43" t="str">
        <f t="shared" si="72"/>
        <v>N/A</v>
      </c>
      <c r="I248" s="12">
        <v>6.9340000000000002</v>
      </c>
      <c r="J248" s="12">
        <v>3.9279999999999999</v>
      </c>
      <c r="K248" s="44" t="s">
        <v>732</v>
      </c>
      <c r="L248" s="9" t="str">
        <f t="shared" si="69"/>
        <v>Yes</v>
      </c>
    </row>
    <row r="249" spans="1:12" x14ac:dyDescent="0.2">
      <c r="A249" s="2" t="s">
        <v>1089</v>
      </c>
      <c r="B249" s="34" t="s">
        <v>217</v>
      </c>
      <c r="C249" s="8">
        <v>88.164883888000006</v>
      </c>
      <c r="D249" s="43" t="str">
        <f t="shared" si="70"/>
        <v>N/A</v>
      </c>
      <c r="E249" s="8">
        <v>88.057586903000001</v>
      </c>
      <c r="F249" s="43" t="str">
        <f t="shared" si="71"/>
        <v>N/A</v>
      </c>
      <c r="G249" s="8">
        <v>82.194990215000004</v>
      </c>
      <c r="H249" s="43" t="str">
        <f t="shared" si="72"/>
        <v>N/A</v>
      </c>
      <c r="I249" s="12">
        <v>-0.122</v>
      </c>
      <c r="J249" s="12">
        <v>-6.66</v>
      </c>
      <c r="K249" s="44" t="s">
        <v>732</v>
      </c>
      <c r="L249" s="9" t="str">
        <f t="shared" si="69"/>
        <v>Yes</v>
      </c>
    </row>
    <row r="250" spans="1:12" x14ac:dyDescent="0.2">
      <c r="A250" s="2" t="s">
        <v>1090</v>
      </c>
      <c r="B250" s="34" t="s">
        <v>217</v>
      </c>
      <c r="C250" s="8">
        <v>95.571392453000001</v>
      </c>
      <c r="D250" s="43" t="str">
        <f t="shared" si="70"/>
        <v>N/A</v>
      </c>
      <c r="E250" s="8">
        <v>94.659049263</v>
      </c>
      <c r="F250" s="43" t="str">
        <f t="shared" si="71"/>
        <v>N/A</v>
      </c>
      <c r="G250" s="8">
        <v>91.045837117000005</v>
      </c>
      <c r="H250" s="43" t="str">
        <f t="shared" si="72"/>
        <v>N/A</v>
      </c>
      <c r="I250" s="12">
        <v>-0.95499999999999996</v>
      </c>
      <c r="J250" s="12">
        <v>-3.82</v>
      </c>
      <c r="K250" s="44" t="s">
        <v>732</v>
      </c>
      <c r="L250" s="9" t="str">
        <f t="shared" si="69"/>
        <v>Yes</v>
      </c>
    </row>
    <row r="251" spans="1:12" x14ac:dyDescent="0.2">
      <c r="A251" s="2" t="s">
        <v>1091</v>
      </c>
      <c r="B251" s="34" t="s">
        <v>217</v>
      </c>
      <c r="C251" s="8">
        <v>98.839599770000007</v>
      </c>
      <c r="D251" s="43" t="str">
        <f t="shared" si="70"/>
        <v>N/A</v>
      </c>
      <c r="E251" s="8">
        <v>99.774671315999996</v>
      </c>
      <c r="F251" s="43" t="str">
        <f t="shared" si="71"/>
        <v>N/A</v>
      </c>
      <c r="G251" s="8">
        <v>99.689626637999993</v>
      </c>
      <c r="H251" s="43" t="str">
        <f t="shared" si="72"/>
        <v>N/A</v>
      </c>
      <c r="I251" s="12">
        <v>0.94599999999999995</v>
      </c>
      <c r="J251" s="12">
        <v>-8.5000000000000006E-2</v>
      </c>
      <c r="K251" s="44" t="s">
        <v>732</v>
      </c>
      <c r="L251" s="9" t="str">
        <f t="shared" si="69"/>
        <v>Yes</v>
      </c>
    </row>
    <row r="252" spans="1:12" x14ac:dyDescent="0.2">
      <c r="A252" s="2" t="s">
        <v>1092</v>
      </c>
      <c r="B252" s="34" t="s">
        <v>217</v>
      </c>
      <c r="C252" s="8">
        <v>71.165062610000007</v>
      </c>
      <c r="D252" s="43" t="str">
        <f t="shared" si="70"/>
        <v>N/A</v>
      </c>
      <c r="E252" s="8">
        <v>69.030649639000004</v>
      </c>
      <c r="F252" s="43" t="str">
        <f t="shared" si="71"/>
        <v>N/A</v>
      </c>
      <c r="G252" s="8">
        <v>65.020165071999998</v>
      </c>
      <c r="H252" s="43" t="str">
        <f t="shared" si="72"/>
        <v>N/A</v>
      </c>
      <c r="I252" s="12">
        <v>-3</v>
      </c>
      <c r="J252" s="12">
        <v>-5.81</v>
      </c>
      <c r="K252" s="44" t="s">
        <v>732</v>
      </c>
      <c r="L252" s="9" t="str">
        <f t="shared" si="69"/>
        <v>Yes</v>
      </c>
    </row>
    <row r="253" spans="1:12" x14ac:dyDescent="0.2">
      <c r="A253" s="2" t="s">
        <v>1093</v>
      </c>
      <c r="B253" s="34" t="s">
        <v>217</v>
      </c>
      <c r="C253" s="8">
        <v>70.946895362999996</v>
      </c>
      <c r="D253" s="43" t="str">
        <f t="shared" si="70"/>
        <v>N/A</v>
      </c>
      <c r="E253" s="8">
        <v>73.164805305000002</v>
      </c>
      <c r="F253" s="43" t="str">
        <f t="shared" si="71"/>
        <v>N/A</v>
      </c>
      <c r="G253" s="8">
        <v>76.780450494999997</v>
      </c>
      <c r="H253" s="43" t="str">
        <f t="shared" si="72"/>
        <v>N/A</v>
      </c>
      <c r="I253" s="12">
        <v>3.1259999999999999</v>
      </c>
      <c r="J253" s="12">
        <v>4.9420000000000002</v>
      </c>
      <c r="K253" s="44" t="s">
        <v>732</v>
      </c>
      <c r="L253" s="9" t="str">
        <f t="shared" si="69"/>
        <v>Yes</v>
      </c>
    </row>
    <row r="254" spans="1:12" x14ac:dyDescent="0.2">
      <c r="A254" s="2" t="s">
        <v>1094</v>
      </c>
      <c r="B254" s="34" t="s">
        <v>217</v>
      </c>
      <c r="C254" s="8">
        <v>99.823002613</v>
      </c>
      <c r="D254" s="43" t="str">
        <f t="shared" si="70"/>
        <v>N/A</v>
      </c>
      <c r="E254" s="8">
        <v>97.424223221000005</v>
      </c>
      <c r="F254" s="43" t="str">
        <f t="shared" si="71"/>
        <v>N/A</v>
      </c>
      <c r="G254" s="8">
        <v>99.039441342000003</v>
      </c>
      <c r="H254" s="43" t="str">
        <f t="shared" si="72"/>
        <v>N/A</v>
      </c>
      <c r="I254" s="12">
        <v>-2.4</v>
      </c>
      <c r="J254" s="12">
        <v>1.6579999999999999</v>
      </c>
      <c r="K254" s="44" t="s">
        <v>732</v>
      </c>
      <c r="L254" s="9" t="str">
        <f>IF(J254="Div by 0", "N/A", IF(OR(J254="N/A",K254="N/A"),"N/A", IF(J254&gt;VALUE(MID(K254,1,2)), "No", IF(J254&lt;-1*VALUE(MID(K254,1,2)), "No", "Yes"))))</f>
        <v>Yes</v>
      </c>
    </row>
    <row r="255" spans="1:12" x14ac:dyDescent="0.2">
      <c r="A255" s="6" t="s">
        <v>1095</v>
      </c>
      <c r="B255" s="34" t="s">
        <v>217</v>
      </c>
      <c r="C255" s="35">
        <v>8064</v>
      </c>
      <c r="D255" s="43" t="str">
        <f t="shared" si="70"/>
        <v>N/A</v>
      </c>
      <c r="E255" s="35">
        <v>8126</v>
      </c>
      <c r="F255" s="43" t="str">
        <f t="shared" si="71"/>
        <v>N/A</v>
      </c>
      <c r="G255" s="35">
        <v>8093</v>
      </c>
      <c r="H255" s="43" t="str">
        <f t="shared" si="72"/>
        <v>N/A</v>
      </c>
      <c r="I255" s="12">
        <v>0.76880000000000004</v>
      </c>
      <c r="J255" s="12">
        <v>-0.40600000000000003</v>
      </c>
      <c r="K255" s="44" t="s">
        <v>732</v>
      </c>
      <c r="L255" s="9" t="str">
        <f t="shared" si="69"/>
        <v>Yes</v>
      </c>
    </row>
    <row r="256" spans="1:12" x14ac:dyDescent="0.2">
      <c r="A256" s="2" t="s">
        <v>1096</v>
      </c>
      <c r="B256" s="34" t="s">
        <v>217</v>
      </c>
      <c r="C256" s="8">
        <v>0.59995024799999996</v>
      </c>
      <c r="D256" s="43" t="str">
        <f t="shared" si="70"/>
        <v>N/A</v>
      </c>
      <c r="E256" s="8">
        <v>0.63683329280000001</v>
      </c>
      <c r="F256" s="43" t="str">
        <f t="shared" si="71"/>
        <v>N/A</v>
      </c>
      <c r="G256" s="8">
        <v>0.66076977569999995</v>
      </c>
      <c r="H256" s="43" t="str">
        <f t="shared" si="72"/>
        <v>N/A</v>
      </c>
      <c r="I256" s="12">
        <v>6.1479999999999997</v>
      </c>
      <c r="J256" s="12">
        <v>3.7589999999999999</v>
      </c>
      <c r="K256" s="44" t="s">
        <v>732</v>
      </c>
      <c r="L256" s="9" t="str">
        <f t="shared" si="69"/>
        <v>Yes</v>
      </c>
    </row>
    <row r="257" spans="1:12" x14ac:dyDescent="0.2">
      <c r="A257" s="2" t="s">
        <v>1097</v>
      </c>
      <c r="B257" s="34" t="s">
        <v>217</v>
      </c>
      <c r="C257" s="8">
        <v>1.6139940585000001</v>
      </c>
      <c r="D257" s="43" t="str">
        <f t="shared" si="70"/>
        <v>N/A</v>
      </c>
      <c r="E257" s="8">
        <v>1.5262392566</v>
      </c>
      <c r="F257" s="43" t="str">
        <f t="shared" si="71"/>
        <v>N/A</v>
      </c>
      <c r="G257" s="8">
        <v>1.3850823190999999</v>
      </c>
      <c r="H257" s="43" t="str">
        <f t="shared" si="72"/>
        <v>N/A</v>
      </c>
      <c r="I257" s="12">
        <v>-5.44</v>
      </c>
      <c r="J257" s="12">
        <v>-9.25</v>
      </c>
      <c r="K257" s="44" t="s">
        <v>732</v>
      </c>
      <c r="L257" s="9" t="str">
        <f t="shared" si="69"/>
        <v>Yes</v>
      </c>
    </row>
    <row r="258" spans="1:12" x14ac:dyDescent="0.2">
      <c r="A258" s="2" t="s">
        <v>1098</v>
      </c>
      <c r="B258" s="34" t="s">
        <v>217</v>
      </c>
      <c r="C258" s="8">
        <v>5.0432250000000001E-3</v>
      </c>
      <c r="D258" s="43" t="str">
        <f t="shared" si="70"/>
        <v>N/A</v>
      </c>
      <c r="E258" s="8">
        <v>5.3939684999999996E-3</v>
      </c>
      <c r="F258" s="43" t="str">
        <f t="shared" si="71"/>
        <v>N/A</v>
      </c>
      <c r="G258" s="8">
        <v>6.2879529999999998E-3</v>
      </c>
      <c r="H258" s="43" t="str">
        <f t="shared" si="72"/>
        <v>N/A</v>
      </c>
      <c r="I258" s="12">
        <v>6.9550000000000001</v>
      </c>
      <c r="J258" s="12">
        <v>16.57</v>
      </c>
      <c r="K258" s="44" t="s">
        <v>732</v>
      </c>
      <c r="L258" s="9" t="str">
        <f t="shared" si="69"/>
        <v>Yes</v>
      </c>
    </row>
    <row r="259" spans="1:12" x14ac:dyDescent="0.2">
      <c r="A259" s="2" t="s">
        <v>1099</v>
      </c>
      <c r="B259" s="34" t="s">
        <v>217</v>
      </c>
      <c r="C259" s="8">
        <v>0.43092207389999998</v>
      </c>
      <c r="D259" s="43" t="str">
        <f t="shared" si="70"/>
        <v>N/A</v>
      </c>
      <c r="E259" s="8">
        <v>0.362856493</v>
      </c>
      <c r="F259" s="43" t="str">
        <f t="shared" si="71"/>
        <v>N/A</v>
      </c>
      <c r="G259" s="8">
        <v>0.3263927968</v>
      </c>
      <c r="H259" s="43" t="str">
        <f t="shared" si="72"/>
        <v>N/A</v>
      </c>
      <c r="I259" s="12">
        <v>-15.8</v>
      </c>
      <c r="J259" s="12">
        <v>-10</v>
      </c>
      <c r="K259" s="44" t="s">
        <v>732</v>
      </c>
      <c r="L259" s="9" t="str">
        <f t="shared" si="69"/>
        <v>Yes</v>
      </c>
    </row>
    <row r="260" spans="1:12" x14ac:dyDescent="0.2">
      <c r="A260" s="2" t="s">
        <v>1100</v>
      </c>
      <c r="B260" s="34" t="s">
        <v>217</v>
      </c>
      <c r="C260" s="8">
        <v>18.936011905000001</v>
      </c>
      <c r="D260" s="43" t="str">
        <f t="shared" si="70"/>
        <v>N/A</v>
      </c>
      <c r="E260" s="8">
        <v>19.123800148000001</v>
      </c>
      <c r="F260" s="43" t="str">
        <f t="shared" si="71"/>
        <v>N/A</v>
      </c>
      <c r="G260" s="8">
        <v>19.535400964000001</v>
      </c>
      <c r="H260" s="43" t="str">
        <f t="shared" si="72"/>
        <v>N/A</v>
      </c>
      <c r="I260" s="12">
        <v>0.99170000000000003</v>
      </c>
      <c r="J260" s="12">
        <v>2.1520000000000001</v>
      </c>
      <c r="K260" s="44" t="s">
        <v>732</v>
      </c>
      <c r="L260" s="9" t="str">
        <f t="shared" si="69"/>
        <v>Yes</v>
      </c>
    </row>
    <row r="261" spans="1:12" x14ac:dyDescent="0.2">
      <c r="A261" s="2" t="s">
        <v>1101</v>
      </c>
      <c r="B261" s="34" t="s">
        <v>217</v>
      </c>
      <c r="C261" s="8">
        <v>99.367559524000001</v>
      </c>
      <c r="D261" s="43" t="str">
        <f t="shared" si="70"/>
        <v>N/A</v>
      </c>
      <c r="E261" s="8">
        <v>99.913856756000001</v>
      </c>
      <c r="F261" s="43" t="str">
        <f t="shared" si="71"/>
        <v>N/A</v>
      </c>
      <c r="G261" s="8">
        <v>100</v>
      </c>
      <c r="H261" s="43" t="str">
        <f t="shared" si="72"/>
        <v>N/A</v>
      </c>
      <c r="I261" s="12">
        <v>0.54979999999999996</v>
      </c>
      <c r="J261" s="12">
        <v>8.6199999999999999E-2</v>
      </c>
      <c r="K261" s="44" t="s">
        <v>732</v>
      </c>
      <c r="L261" s="9" t="str">
        <f>IF(J261="Div by 0", "N/A", IF(OR(J261="N/A",K261="N/A"),"N/A", IF(J261&gt;VALUE(MID(K261,1,2)), "No", IF(J261&lt;-1*VALUE(MID(K261,1,2)), "No", "Yes"))))</f>
        <v>Yes</v>
      </c>
    </row>
    <row r="262" spans="1:12" x14ac:dyDescent="0.2">
      <c r="A262" s="2" t="s">
        <v>1102</v>
      </c>
      <c r="B262" s="34" t="s">
        <v>217</v>
      </c>
      <c r="C262" s="35">
        <v>81780</v>
      </c>
      <c r="D262" s="43" t="str">
        <f t="shared" si="70"/>
        <v>N/A</v>
      </c>
      <c r="E262" s="35">
        <v>106166</v>
      </c>
      <c r="F262" s="43" t="str">
        <f t="shared" si="71"/>
        <v>N/A</v>
      </c>
      <c r="G262" s="35">
        <v>0</v>
      </c>
      <c r="H262" s="43" t="str">
        <f t="shared" si="72"/>
        <v>N/A</v>
      </c>
      <c r="I262" s="12">
        <v>29.82</v>
      </c>
      <c r="J262" s="12">
        <v>-100</v>
      </c>
      <c r="K262" s="44" t="s">
        <v>732</v>
      </c>
      <c r="L262" s="9" t="str">
        <f t="shared" si="69"/>
        <v>No</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53553</v>
      </c>
      <c r="D272" s="43" t="str">
        <f t="shared" si="70"/>
        <v>N/A</v>
      </c>
      <c r="E272" s="35">
        <v>72368</v>
      </c>
      <c r="F272" s="43" t="str">
        <f t="shared" si="71"/>
        <v>N/A</v>
      </c>
      <c r="G272" s="35">
        <v>94237</v>
      </c>
      <c r="H272" s="43" t="str">
        <f t="shared" si="72"/>
        <v>N/A</v>
      </c>
      <c r="I272" s="12">
        <v>35.130000000000003</v>
      </c>
      <c r="J272" s="12">
        <v>30.22</v>
      </c>
      <c r="K272" s="44" t="s">
        <v>732</v>
      </c>
      <c r="L272" s="9" t="str">
        <f t="shared" si="69"/>
        <v>No</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0</v>
      </c>
      <c r="F274" s="43" t="str">
        <f t="shared" ref="F274:F275" si="74">IF($B274="N/A","N/A",IF(E274&gt;0,"No",IF(E274&lt;0,"No","Yes")))</f>
        <v>Yes</v>
      </c>
      <c r="G274" s="1">
        <v>0</v>
      </c>
      <c r="H274" s="43" t="str">
        <f t="shared" ref="H274:H275" si="75">IF($B274="N/A","N/A",IF(G274&gt;0,"No",IF(G274&lt;0,"No","Yes")))</f>
        <v>Yes</v>
      </c>
      <c r="I274" s="12" t="s">
        <v>1743</v>
      </c>
      <c r="J274" s="12" t="s">
        <v>1743</v>
      </c>
      <c r="K274" s="44" t="s">
        <v>732</v>
      </c>
      <c r="L274" s="9" t="str">
        <f t="shared" si="69"/>
        <v>N/A</v>
      </c>
    </row>
    <row r="275" spans="1:12" x14ac:dyDescent="0.2">
      <c r="A275" s="2" t="s">
        <v>159</v>
      </c>
      <c r="B275" s="47" t="s">
        <v>221</v>
      </c>
      <c r="C275" s="1">
        <v>0</v>
      </c>
      <c r="D275" s="43" t="str">
        <f t="shared" si="73"/>
        <v>Yes</v>
      </c>
      <c r="E275" s="1">
        <v>0</v>
      </c>
      <c r="F275" s="43" t="str">
        <f t="shared" si="74"/>
        <v>Yes</v>
      </c>
      <c r="G275" s="1">
        <v>0</v>
      </c>
      <c r="H275" s="43" t="str">
        <f t="shared" si="75"/>
        <v>Yes</v>
      </c>
      <c r="I275" s="12" t="s">
        <v>1743</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1980198</v>
      </c>
      <c r="F276" s="11" t="str">
        <f t="shared" ref="F276:F277" si="77">IF($B276="N/A","N/A",IF(E276&gt;10,"No",IF(E276&lt;-10,"No","Yes")))</f>
        <v>N/A</v>
      </c>
      <c r="G276" s="1">
        <v>2095830</v>
      </c>
      <c r="H276" s="11" t="str">
        <f t="shared" ref="H276:H277" si="78">IF($B276="N/A","N/A",IF(G276&gt;10,"No",IF(G276&lt;-10,"No","Yes")))</f>
        <v>N/A</v>
      </c>
      <c r="I276" s="12" t="s">
        <v>217</v>
      </c>
      <c r="J276" s="12">
        <v>5.8390000000000004</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1607786.6666999999</v>
      </c>
      <c r="F277" s="11" t="str">
        <f t="shared" si="77"/>
        <v>N/A</v>
      </c>
      <c r="G277" s="1">
        <v>1730900.5833000001</v>
      </c>
      <c r="H277" s="11" t="str">
        <f t="shared" si="78"/>
        <v>N/A</v>
      </c>
      <c r="I277" s="12" t="s">
        <v>217</v>
      </c>
      <c r="J277" s="12">
        <v>7.657</v>
      </c>
      <c r="K277" s="1" t="s">
        <v>217</v>
      </c>
      <c r="L277" s="9" t="str">
        <f t="shared" si="79"/>
        <v>N/A</v>
      </c>
    </row>
    <row r="278" spans="1:12" x14ac:dyDescent="0.2">
      <c r="A278" s="16" t="s">
        <v>691</v>
      </c>
      <c r="B278" s="1" t="s">
        <v>217</v>
      </c>
      <c r="C278" s="1">
        <v>31872</v>
      </c>
      <c r="D278" s="11" t="str">
        <f t="shared" si="76"/>
        <v>N/A</v>
      </c>
      <c r="E278" s="1">
        <v>29317</v>
      </c>
      <c r="F278" s="11" t="str">
        <f t="shared" ref="F278:F283" si="80">IF($B278="N/A","N/A",IF(E278&gt;10,"No",IF(E278&lt;-10,"No","Yes")))</f>
        <v>N/A</v>
      </c>
      <c r="G278" s="1">
        <v>26842</v>
      </c>
      <c r="H278" s="11" t="str">
        <f t="shared" ref="H278:H283" si="81">IF($B278="N/A","N/A",IF(G278&gt;10,"No",IF(G278&lt;-10,"No","Yes")))</f>
        <v>N/A</v>
      </c>
      <c r="I278" s="12">
        <v>-8.02</v>
      </c>
      <c r="J278" s="12">
        <v>-8.44</v>
      </c>
      <c r="K278" s="1" t="s">
        <v>217</v>
      </c>
      <c r="L278" s="9" t="str">
        <f t="shared" ref="L278:L284" si="82">IF(J278="Div by 0", "N/A", IF(K278="N/A","N/A", IF(J278&gt;VALUE(MID(K278,1,2)), "No", IF(J278&lt;-1*VALUE(MID(K278,1,2)), "No", "Yes"))))</f>
        <v>N/A</v>
      </c>
    </row>
    <row r="279" spans="1:12" x14ac:dyDescent="0.2">
      <c r="A279" s="16" t="s">
        <v>692</v>
      </c>
      <c r="B279" s="1" t="s">
        <v>217</v>
      </c>
      <c r="C279" s="1">
        <v>33987</v>
      </c>
      <c r="D279" s="11" t="str">
        <f t="shared" si="76"/>
        <v>N/A</v>
      </c>
      <c r="E279" s="1">
        <v>36057</v>
      </c>
      <c r="F279" s="11" t="str">
        <f t="shared" si="80"/>
        <v>N/A</v>
      </c>
      <c r="G279" s="1">
        <v>30039</v>
      </c>
      <c r="H279" s="11" t="str">
        <f t="shared" si="81"/>
        <v>N/A</v>
      </c>
      <c r="I279" s="12">
        <v>6.0910000000000002</v>
      </c>
      <c r="J279" s="12">
        <v>-16.7</v>
      </c>
      <c r="K279" s="1" t="s">
        <v>217</v>
      </c>
      <c r="L279" s="9" t="str">
        <f t="shared" si="82"/>
        <v>N/A</v>
      </c>
    </row>
    <row r="280" spans="1:12" x14ac:dyDescent="0.2">
      <c r="A280" s="16" t="s">
        <v>693</v>
      </c>
      <c r="B280" s="1" t="s">
        <v>217</v>
      </c>
      <c r="C280" s="1" t="s">
        <v>1743</v>
      </c>
      <c r="D280" s="11" t="str">
        <f t="shared" si="76"/>
        <v>N/A</v>
      </c>
      <c r="E280" s="1">
        <v>21808.666667000001</v>
      </c>
      <c r="F280" s="11" t="str">
        <f t="shared" si="80"/>
        <v>N/A</v>
      </c>
      <c r="G280" s="1">
        <v>19043.5</v>
      </c>
      <c r="H280" s="11" t="str">
        <f t="shared" si="81"/>
        <v>N/A</v>
      </c>
      <c r="I280" s="12" t="s">
        <v>1743</v>
      </c>
      <c r="J280" s="12">
        <v>-12.7</v>
      </c>
      <c r="K280" s="1" t="s">
        <v>217</v>
      </c>
      <c r="L280" s="9" t="str">
        <f t="shared" si="82"/>
        <v>N/A</v>
      </c>
    </row>
    <row r="281" spans="1:12" x14ac:dyDescent="0.2">
      <c r="A281" s="16" t="s">
        <v>694</v>
      </c>
      <c r="B281" s="1" t="s">
        <v>217</v>
      </c>
      <c r="C281" s="1">
        <v>14791</v>
      </c>
      <c r="D281" s="11" t="str">
        <f t="shared" si="76"/>
        <v>N/A</v>
      </c>
      <c r="E281" s="1">
        <v>18196</v>
      </c>
      <c r="F281" s="11" t="str">
        <f t="shared" si="80"/>
        <v>N/A</v>
      </c>
      <c r="G281" s="1">
        <v>22701</v>
      </c>
      <c r="H281" s="11" t="str">
        <f t="shared" si="81"/>
        <v>N/A</v>
      </c>
      <c r="I281" s="12">
        <v>23.02</v>
      </c>
      <c r="J281" s="12">
        <v>24.76</v>
      </c>
      <c r="K281" s="1" t="s">
        <v>217</v>
      </c>
      <c r="L281" s="9" t="str">
        <f t="shared" si="82"/>
        <v>N/A</v>
      </c>
    </row>
    <row r="282" spans="1:12" x14ac:dyDescent="0.2">
      <c r="A282" s="16" t="s">
        <v>695</v>
      </c>
      <c r="B282" s="1" t="s">
        <v>217</v>
      </c>
      <c r="C282" s="1">
        <v>34567</v>
      </c>
      <c r="D282" s="11" t="str">
        <f t="shared" si="76"/>
        <v>N/A</v>
      </c>
      <c r="E282" s="1">
        <v>39449</v>
      </c>
      <c r="F282" s="11" t="str">
        <f t="shared" si="80"/>
        <v>N/A</v>
      </c>
      <c r="G282" s="1">
        <v>41437</v>
      </c>
      <c r="H282" s="11" t="str">
        <f t="shared" si="81"/>
        <v>N/A</v>
      </c>
      <c r="I282" s="12">
        <v>14.12</v>
      </c>
      <c r="J282" s="12">
        <v>5.0389999999999997</v>
      </c>
      <c r="K282" s="1" t="s">
        <v>217</v>
      </c>
      <c r="L282" s="9" t="str">
        <f t="shared" si="82"/>
        <v>N/A</v>
      </c>
    </row>
    <row r="283" spans="1:12" ht="25.5" x14ac:dyDescent="0.2">
      <c r="A283" s="16" t="s">
        <v>696</v>
      </c>
      <c r="B283" s="1" t="s">
        <v>217</v>
      </c>
      <c r="C283" s="1">
        <v>24160.916667000001</v>
      </c>
      <c r="D283" s="11" t="str">
        <f t="shared" si="76"/>
        <v>N/A</v>
      </c>
      <c r="E283" s="1">
        <v>25232.833332999999</v>
      </c>
      <c r="F283" s="11" t="str">
        <f t="shared" si="80"/>
        <v>N/A</v>
      </c>
      <c r="G283" s="1">
        <v>27865.166667000001</v>
      </c>
      <c r="H283" s="11" t="str">
        <f t="shared" si="81"/>
        <v>N/A</v>
      </c>
      <c r="I283" s="12">
        <v>4.4370000000000003</v>
      </c>
      <c r="J283" s="12">
        <v>10.43</v>
      </c>
      <c r="K283" s="1" t="s">
        <v>217</v>
      </c>
      <c r="L283" s="9" t="str">
        <f t="shared" si="82"/>
        <v>N/A</v>
      </c>
    </row>
    <row r="284" spans="1:12" x14ac:dyDescent="0.2">
      <c r="A284" s="16" t="s">
        <v>403</v>
      </c>
      <c r="B284" s="34" t="s">
        <v>294</v>
      </c>
      <c r="C284" s="8">
        <v>5.4640831932999996</v>
      </c>
      <c r="D284" s="43" t="str">
        <f>IF($B284="N/A","N/A",IF(C284&lt;=40,"Yes","No"))</f>
        <v>Yes</v>
      </c>
      <c r="E284" s="8">
        <v>6.5144853856999996</v>
      </c>
      <c r="F284" s="43" t="str">
        <f>IF($B284="N/A","N/A",IF(E284&lt;=40,"Yes","No"))</f>
        <v>Yes</v>
      </c>
      <c r="G284" s="8">
        <v>7.7787905369999999</v>
      </c>
      <c r="H284" s="43" t="str">
        <f>IF($B284="N/A","N/A",IF(G284&lt;=40,"Yes","No"))</f>
        <v>Yes</v>
      </c>
      <c r="I284" s="12">
        <v>19.22</v>
      </c>
      <c r="J284" s="12">
        <v>19.41</v>
      </c>
      <c r="K284" s="44" t="s">
        <v>734</v>
      </c>
      <c r="L284" s="9" t="str">
        <f t="shared" si="82"/>
        <v>No</v>
      </c>
    </row>
    <row r="285" spans="1:12" x14ac:dyDescent="0.2">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1743</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0</v>
      </c>
      <c r="F286" s="11" t="str">
        <f t="shared" si="84"/>
        <v>N/A</v>
      </c>
      <c r="G286" s="1">
        <v>0</v>
      </c>
      <c r="H286" s="11" t="str">
        <f t="shared" si="85"/>
        <v>N/A</v>
      </c>
      <c r="I286" s="12" t="s">
        <v>217</v>
      </c>
      <c r="J286" s="12" t="s">
        <v>1743</v>
      </c>
      <c r="K286" s="1" t="s">
        <v>217</v>
      </c>
      <c r="L286" s="9" t="str">
        <f t="shared" si="86"/>
        <v>N/A</v>
      </c>
    </row>
    <row r="287" spans="1:12" x14ac:dyDescent="0.2">
      <c r="A287" s="16" t="s">
        <v>699</v>
      </c>
      <c r="B287" s="1" t="s">
        <v>217</v>
      </c>
      <c r="C287" s="1" t="s">
        <v>217</v>
      </c>
      <c r="D287" s="11" t="str">
        <f t="shared" si="83"/>
        <v>N/A</v>
      </c>
      <c r="E287" s="1">
        <v>106166</v>
      </c>
      <c r="F287" s="11" t="str">
        <f t="shared" ref="F287:F288" si="87">IF($B287="N/A","N/A",IF(E287&gt;10,"No",IF(E287&lt;-10,"No","Yes")))</f>
        <v>N/A</v>
      </c>
      <c r="G287" s="1">
        <v>126570</v>
      </c>
      <c r="H287" s="11" t="str">
        <f t="shared" ref="H287:H288" si="88">IF($B287="N/A","N/A",IF(G287&gt;10,"No",IF(G287&lt;-10,"No","Yes")))</f>
        <v>N/A</v>
      </c>
      <c r="I287" s="12" t="s">
        <v>217</v>
      </c>
      <c r="J287" s="12">
        <v>19.22</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73317.833333000002</v>
      </c>
      <c r="F288" s="11" t="str">
        <f t="shared" si="87"/>
        <v>N/A</v>
      </c>
      <c r="G288" s="1">
        <v>60176.333333000002</v>
      </c>
      <c r="H288" s="11" t="str">
        <f t="shared" si="88"/>
        <v>N/A</v>
      </c>
      <c r="I288" s="12" t="s">
        <v>217</v>
      </c>
      <c r="J288" s="12">
        <v>-17.899999999999999</v>
      </c>
      <c r="K288" s="1" t="s">
        <v>217</v>
      </c>
      <c r="L288" s="9" t="str">
        <f t="shared" si="89"/>
        <v>N/A</v>
      </c>
    </row>
    <row r="289" spans="1:12" x14ac:dyDescent="0.2">
      <c r="A289" s="16" t="s">
        <v>700</v>
      </c>
      <c r="B289" s="1" t="s">
        <v>217</v>
      </c>
      <c r="C289" s="1">
        <v>45771</v>
      </c>
      <c r="D289" s="11" t="str">
        <f t="shared" si="83"/>
        <v>N/A</v>
      </c>
      <c r="E289" s="1">
        <v>60520</v>
      </c>
      <c r="F289" s="11" t="str">
        <f t="shared" ref="F289:F303" si="90">IF($B289="N/A","N/A",IF(E289&gt;10,"No",IF(E289&lt;-10,"No","Yes")))</f>
        <v>N/A</v>
      </c>
      <c r="G289" s="1">
        <v>77115</v>
      </c>
      <c r="H289" s="11" t="str">
        <f t="shared" ref="H289:H303" si="91">IF($B289="N/A","N/A",IF(G289&gt;10,"No",IF(G289&lt;-10,"No","Yes")))</f>
        <v>N/A</v>
      </c>
      <c r="I289" s="12">
        <v>32.22</v>
      </c>
      <c r="J289" s="12">
        <v>27.42</v>
      </c>
      <c r="K289" s="1" t="s">
        <v>217</v>
      </c>
      <c r="L289" s="9" t="str">
        <f t="shared" ref="L289:L300" si="92">IF(J289="Div by 0", "N/A", IF(K289="N/A","N/A", IF(J289&gt;VALUE(MID(K289,1,2)), "No", IF(J289&lt;-1*VALUE(MID(K289,1,2)), "No", "Yes"))))</f>
        <v>N/A</v>
      </c>
    </row>
    <row r="290" spans="1:12" x14ac:dyDescent="0.2">
      <c r="A290" s="16" t="s">
        <v>701</v>
      </c>
      <c r="B290" s="1" t="s">
        <v>217</v>
      </c>
      <c r="C290" s="1">
        <v>53553</v>
      </c>
      <c r="D290" s="11" t="str">
        <f t="shared" si="83"/>
        <v>N/A</v>
      </c>
      <c r="E290" s="1">
        <v>72367</v>
      </c>
      <c r="F290" s="11" t="str">
        <f t="shared" si="90"/>
        <v>N/A</v>
      </c>
      <c r="G290" s="1">
        <v>94231</v>
      </c>
      <c r="H290" s="11" t="str">
        <f t="shared" si="91"/>
        <v>N/A</v>
      </c>
      <c r="I290" s="12">
        <v>35.130000000000003</v>
      </c>
      <c r="J290" s="12">
        <v>30.21</v>
      </c>
      <c r="K290" s="1" t="s">
        <v>217</v>
      </c>
      <c r="L290" s="9" t="str">
        <f t="shared" si="92"/>
        <v>N/A</v>
      </c>
    </row>
    <row r="291" spans="1:12" x14ac:dyDescent="0.2">
      <c r="A291" s="16" t="s">
        <v>719</v>
      </c>
      <c r="B291" s="34" t="s">
        <v>217</v>
      </c>
      <c r="C291" s="13">
        <v>3.7346179999999999E-3</v>
      </c>
      <c r="D291" s="11" t="str">
        <f t="shared" si="83"/>
        <v>N/A</v>
      </c>
      <c r="E291" s="13">
        <v>8.2910719000000004E-3</v>
      </c>
      <c r="F291" s="11" t="str">
        <f t="shared" si="90"/>
        <v>N/A</v>
      </c>
      <c r="G291" s="13">
        <v>6.3673313E-3</v>
      </c>
      <c r="H291" s="11" t="str">
        <f t="shared" si="91"/>
        <v>N/A</v>
      </c>
      <c r="I291" s="12">
        <v>122</v>
      </c>
      <c r="J291" s="12">
        <v>-23.2</v>
      </c>
      <c r="K291" s="34" t="s">
        <v>217</v>
      </c>
      <c r="L291" s="9" t="str">
        <f t="shared" si="92"/>
        <v>N/A</v>
      </c>
    </row>
    <row r="292" spans="1:12" x14ac:dyDescent="0.2">
      <c r="A292" s="16" t="s">
        <v>712</v>
      </c>
      <c r="B292" s="1" t="s">
        <v>217</v>
      </c>
      <c r="C292" s="1">
        <v>31082.666667000001</v>
      </c>
      <c r="D292" s="11" t="str">
        <f t="shared" si="83"/>
        <v>N/A</v>
      </c>
      <c r="E292" s="1">
        <v>45557.666666999998</v>
      </c>
      <c r="F292" s="11" t="str">
        <f t="shared" si="90"/>
        <v>N/A</v>
      </c>
      <c r="G292" s="1">
        <v>59661.916666999998</v>
      </c>
      <c r="H292" s="11" t="str">
        <f t="shared" si="91"/>
        <v>N/A</v>
      </c>
      <c r="I292" s="12">
        <v>46.57</v>
      </c>
      <c r="J292" s="12">
        <v>30.96</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114</v>
      </c>
      <c r="D295" s="11" t="str">
        <f t="shared" si="83"/>
        <v>N/A</v>
      </c>
      <c r="E295" s="1">
        <v>374</v>
      </c>
      <c r="F295" s="11" t="str">
        <f t="shared" si="90"/>
        <v>N/A</v>
      </c>
      <c r="G295" s="1">
        <v>547</v>
      </c>
      <c r="H295" s="11" t="str">
        <f t="shared" si="91"/>
        <v>N/A</v>
      </c>
      <c r="I295" s="12">
        <v>228.1</v>
      </c>
      <c r="J295" s="12">
        <v>46.26</v>
      </c>
      <c r="K295" s="1" t="s">
        <v>217</v>
      </c>
      <c r="L295" s="9" t="str">
        <f t="shared" si="92"/>
        <v>N/A</v>
      </c>
    </row>
    <row r="296" spans="1:12" x14ac:dyDescent="0.2">
      <c r="A296" s="16" t="s">
        <v>714</v>
      </c>
      <c r="B296" s="1" t="s">
        <v>217</v>
      </c>
      <c r="C296" s="1">
        <v>31.916666667000001</v>
      </c>
      <c r="D296" s="11" t="str">
        <f t="shared" si="83"/>
        <v>N/A</v>
      </c>
      <c r="E296" s="1">
        <v>174.41666667000001</v>
      </c>
      <c r="F296" s="11" t="str">
        <f t="shared" si="90"/>
        <v>N/A</v>
      </c>
      <c r="G296" s="1">
        <v>251.41666667000001</v>
      </c>
      <c r="H296" s="11" t="str">
        <f t="shared" si="91"/>
        <v>N/A</v>
      </c>
      <c r="I296" s="12">
        <v>446.5</v>
      </c>
      <c r="J296" s="12">
        <v>44.15</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108121</v>
      </c>
      <c r="F308" s="1" t="s">
        <v>217</v>
      </c>
      <c r="G308" s="1">
        <v>126757</v>
      </c>
      <c r="H308" s="1" t="s">
        <v>217</v>
      </c>
      <c r="I308" s="12" t="s">
        <v>217</v>
      </c>
      <c r="J308" s="12">
        <v>17.239999999999998</v>
      </c>
      <c r="K308" s="1" t="s">
        <v>217</v>
      </c>
      <c r="L308" s="9" t="str">
        <f>IF(J308="Div by 0", "N/A", IF(K308="N/A","N/A", IF(J308&gt;VALUE(MID(K308,1,2)), "No", IF(J308&lt;-1*VALUE(MID(K308,1,2)), "No", "Yes"))))</f>
        <v>N/A</v>
      </c>
    </row>
    <row r="309" spans="1:12" x14ac:dyDescent="0.2">
      <c r="A309" s="72" t="s">
        <v>73</v>
      </c>
      <c r="B309" s="34" t="s">
        <v>217</v>
      </c>
      <c r="C309" s="35">
        <v>1652209</v>
      </c>
      <c r="D309" s="43" t="str">
        <f>IF($B309="N/A","N/A",IF(C309&gt;10,"No",IF(C309&lt;-10,"No","Yes")))</f>
        <v>N/A</v>
      </c>
      <c r="E309" s="35">
        <v>1766175</v>
      </c>
      <c r="F309" s="43" t="str">
        <f>IF($B309="N/A","N/A",IF(E309&gt;10,"No",IF(E309&lt;-10,"No","Yes")))</f>
        <v>N/A</v>
      </c>
      <c r="G309" s="35">
        <v>1879825</v>
      </c>
      <c r="H309" s="43" t="str">
        <f>IF($B309="N/A","N/A",IF(G309&gt;10,"No",IF(G309&lt;-10,"No","Yes")))</f>
        <v>N/A</v>
      </c>
      <c r="I309" s="12">
        <v>6.8979999999999997</v>
      </c>
      <c r="J309" s="12">
        <v>6.4349999999999996</v>
      </c>
      <c r="K309" s="44" t="s">
        <v>734</v>
      </c>
      <c r="L309" s="9" t="str">
        <f t="shared" ref="L309:L338" si="94">IF(J309="Div by 0", "N/A", IF(K309="N/A","N/A", IF(J309&gt;VALUE(MID(K309,1,2)), "No", IF(J309&lt;-1*VALUE(MID(K309,1,2)), "No", "Yes"))))</f>
        <v>Yes</v>
      </c>
    </row>
    <row r="310" spans="1:12" x14ac:dyDescent="0.2">
      <c r="A310" s="57" t="s">
        <v>186</v>
      </c>
      <c r="B310" s="34" t="s">
        <v>217</v>
      </c>
      <c r="C310" s="35">
        <v>113954</v>
      </c>
      <c r="D310" s="11" t="str">
        <f t="shared" ref="D310:D313" si="95">IF($B310="N/A","N/A",IF(C310&gt;10,"No",IF(C310&lt;-10,"No","Yes")))</f>
        <v>N/A</v>
      </c>
      <c r="E310" s="35">
        <v>113746</v>
      </c>
      <c r="F310" s="11" t="str">
        <f t="shared" ref="F310:F313" si="96">IF($B310="N/A","N/A",IF(E310&gt;10,"No",IF(E310&lt;-10,"No","Yes")))</f>
        <v>N/A</v>
      </c>
      <c r="G310" s="35">
        <v>117780</v>
      </c>
      <c r="H310" s="11" t="str">
        <f t="shared" ref="H310:H313" si="97">IF($B310="N/A","N/A",IF(G310&gt;10,"No",IF(G310&lt;-10,"No","Yes")))</f>
        <v>N/A</v>
      </c>
      <c r="I310" s="12">
        <v>-0.183</v>
      </c>
      <c r="J310" s="12">
        <v>3.5459999999999998</v>
      </c>
      <c r="K310" s="44" t="s">
        <v>734</v>
      </c>
      <c r="L310" s="9" t="str">
        <f>IF(J310="Div by 0", "N/A", IF(OR(J310="N/A",K310="N/A"),"N/A", IF(J310&gt;VALUE(MID(K310,1,2)), "No", IF(J310&lt;-1*VALUE(MID(K310,1,2)), "No", "Yes"))))</f>
        <v>Yes</v>
      </c>
    </row>
    <row r="311" spans="1:12" x14ac:dyDescent="0.2">
      <c r="A311" s="57" t="s">
        <v>187</v>
      </c>
      <c r="B311" s="34" t="s">
        <v>217</v>
      </c>
      <c r="C311" s="35">
        <v>283944</v>
      </c>
      <c r="D311" s="11" t="str">
        <f t="shared" si="95"/>
        <v>N/A</v>
      </c>
      <c r="E311" s="35">
        <v>289644</v>
      </c>
      <c r="F311" s="11" t="str">
        <f t="shared" si="96"/>
        <v>N/A</v>
      </c>
      <c r="G311" s="35">
        <v>319445</v>
      </c>
      <c r="H311" s="11" t="str">
        <f t="shared" si="97"/>
        <v>N/A</v>
      </c>
      <c r="I311" s="12">
        <v>2.0070000000000001</v>
      </c>
      <c r="J311" s="12">
        <v>10.29</v>
      </c>
      <c r="K311" s="44" t="s">
        <v>734</v>
      </c>
      <c r="L311" s="9" t="str">
        <f t="shared" ref="L311:L313" si="98">IF(J311="Div by 0", "N/A", IF(OR(J311="N/A",K311="N/A"),"N/A", IF(J311&gt;VALUE(MID(K311,1,2)), "No", IF(J311&lt;-1*VALUE(MID(K311,1,2)), "No", "Yes"))))</f>
        <v>Yes</v>
      </c>
    </row>
    <row r="312" spans="1:12" x14ac:dyDescent="0.2">
      <c r="A312" s="57" t="s">
        <v>188</v>
      </c>
      <c r="B312" s="34" t="s">
        <v>217</v>
      </c>
      <c r="C312" s="35">
        <v>905071</v>
      </c>
      <c r="D312" s="11" t="str">
        <f t="shared" si="95"/>
        <v>N/A</v>
      </c>
      <c r="E312" s="35">
        <v>960069</v>
      </c>
      <c r="F312" s="11" t="str">
        <f t="shared" si="96"/>
        <v>N/A</v>
      </c>
      <c r="G312" s="35">
        <v>1029324</v>
      </c>
      <c r="H312" s="11" t="str">
        <f t="shared" si="97"/>
        <v>N/A</v>
      </c>
      <c r="I312" s="12">
        <v>6.077</v>
      </c>
      <c r="J312" s="12">
        <v>7.2140000000000004</v>
      </c>
      <c r="K312" s="44" t="s">
        <v>734</v>
      </c>
      <c r="L312" s="9" t="str">
        <f t="shared" si="98"/>
        <v>Yes</v>
      </c>
    </row>
    <row r="313" spans="1:12" x14ac:dyDescent="0.2">
      <c r="A313" s="7" t="s">
        <v>189</v>
      </c>
      <c r="B313" s="34" t="s">
        <v>217</v>
      </c>
      <c r="C313" s="35">
        <v>349240</v>
      </c>
      <c r="D313" s="11" t="str">
        <f t="shared" si="95"/>
        <v>N/A</v>
      </c>
      <c r="E313" s="35">
        <v>402716</v>
      </c>
      <c r="F313" s="11" t="str">
        <f t="shared" si="96"/>
        <v>N/A</v>
      </c>
      <c r="G313" s="35">
        <v>413276</v>
      </c>
      <c r="H313" s="11" t="str">
        <f t="shared" si="97"/>
        <v>N/A</v>
      </c>
      <c r="I313" s="12">
        <v>15.31</v>
      </c>
      <c r="J313" s="12">
        <v>2.6219999999999999</v>
      </c>
      <c r="K313" s="44" t="s">
        <v>734</v>
      </c>
      <c r="L313" s="9" t="str">
        <f t="shared" si="98"/>
        <v>Yes</v>
      </c>
    </row>
    <row r="314" spans="1:12" x14ac:dyDescent="0.2">
      <c r="A314" s="57" t="s">
        <v>1113</v>
      </c>
      <c r="B314" s="13" t="s">
        <v>217</v>
      </c>
      <c r="C314" s="35" t="s">
        <v>217</v>
      </c>
      <c r="D314" s="9" t="str">
        <f t="shared" ref="D314:F317" si="99">IF($B314="N/A","N/A",IF(C314&lt;0,"No","Yes"))</f>
        <v>N/A</v>
      </c>
      <c r="E314" s="35">
        <v>936371</v>
      </c>
      <c r="F314" s="9" t="str">
        <f t="shared" si="99"/>
        <v>N/A</v>
      </c>
      <c r="G314" s="35">
        <v>991477</v>
      </c>
      <c r="H314" s="9" t="str">
        <f t="shared" ref="H314:H317" si="100">IF($B314="N/A","N/A",IF(G314&lt;0,"No","Yes"))</f>
        <v>N/A</v>
      </c>
      <c r="I314" s="12" t="s">
        <v>217</v>
      </c>
      <c r="J314" s="12">
        <v>5.8849999999999998</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67123</v>
      </c>
      <c r="F315" s="9" t="str">
        <f t="shared" si="99"/>
        <v>N/A</v>
      </c>
      <c r="G315" s="35">
        <v>82293</v>
      </c>
      <c r="H315" s="9" t="str">
        <f t="shared" si="100"/>
        <v>N/A</v>
      </c>
      <c r="I315" s="12" t="s">
        <v>217</v>
      </c>
      <c r="J315" s="12">
        <v>22.6</v>
      </c>
      <c r="K315" s="1" t="s">
        <v>733</v>
      </c>
      <c r="L315" s="9" t="str">
        <f t="shared" ref="L315:L317" si="101">IF(J315="Div by 0", "N/A", IF(OR(J315="N/A",K315="N/A"),"N/A", IF(J315&gt;VALUE(MID(K315,1,2)), "No", IF(J315&lt;-1*VALUE(MID(K315,1,2)), "No", "Yes"))))</f>
        <v>No</v>
      </c>
    </row>
    <row r="316" spans="1:12" x14ac:dyDescent="0.2">
      <c r="A316" s="57" t="s">
        <v>434</v>
      </c>
      <c r="B316" s="13" t="s">
        <v>217</v>
      </c>
      <c r="C316" s="35" t="s">
        <v>217</v>
      </c>
      <c r="D316" s="9" t="str">
        <f t="shared" si="99"/>
        <v>N/A</v>
      </c>
      <c r="E316" s="35">
        <v>628776</v>
      </c>
      <c r="F316" s="9" t="str">
        <f t="shared" si="99"/>
        <v>N/A</v>
      </c>
      <c r="G316" s="35">
        <v>668851</v>
      </c>
      <c r="H316" s="9" t="str">
        <f t="shared" si="100"/>
        <v>N/A</v>
      </c>
      <c r="I316" s="12" t="s">
        <v>217</v>
      </c>
      <c r="J316" s="12">
        <v>6.3730000000000002</v>
      </c>
      <c r="K316" s="1" t="s">
        <v>733</v>
      </c>
      <c r="L316" s="9" t="str">
        <f t="shared" si="101"/>
        <v>Yes</v>
      </c>
    </row>
    <row r="317" spans="1:12" x14ac:dyDescent="0.2">
      <c r="A317" s="57" t="s">
        <v>1114</v>
      </c>
      <c r="B317" s="13" t="s">
        <v>217</v>
      </c>
      <c r="C317" s="35" t="s">
        <v>217</v>
      </c>
      <c r="D317" s="9" t="str">
        <f t="shared" si="99"/>
        <v>N/A</v>
      </c>
      <c r="E317" s="35">
        <v>88660</v>
      </c>
      <c r="F317" s="9" t="str">
        <f t="shared" si="99"/>
        <v>N/A</v>
      </c>
      <c r="G317" s="35">
        <v>91657</v>
      </c>
      <c r="H317" s="9" t="str">
        <f t="shared" si="100"/>
        <v>N/A</v>
      </c>
      <c r="I317" s="12" t="s">
        <v>217</v>
      </c>
      <c r="J317" s="12">
        <v>3.38</v>
      </c>
      <c r="K317" s="1" t="s">
        <v>733</v>
      </c>
      <c r="L317" s="9" t="str">
        <f t="shared" si="101"/>
        <v>Yes</v>
      </c>
    </row>
    <row r="318" spans="1:12" x14ac:dyDescent="0.2">
      <c r="A318" s="57" t="s">
        <v>98</v>
      </c>
      <c r="B318" s="34" t="s">
        <v>295</v>
      </c>
      <c r="C318" s="8">
        <v>91.249654250999995</v>
      </c>
      <c r="D318" s="43" t="str">
        <f>IF($B318="N/A","N/A",IF(C318&gt;80,"Yes","No"))</f>
        <v>Yes</v>
      </c>
      <c r="E318" s="8">
        <v>89.457556584000002</v>
      </c>
      <c r="F318" s="43" t="str">
        <f>IF($B318="N/A","N/A",IF(E318&gt;80,"Yes","No"))</f>
        <v>Yes</v>
      </c>
      <c r="G318" s="8">
        <v>91.922279998999997</v>
      </c>
      <c r="H318" s="43" t="str">
        <f>IF($B318="N/A","N/A",IF(G318&gt;80,"Yes","No"))</f>
        <v>Yes</v>
      </c>
      <c r="I318" s="12">
        <v>-1.96</v>
      </c>
      <c r="J318" s="12">
        <v>2.7549999999999999</v>
      </c>
      <c r="K318" s="44" t="s">
        <v>734</v>
      </c>
      <c r="L318" s="9" t="str">
        <f t="shared" si="94"/>
        <v>Yes</v>
      </c>
    </row>
    <row r="319" spans="1:12" x14ac:dyDescent="0.2">
      <c r="A319" s="57" t="s">
        <v>336</v>
      </c>
      <c r="B319" s="34" t="s">
        <v>282</v>
      </c>
      <c r="C319" s="8">
        <v>1.3736155656</v>
      </c>
      <c r="D319" s="43" t="str">
        <f>IF($B319="N/A","N/A",IF(C319&gt;=5,"No",IF(C319&lt;0,"No","Yes")))</f>
        <v>Yes</v>
      </c>
      <c r="E319" s="8">
        <v>1.2614265291</v>
      </c>
      <c r="F319" s="43" t="str">
        <f>IF($B319="N/A","N/A",IF(E319&gt;=5,"No",IF(E319&lt;0,"No","Yes")))</f>
        <v>Yes</v>
      </c>
      <c r="G319" s="8">
        <v>1.0352027449000001</v>
      </c>
      <c r="H319" s="43" t="str">
        <f>IF($B319="N/A","N/A",IF(G319&gt;=5,"No",IF(G319&lt;0,"No","Yes")))</f>
        <v>Yes</v>
      </c>
      <c r="I319" s="12">
        <v>-8.17</v>
      </c>
      <c r="J319" s="12">
        <v>-17.899999999999999</v>
      </c>
      <c r="K319" s="44" t="s">
        <v>734</v>
      </c>
      <c r="L319" s="9" t="str">
        <f t="shared" si="94"/>
        <v>No</v>
      </c>
    </row>
    <row r="320" spans="1:12" x14ac:dyDescent="0.2">
      <c r="A320" s="57" t="s">
        <v>344</v>
      </c>
      <c r="B320" s="47" t="s">
        <v>282</v>
      </c>
      <c r="C320" s="8">
        <v>1.4694266888</v>
      </c>
      <c r="D320" s="43" t="str">
        <f>IF($B320="N/A","N/A",IF(C320&gt;=5,"No",IF(C320&lt;0,"No","Yes")))</f>
        <v>Yes</v>
      </c>
      <c r="E320" s="8">
        <v>1.5061927611999999</v>
      </c>
      <c r="F320" s="43" t="str">
        <f>IF($B320="N/A","N/A",IF(E320&gt;=5,"No",IF(E320&lt;0,"No","Yes")))</f>
        <v>Yes</v>
      </c>
      <c r="G320" s="8">
        <v>1.4765736171999999</v>
      </c>
      <c r="H320" s="43" t="str">
        <f>IF($B320="N/A","N/A",IF(G320&gt;=5,"No",IF(G320&lt;0,"No","Yes")))</f>
        <v>Yes</v>
      </c>
      <c r="I320" s="12">
        <v>2.5019999999999998</v>
      </c>
      <c r="J320" s="12">
        <v>-1.97</v>
      </c>
      <c r="K320" s="44" t="s">
        <v>734</v>
      </c>
      <c r="L320" s="9" t="str">
        <f t="shared" si="94"/>
        <v>Yes</v>
      </c>
    </row>
    <row r="321" spans="1:12" x14ac:dyDescent="0.2">
      <c r="A321" s="57" t="s">
        <v>337</v>
      </c>
      <c r="B321" s="47" t="s">
        <v>282</v>
      </c>
      <c r="C321" s="8">
        <v>0</v>
      </c>
      <c r="D321" s="43" t="str">
        <f>IF($B321="N/A","N/A",IF(C321&gt;=5,"No",IF(C321&lt;0,"No","Yes")))</f>
        <v>Yes</v>
      </c>
      <c r="E321" s="8">
        <v>0</v>
      </c>
      <c r="F321" s="43" t="str">
        <f>IF($B321="N/A","N/A",IF(E321&gt;=5,"No",IF(E321&lt;0,"No","Yes")))</f>
        <v>Yes</v>
      </c>
      <c r="G321" s="8">
        <v>0</v>
      </c>
      <c r="H321" s="43" t="str">
        <f>IF($B321="N/A","N/A",IF(G321&gt;=5,"No",IF(G321&lt;0,"No","Yes")))</f>
        <v>Yes</v>
      </c>
      <c r="I321" s="12" t="s">
        <v>1743</v>
      </c>
      <c r="J321" s="12" t="s">
        <v>1743</v>
      </c>
      <c r="K321" s="44" t="s">
        <v>734</v>
      </c>
      <c r="L321" s="9" t="str">
        <f t="shared" si="94"/>
        <v>N/A</v>
      </c>
    </row>
    <row r="322" spans="1:12" x14ac:dyDescent="0.2">
      <c r="A322" s="57" t="s">
        <v>338</v>
      </c>
      <c r="B322" s="47" t="s">
        <v>296</v>
      </c>
      <c r="C322" s="8">
        <v>4.1169125698000002</v>
      </c>
      <c r="D322" s="43" t="str">
        <f>IF($B322="N/A","N/A",IF(C322&gt;0,"No",IF(C322&lt;0,"No","Yes")))</f>
        <v>No</v>
      </c>
      <c r="E322" s="8">
        <v>5.1726471046000002</v>
      </c>
      <c r="F322" s="43" t="str">
        <f>IF($B322="N/A","N/A",IF(E322&gt;0,"No",IF(E322&lt;0,"No","Yes")))</f>
        <v>No</v>
      </c>
      <c r="G322" s="8">
        <v>2.3526658067000001</v>
      </c>
      <c r="H322" s="43" t="str">
        <f>IF($B322="N/A","N/A",IF(G322&gt;0,"No",IF(G322&lt;0,"No","Yes")))</f>
        <v>No</v>
      </c>
      <c r="I322" s="12">
        <v>25.64</v>
      </c>
      <c r="J322" s="12">
        <v>-54.5</v>
      </c>
      <c r="K322" s="44" t="s">
        <v>734</v>
      </c>
      <c r="L322" s="9" t="str">
        <f t="shared" si="94"/>
        <v>No</v>
      </c>
    </row>
    <row r="323" spans="1:12" x14ac:dyDescent="0.2">
      <c r="A323" s="57" t="s">
        <v>339</v>
      </c>
      <c r="B323" s="47" t="s">
        <v>282</v>
      </c>
      <c r="C323" s="8">
        <v>1.7903909251000001</v>
      </c>
      <c r="D323" s="43" t="str">
        <f>IF($B323="N/A","N/A",IF(C323&gt;=5,"No",IF(C323&lt;0,"No","Yes")))</f>
        <v>Yes</v>
      </c>
      <c r="E323" s="8">
        <v>2.5926649398000001</v>
      </c>
      <c r="F323" s="43" t="str">
        <f>IF($B323="N/A","N/A",IF(E323&gt;=5,"No",IF(E323&lt;0,"No","Yes")))</f>
        <v>Yes</v>
      </c>
      <c r="G323" s="8">
        <v>3.1995531498999998</v>
      </c>
      <c r="H323" s="43" t="str">
        <f>IF($B323="N/A","N/A",IF(G323&gt;=5,"No",IF(G323&lt;0,"No","Yes")))</f>
        <v>Yes</v>
      </c>
      <c r="I323" s="12">
        <v>44.81</v>
      </c>
      <c r="J323" s="12">
        <v>23.41</v>
      </c>
      <c r="K323" s="44" t="s">
        <v>734</v>
      </c>
      <c r="L323" s="9" t="str">
        <f t="shared" si="94"/>
        <v>No</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9.5120811999999996E-3</v>
      </c>
      <c r="F325" s="43" t="str">
        <f t="shared" si="103"/>
        <v>No</v>
      </c>
      <c r="G325" s="8">
        <v>1.3724681799999999E-2</v>
      </c>
      <c r="H325" s="43" t="str">
        <f t="shared" si="104"/>
        <v>No</v>
      </c>
      <c r="I325" s="12" t="s">
        <v>1743</v>
      </c>
      <c r="J325" s="12">
        <v>44.29</v>
      </c>
      <c r="K325" s="44" t="s">
        <v>734</v>
      </c>
      <c r="L325" s="9" t="str">
        <f t="shared" si="94"/>
        <v>No</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8.2613640283999992</v>
      </c>
      <c r="D333" s="43" t="str">
        <f>IF($B333="N/A","N/A",IF(C333&gt;15,"No",IF(C333&lt;2,"No","Yes")))</f>
        <v>Yes</v>
      </c>
      <c r="E333" s="8">
        <v>7.3941710192999999</v>
      </c>
      <c r="F333" s="43" t="str">
        <f>IF($B333="N/A","N/A",IF(E333&gt;15,"No",IF(E333&lt;2,"No","Yes")))</f>
        <v>Yes</v>
      </c>
      <c r="G333" s="8">
        <v>7.0911388027999998</v>
      </c>
      <c r="H333" s="43" t="str">
        <f>IF($B333="N/A","N/A",IF(G333&gt;15,"No",IF(G333&lt;2,"No","Yes")))</f>
        <v>Yes</v>
      </c>
      <c r="I333" s="12">
        <v>-10.5</v>
      </c>
      <c r="J333" s="12">
        <v>-4.0999999999999996</v>
      </c>
      <c r="K333" s="44" t="s">
        <v>734</v>
      </c>
      <c r="L333" s="9" t="str">
        <f t="shared" si="94"/>
        <v>Yes</v>
      </c>
    </row>
    <row r="334" spans="1:12" x14ac:dyDescent="0.2">
      <c r="A334" s="57" t="s">
        <v>1120</v>
      </c>
      <c r="B334" s="34" t="s">
        <v>217</v>
      </c>
      <c r="C334" s="35">
        <v>0</v>
      </c>
      <c r="D334" s="43" t="str">
        <f>IF($B334="N/A","N/A",IF(C334&gt;10,"No",IF(C334&lt;-10,"No","Yes")))</f>
        <v>N/A</v>
      </c>
      <c r="E334" s="35">
        <v>0</v>
      </c>
      <c r="F334" s="43" t="str">
        <f>IF($B334="N/A","N/A",IF(E334&gt;10,"No",IF(E334&lt;-10,"No","Yes")))</f>
        <v>N/A</v>
      </c>
      <c r="G334" s="35">
        <v>0</v>
      </c>
      <c r="H334" s="43" t="str">
        <f>IF($B334="N/A","N/A",IF(G334&gt;10,"No",IF(G334&lt;-10,"No","Yes")))</f>
        <v>N/A</v>
      </c>
      <c r="I334" s="12" t="s">
        <v>1743</v>
      </c>
      <c r="J334" s="12" t="s">
        <v>1743</v>
      </c>
      <c r="K334" s="44" t="s">
        <v>734</v>
      </c>
      <c r="L334" s="9" t="str">
        <f t="shared" si="94"/>
        <v>N/A</v>
      </c>
    </row>
    <row r="335" spans="1:12" x14ac:dyDescent="0.2">
      <c r="A335" s="57" t="s">
        <v>145</v>
      </c>
      <c r="B335" s="34" t="s">
        <v>217</v>
      </c>
      <c r="C335" s="35">
        <v>7846</v>
      </c>
      <c r="D335" s="43" t="str">
        <f>IF($B335="N/A","N/A",IF(C335&gt;10,"No",IF(C335&lt;-10,"No","Yes")))</f>
        <v>N/A</v>
      </c>
      <c r="E335" s="35">
        <v>7877</v>
      </c>
      <c r="F335" s="43" t="str">
        <f>IF($B335="N/A","N/A",IF(E335&gt;10,"No",IF(E335&lt;-10,"No","Yes")))</f>
        <v>N/A</v>
      </c>
      <c r="G335" s="35">
        <v>5484</v>
      </c>
      <c r="H335" s="43" t="str">
        <f>IF($B335="N/A","N/A",IF(G335&gt;10,"No",IF(G335&lt;-10,"No","Yes")))</f>
        <v>N/A</v>
      </c>
      <c r="I335" s="12">
        <v>0.39510000000000001</v>
      </c>
      <c r="J335" s="12">
        <v>-30.4</v>
      </c>
      <c r="K335" s="44" t="s">
        <v>734</v>
      </c>
      <c r="L335" s="9" t="str">
        <f t="shared" si="94"/>
        <v>No</v>
      </c>
    </row>
    <row r="336" spans="1:12" x14ac:dyDescent="0.2">
      <c r="A336" s="57" t="s">
        <v>146</v>
      </c>
      <c r="B336" s="34" t="s">
        <v>217</v>
      </c>
      <c r="C336" s="35">
        <v>70192</v>
      </c>
      <c r="D336" s="43" t="str">
        <f>IF($B336="N/A","N/A",IF(C336&gt;10,"No",IF(C336&lt;-10,"No","Yes")))</f>
        <v>N/A</v>
      </c>
      <c r="E336" s="35">
        <v>93296</v>
      </c>
      <c r="F336" s="43" t="str">
        <f>IF($B336="N/A","N/A",IF(E336&gt;10,"No",IF(E336&lt;-10,"No","Yes")))</f>
        <v>N/A</v>
      </c>
      <c r="G336" s="35">
        <v>1136</v>
      </c>
      <c r="H336" s="43" t="str">
        <f>IF($B336="N/A","N/A",IF(G336&gt;10,"No",IF(G336&lt;-10,"No","Yes")))</f>
        <v>N/A</v>
      </c>
      <c r="I336" s="12">
        <v>32.92</v>
      </c>
      <c r="J336" s="12">
        <v>-98.8</v>
      </c>
      <c r="K336" s="44" t="s">
        <v>734</v>
      </c>
      <c r="L336" s="9" t="str">
        <f t="shared" si="94"/>
        <v>No</v>
      </c>
    </row>
    <row r="337" spans="1:12" x14ac:dyDescent="0.2">
      <c r="A337" s="57" t="s">
        <v>147</v>
      </c>
      <c r="B337" s="34" t="s">
        <v>217</v>
      </c>
      <c r="C337" s="35">
        <v>0</v>
      </c>
      <c r="D337" s="43" t="str">
        <f>IF($B337="N/A","N/A",IF(C337&gt;10,"No",IF(C337&lt;-10,"No","Yes")))</f>
        <v>N/A</v>
      </c>
      <c r="E337" s="35">
        <v>0</v>
      </c>
      <c r="F337" s="43" t="str">
        <f>IF($B337="N/A","N/A",IF(E337&gt;10,"No",IF(E337&lt;-10,"No","Yes")))</f>
        <v>N/A</v>
      </c>
      <c r="G337" s="35">
        <v>7898</v>
      </c>
      <c r="H337" s="43" t="str">
        <f>IF($B337="N/A","N/A",IF(G337&gt;10,"No",IF(G337&lt;-10,"No","Yes")))</f>
        <v>N/A</v>
      </c>
      <c r="I337" s="12" t="s">
        <v>1743</v>
      </c>
      <c r="J337" s="12" t="s">
        <v>1743</v>
      </c>
      <c r="K337" s="44" t="s">
        <v>734</v>
      </c>
      <c r="L337" s="9" t="str">
        <f t="shared" si="94"/>
        <v>N/A</v>
      </c>
    </row>
    <row r="338" spans="1:12" x14ac:dyDescent="0.2">
      <c r="A338" s="57" t="s">
        <v>148</v>
      </c>
      <c r="B338" s="34" t="s">
        <v>217</v>
      </c>
      <c r="C338" s="35">
        <v>0</v>
      </c>
      <c r="D338" s="43" t="str">
        <f>IF($B338="N/A","N/A",IF(C338&gt;10,"No",IF(C338&lt;-10,"No","Yes")))</f>
        <v>N/A</v>
      </c>
      <c r="E338" s="35">
        <v>0</v>
      </c>
      <c r="F338" s="43" t="str">
        <f>IF($B338="N/A","N/A",IF(E338&gt;10,"No",IF(E338&lt;-10,"No","Yes")))</f>
        <v>N/A</v>
      </c>
      <c r="G338" s="35">
        <v>1591</v>
      </c>
      <c r="H338" s="43" t="str">
        <f>IF($B338="N/A","N/A",IF(G338&gt;10,"No",IF(G338&lt;-10,"No","Yes")))</f>
        <v>N/A</v>
      </c>
      <c r="I338" s="12" t="s">
        <v>1743</v>
      </c>
      <c r="J338" s="12" t="s">
        <v>1743</v>
      </c>
      <c r="K338" s="44" t="s">
        <v>734</v>
      </c>
      <c r="L338" s="9" t="str">
        <f t="shared" si="94"/>
        <v>N/A</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7011814499</v>
      </c>
      <c r="D6" s="11" t="str">
        <f t="shared" ref="D6:D12" si="0">IF($B6="N/A","N/A",IF(C6&gt;10,"No",IF(C6&lt;-10,"No","Yes")))</f>
        <v>N/A</v>
      </c>
      <c r="E6" s="14">
        <v>8046165393</v>
      </c>
      <c r="F6" s="11" t="str">
        <f t="shared" ref="F6:F12" si="1">IF($B6="N/A","N/A",IF(E6&gt;10,"No",IF(E6&lt;-10,"No","Yes")))</f>
        <v>N/A</v>
      </c>
      <c r="G6" s="14">
        <v>10139065426</v>
      </c>
      <c r="H6" s="11" t="str">
        <f t="shared" ref="H6:H12" si="2">IF($B6="N/A","N/A",IF(G6&gt;10,"No",IF(G6&lt;-10,"No","Yes")))</f>
        <v>N/A</v>
      </c>
      <c r="I6" s="12">
        <v>14.75</v>
      </c>
      <c r="J6" s="12">
        <v>26.01</v>
      </c>
      <c r="K6" s="47" t="s">
        <v>732</v>
      </c>
      <c r="L6" s="9" t="str">
        <f t="shared" ref="L6:L13" si="3">IF(J6="Div by 0", "N/A", IF(K6="N/A","N/A", IF(J6&gt;VALUE(MID(K6,1,2)), "No", IF(J6&lt;-1*VALUE(MID(K6,1,2)), "No", "Yes"))))</f>
        <v>Yes</v>
      </c>
    </row>
    <row r="7" spans="1:12" x14ac:dyDescent="0.2">
      <c r="A7" s="4" t="s">
        <v>1121</v>
      </c>
      <c r="B7" s="47" t="s">
        <v>217</v>
      </c>
      <c r="C7" s="14">
        <v>3459.5151513000001</v>
      </c>
      <c r="D7" s="11" t="str">
        <f t="shared" si="0"/>
        <v>N/A</v>
      </c>
      <c r="E7" s="14">
        <v>3688.4110329999999</v>
      </c>
      <c r="F7" s="11" t="str">
        <f t="shared" si="1"/>
        <v>N/A</v>
      </c>
      <c r="G7" s="14">
        <v>4341.9127957000001</v>
      </c>
      <c r="H7" s="11" t="str">
        <f t="shared" si="2"/>
        <v>N/A</v>
      </c>
      <c r="I7" s="12">
        <v>6.6159999999999997</v>
      </c>
      <c r="J7" s="12">
        <v>17.72</v>
      </c>
      <c r="K7" s="47" t="s">
        <v>732</v>
      </c>
      <c r="L7" s="9" t="str">
        <f t="shared" si="3"/>
        <v>Yes</v>
      </c>
    </row>
    <row r="8" spans="1:12" x14ac:dyDescent="0.2">
      <c r="A8" s="4" t="s">
        <v>720</v>
      </c>
      <c r="B8" s="47" t="s">
        <v>217</v>
      </c>
      <c r="C8" s="14">
        <v>279</v>
      </c>
      <c r="D8" s="11" t="str">
        <f t="shared" si="0"/>
        <v>N/A</v>
      </c>
      <c r="E8" s="14">
        <v>555</v>
      </c>
      <c r="F8" s="11" t="str">
        <f t="shared" si="1"/>
        <v>N/A</v>
      </c>
      <c r="G8" s="14">
        <v>763</v>
      </c>
      <c r="H8" s="11" t="str">
        <f t="shared" si="2"/>
        <v>N/A</v>
      </c>
      <c r="I8" s="12">
        <v>98.92</v>
      </c>
      <c r="J8" s="12">
        <v>37.479999999999997</v>
      </c>
      <c r="K8" s="47" t="s">
        <v>732</v>
      </c>
      <c r="L8" s="9" t="str">
        <f t="shared" si="3"/>
        <v>No</v>
      </c>
    </row>
    <row r="9" spans="1:12" x14ac:dyDescent="0.2">
      <c r="A9" s="4" t="s">
        <v>721</v>
      </c>
      <c r="B9" s="47" t="s">
        <v>217</v>
      </c>
      <c r="C9" s="14">
        <v>1011</v>
      </c>
      <c r="D9" s="11" t="str">
        <f t="shared" si="0"/>
        <v>N/A</v>
      </c>
      <c r="E9" s="14">
        <v>1139</v>
      </c>
      <c r="F9" s="11" t="str">
        <f t="shared" si="1"/>
        <v>N/A</v>
      </c>
      <c r="G9" s="14">
        <v>1433</v>
      </c>
      <c r="H9" s="11" t="str">
        <f t="shared" si="2"/>
        <v>N/A</v>
      </c>
      <c r="I9" s="12">
        <v>12.66</v>
      </c>
      <c r="J9" s="12">
        <v>25.81</v>
      </c>
      <c r="K9" s="47" t="s">
        <v>732</v>
      </c>
      <c r="L9" s="9" t="str">
        <f t="shared" si="3"/>
        <v>Yes</v>
      </c>
    </row>
    <row r="10" spans="1:12" x14ac:dyDescent="0.2">
      <c r="A10" s="4" t="s">
        <v>722</v>
      </c>
      <c r="B10" s="47" t="s">
        <v>217</v>
      </c>
      <c r="C10" s="14">
        <v>2949</v>
      </c>
      <c r="D10" s="11" t="str">
        <f t="shared" si="0"/>
        <v>N/A</v>
      </c>
      <c r="E10" s="14">
        <v>3055</v>
      </c>
      <c r="F10" s="11" t="str">
        <f t="shared" si="1"/>
        <v>N/A</v>
      </c>
      <c r="G10" s="14">
        <v>3990</v>
      </c>
      <c r="H10" s="11" t="str">
        <f t="shared" si="2"/>
        <v>N/A</v>
      </c>
      <c r="I10" s="12">
        <v>3.5939999999999999</v>
      </c>
      <c r="J10" s="12">
        <v>30.61</v>
      </c>
      <c r="K10" s="47" t="s">
        <v>732</v>
      </c>
      <c r="L10" s="9" t="str">
        <f t="shared" si="3"/>
        <v>No</v>
      </c>
    </row>
    <row r="11" spans="1:12" x14ac:dyDescent="0.2">
      <c r="A11" s="4" t="s">
        <v>723</v>
      </c>
      <c r="B11" s="47" t="s">
        <v>217</v>
      </c>
      <c r="C11" s="14">
        <v>11820</v>
      </c>
      <c r="D11" s="11" t="str">
        <f t="shared" si="0"/>
        <v>N/A</v>
      </c>
      <c r="E11" s="14">
        <v>12695</v>
      </c>
      <c r="F11" s="11" t="str">
        <f t="shared" si="1"/>
        <v>N/A</v>
      </c>
      <c r="G11" s="14">
        <v>16260</v>
      </c>
      <c r="H11" s="11" t="str">
        <f t="shared" si="2"/>
        <v>N/A</v>
      </c>
      <c r="I11" s="12">
        <v>7.4029999999999996</v>
      </c>
      <c r="J11" s="12">
        <v>28.08</v>
      </c>
      <c r="K11" s="47" t="s">
        <v>732</v>
      </c>
      <c r="L11" s="9" t="str">
        <f t="shared" si="3"/>
        <v>Yes</v>
      </c>
    </row>
    <row r="12" spans="1:12" x14ac:dyDescent="0.2">
      <c r="A12" s="4" t="s">
        <v>724</v>
      </c>
      <c r="B12" s="47" t="s">
        <v>217</v>
      </c>
      <c r="C12" s="14">
        <v>48488</v>
      </c>
      <c r="D12" s="11" t="str">
        <f t="shared" si="0"/>
        <v>N/A</v>
      </c>
      <c r="E12" s="14">
        <v>52753</v>
      </c>
      <c r="F12" s="11" t="str">
        <f t="shared" si="1"/>
        <v>N/A</v>
      </c>
      <c r="G12" s="14">
        <v>50640</v>
      </c>
      <c r="H12" s="11" t="str">
        <f t="shared" si="2"/>
        <v>N/A</v>
      </c>
      <c r="I12" s="12">
        <v>8.7959999999999994</v>
      </c>
      <c r="J12" s="12">
        <v>-4.01</v>
      </c>
      <c r="K12" s="47" t="s">
        <v>732</v>
      </c>
      <c r="L12" s="9" t="str">
        <f t="shared" si="3"/>
        <v>Yes</v>
      </c>
    </row>
    <row r="13" spans="1:12" x14ac:dyDescent="0.2">
      <c r="A13" s="4" t="s">
        <v>74</v>
      </c>
      <c r="B13" s="47" t="s">
        <v>217</v>
      </c>
      <c r="C13" s="14">
        <v>2701136</v>
      </c>
      <c r="D13" s="11" t="str">
        <f>IF($B13="N/A","N/A",IF(C13&gt;10,"No",IF(C13&lt;-10,"No","Yes")))</f>
        <v>N/A</v>
      </c>
      <c r="E13" s="14">
        <v>4756883</v>
      </c>
      <c r="F13" s="11" t="str">
        <f>IF($B13="N/A","N/A",IF(E13&gt;10,"No",IF(E13&lt;-10,"No","Yes")))</f>
        <v>N/A</v>
      </c>
      <c r="G13" s="14">
        <v>8058325</v>
      </c>
      <c r="H13" s="11" t="str">
        <f>IF($B13="N/A","N/A",IF(G13&gt;10,"No",IF(G13&lt;-10,"No","Yes")))</f>
        <v>N/A</v>
      </c>
      <c r="I13" s="12">
        <v>76.11</v>
      </c>
      <c r="J13" s="12">
        <v>69.400000000000006</v>
      </c>
      <c r="K13" s="47" t="s">
        <v>732</v>
      </c>
      <c r="L13" s="9" t="str">
        <f t="shared" si="3"/>
        <v>No</v>
      </c>
    </row>
    <row r="14" spans="1:12" x14ac:dyDescent="0.2">
      <c r="A14" s="60" t="s">
        <v>161</v>
      </c>
      <c r="B14" s="34" t="s">
        <v>217</v>
      </c>
      <c r="C14" s="8">
        <v>12.679715022</v>
      </c>
      <c r="D14" s="43" t="str">
        <f t="shared" ref="D14:D18" si="4">IF($B14="N/A","N/A",IF(C14&gt;10,"No",IF(C14&lt;-10,"No","Yes")))</f>
        <v>N/A</v>
      </c>
      <c r="E14" s="8">
        <v>8.2192666235999994</v>
      </c>
      <c r="F14" s="43" t="str">
        <f t="shared" ref="F14:F18" si="5">IF($B14="N/A","N/A",IF(E14&gt;10,"No",IF(E14&lt;-10,"No","Yes")))</f>
        <v>N/A</v>
      </c>
      <c r="G14" s="8">
        <v>6.6050692008</v>
      </c>
      <c r="H14" s="43" t="str">
        <f t="shared" ref="H14:H18" si="6">IF($B14="N/A","N/A",IF(G14&gt;10,"No",IF(G14&lt;-10,"No","Yes")))</f>
        <v>N/A</v>
      </c>
      <c r="I14" s="12">
        <v>-35.200000000000003</v>
      </c>
      <c r="J14" s="12">
        <v>-19.600000000000001</v>
      </c>
      <c r="K14" s="44" t="s">
        <v>732</v>
      </c>
      <c r="L14" s="9" t="str">
        <f t="shared" ref="L14:L18" si="7">IF(J14="Div by 0", "N/A", IF(K14="N/A","N/A", IF(J14&gt;VALUE(MID(K14,1,2)), "No", IF(J14&lt;-1*VALUE(MID(K14,1,2)), "No", "Yes"))))</f>
        <v>Yes</v>
      </c>
    </row>
    <row r="15" spans="1:12" x14ac:dyDescent="0.2">
      <c r="A15" s="4" t="s">
        <v>418</v>
      </c>
      <c r="B15" s="34" t="s">
        <v>217</v>
      </c>
      <c r="C15" s="8">
        <v>20.993137153999999</v>
      </c>
      <c r="D15" s="43" t="str">
        <f t="shared" si="4"/>
        <v>N/A</v>
      </c>
      <c r="E15" s="8">
        <v>16.236386794000001</v>
      </c>
      <c r="F15" s="43" t="str">
        <f t="shared" si="5"/>
        <v>N/A</v>
      </c>
      <c r="G15" s="8">
        <v>14.816113804</v>
      </c>
      <c r="H15" s="43" t="str">
        <f t="shared" si="6"/>
        <v>N/A</v>
      </c>
      <c r="I15" s="12">
        <v>-22.7</v>
      </c>
      <c r="J15" s="12">
        <v>-8.75</v>
      </c>
      <c r="K15" s="44" t="s">
        <v>732</v>
      </c>
      <c r="L15" s="9" t="str">
        <f t="shared" si="7"/>
        <v>Yes</v>
      </c>
    </row>
    <row r="16" spans="1:12" x14ac:dyDescent="0.2">
      <c r="A16" s="4" t="s">
        <v>419</v>
      </c>
      <c r="B16" s="34" t="s">
        <v>217</v>
      </c>
      <c r="C16" s="8">
        <v>9.1501801402999998</v>
      </c>
      <c r="D16" s="43" t="str">
        <f t="shared" si="4"/>
        <v>N/A</v>
      </c>
      <c r="E16" s="8">
        <v>6.7211864707000002</v>
      </c>
      <c r="F16" s="43" t="str">
        <f t="shared" si="5"/>
        <v>N/A</v>
      </c>
      <c r="G16" s="8">
        <v>6.0587632558999998</v>
      </c>
      <c r="H16" s="43" t="str">
        <f t="shared" si="6"/>
        <v>N/A</v>
      </c>
      <c r="I16" s="12">
        <v>-26.5</v>
      </c>
      <c r="J16" s="12">
        <v>-9.86</v>
      </c>
      <c r="K16" s="44" t="s">
        <v>732</v>
      </c>
      <c r="L16" s="9" t="str">
        <f t="shared" si="7"/>
        <v>Yes</v>
      </c>
    </row>
    <row r="17" spans="1:12" x14ac:dyDescent="0.2">
      <c r="A17" s="4" t="s">
        <v>420</v>
      </c>
      <c r="B17" s="34" t="s">
        <v>217</v>
      </c>
      <c r="C17" s="8">
        <v>6.7053802958000004</v>
      </c>
      <c r="D17" s="43" t="str">
        <f t="shared" si="4"/>
        <v>N/A</v>
      </c>
      <c r="E17" s="8">
        <v>4.5839162298999998</v>
      </c>
      <c r="F17" s="43" t="str">
        <f t="shared" si="5"/>
        <v>N/A</v>
      </c>
      <c r="G17" s="8">
        <v>2.6676850355999999</v>
      </c>
      <c r="H17" s="43" t="str">
        <f t="shared" si="6"/>
        <v>N/A</v>
      </c>
      <c r="I17" s="12">
        <v>-31.6</v>
      </c>
      <c r="J17" s="12">
        <v>-41.8</v>
      </c>
      <c r="K17" s="44" t="s">
        <v>732</v>
      </c>
      <c r="L17" s="9" t="str">
        <f t="shared" si="7"/>
        <v>No</v>
      </c>
    </row>
    <row r="18" spans="1:12" x14ac:dyDescent="0.2">
      <c r="A18" s="4" t="s">
        <v>421</v>
      </c>
      <c r="B18" s="34" t="s">
        <v>217</v>
      </c>
      <c r="C18" s="8">
        <v>26.124805961</v>
      </c>
      <c r="D18" s="43" t="str">
        <f t="shared" si="4"/>
        <v>N/A</v>
      </c>
      <c r="E18" s="8">
        <v>14.655069701</v>
      </c>
      <c r="F18" s="43" t="str">
        <f t="shared" si="5"/>
        <v>N/A</v>
      </c>
      <c r="G18" s="8">
        <v>12.424029263</v>
      </c>
      <c r="H18" s="43" t="str">
        <f t="shared" si="6"/>
        <v>N/A</v>
      </c>
      <c r="I18" s="12">
        <v>-43.9</v>
      </c>
      <c r="J18" s="12">
        <v>-15.2</v>
      </c>
      <c r="K18" s="44" t="s">
        <v>732</v>
      </c>
      <c r="L18" s="9" t="str">
        <f t="shared" si="7"/>
        <v>Yes</v>
      </c>
    </row>
    <row r="19" spans="1:12" x14ac:dyDescent="0.2">
      <c r="A19" s="4" t="s">
        <v>75</v>
      </c>
      <c r="B19" s="47" t="s">
        <v>217</v>
      </c>
      <c r="C19" s="35">
        <v>11</v>
      </c>
      <c r="D19" s="43" t="str">
        <f t="shared" ref="D19:D50" si="8">IF($B19="N/A","N/A",IF(C19&gt;10,"No",IF(C19&lt;-10,"No","Yes")))</f>
        <v>N/A</v>
      </c>
      <c r="E19" s="35">
        <v>11</v>
      </c>
      <c r="F19" s="43" t="str">
        <f t="shared" ref="F19:F50" si="9">IF($B19="N/A","N/A",IF(E19&gt;10,"No",IF(E19&lt;-10,"No","Yes")))</f>
        <v>N/A</v>
      </c>
      <c r="G19" s="35">
        <v>11</v>
      </c>
      <c r="H19" s="43" t="str">
        <f t="shared" ref="H19:H50" si="10">IF($B19="N/A","N/A",IF(G19&gt;10,"No",IF(G19&lt;-10,"No","Yes")))</f>
        <v>N/A</v>
      </c>
      <c r="I19" s="12">
        <v>33.33</v>
      </c>
      <c r="J19" s="12">
        <v>-25</v>
      </c>
      <c r="K19" s="47" t="s">
        <v>217</v>
      </c>
      <c r="L19" s="9" t="str">
        <f t="shared" ref="L19:L25" si="11">IF(J19="Div by 0", "N/A", IF(K19="N/A","N/A", IF(J19&gt;VALUE(MID(K19,1,2)), "No", IF(J19&lt;-1*VALUE(MID(K19,1,2)), "No", "Yes"))))</f>
        <v>N/A</v>
      </c>
    </row>
    <row r="20" spans="1:12" x14ac:dyDescent="0.2">
      <c r="A20" s="4" t="s">
        <v>76</v>
      </c>
      <c r="B20" s="47" t="s">
        <v>217</v>
      </c>
      <c r="C20" s="35">
        <v>35</v>
      </c>
      <c r="D20" s="43" t="str">
        <f t="shared" si="8"/>
        <v>N/A</v>
      </c>
      <c r="E20" s="35">
        <v>53</v>
      </c>
      <c r="F20" s="43" t="str">
        <f t="shared" si="9"/>
        <v>N/A</v>
      </c>
      <c r="G20" s="35">
        <v>39</v>
      </c>
      <c r="H20" s="43" t="str">
        <f t="shared" si="10"/>
        <v>N/A</v>
      </c>
      <c r="I20" s="12">
        <v>51.43</v>
      </c>
      <c r="J20" s="12">
        <v>-26.4</v>
      </c>
      <c r="K20" s="47" t="s">
        <v>217</v>
      </c>
      <c r="L20" s="9" t="str">
        <f t="shared" si="11"/>
        <v>N/A</v>
      </c>
    </row>
    <row r="21" spans="1:12" x14ac:dyDescent="0.2">
      <c r="A21" s="60" t="s">
        <v>1121</v>
      </c>
      <c r="B21" s="47" t="s">
        <v>217</v>
      </c>
      <c r="C21" s="14">
        <v>3459.5151513000001</v>
      </c>
      <c r="D21" s="11" t="str">
        <f t="shared" si="8"/>
        <v>N/A</v>
      </c>
      <c r="E21" s="14">
        <v>3688.4110329999999</v>
      </c>
      <c r="F21" s="11" t="str">
        <f t="shared" si="9"/>
        <v>N/A</v>
      </c>
      <c r="G21" s="14">
        <v>4341.9127957000001</v>
      </c>
      <c r="H21" s="11" t="str">
        <f t="shared" si="10"/>
        <v>N/A</v>
      </c>
      <c r="I21" s="12">
        <v>6.6159999999999997</v>
      </c>
      <c r="J21" s="12">
        <v>17.72</v>
      </c>
      <c r="K21" s="47" t="s">
        <v>732</v>
      </c>
      <c r="L21" s="9" t="str">
        <f t="shared" si="11"/>
        <v>Yes</v>
      </c>
    </row>
    <row r="22" spans="1:12" x14ac:dyDescent="0.2">
      <c r="A22" s="4" t="s">
        <v>1726</v>
      </c>
      <c r="B22" s="47" t="s">
        <v>217</v>
      </c>
      <c r="C22" s="14">
        <v>10364.034884999999</v>
      </c>
      <c r="D22" s="11" t="str">
        <f t="shared" si="8"/>
        <v>N/A</v>
      </c>
      <c r="E22" s="14">
        <v>11890.786833</v>
      </c>
      <c r="F22" s="11" t="str">
        <f t="shared" si="9"/>
        <v>N/A</v>
      </c>
      <c r="G22" s="14">
        <v>11747.138698999999</v>
      </c>
      <c r="H22" s="11" t="str">
        <f t="shared" si="10"/>
        <v>N/A</v>
      </c>
      <c r="I22" s="12">
        <v>14.73</v>
      </c>
      <c r="J22" s="12">
        <v>-1.21</v>
      </c>
      <c r="K22" s="47" t="s">
        <v>732</v>
      </c>
      <c r="L22" s="9" t="str">
        <f t="shared" si="11"/>
        <v>Yes</v>
      </c>
    </row>
    <row r="23" spans="1:12" x14ac:dyDescent="0.2">
      <c r="A23" s="4" t="s">
        <v>1122</v>
      </c>
      <c r="B23" s="47" t="s">
        <v>217</v>
      </c>
      <c r="C23" s="14">
        <v>9025.4173883000003</v>
      </c>
      <c r="D23" s="11" t="str">
        <f t="shared" si="8"/>
        <v>N/A</v>
      </c>
      <c r="E23" s="14">
        <v>9716.2071919999998</v>
      </c>
      <c r="F23" s="11" t="str">
        <f t="shared" si="9"/>
        <v>N/A</v>
      </c>
      <c r="G23" s="14">
        <v>12648.60672</v>
      </c>
      <c r="H23" s="11" t="str">
        <f t="shared" si="10"/>
        <v>N/A</v>
      </c>
      <c r="I23" s="12">
        <v>7.6539999999999999</v>
      </c>
      <c r="J23" s="12">
        <v>30.18</v>
      </c>
      <c r="K23" s="47" t="s">
        <v>732</v>
      </c>
      <c r="L23" s="9" t="str">
        <f t="shared" si="11"/>
        <v>No</v>
      </c>
    </row>
    <row r="24" spans="1:12" x14ac:dyDescent="0.2">
      <c r="A24" s="4" t="s">
        <v>1123</v>
      </c>
      <c r="B24" s="47" t="s">
        <v>217</v>
      </c>
      <c r="C24" s="14">
        <v>1388.2836319</v>
      </c>
      <c r="D24" s="11" t="str">
        <f t="shared" si="8"/>
        <v>N/A</v>
      </c>
      <c r="E24" s="14">
        <v>1477.3317325</v>
      </c>
      <c r="F24" s="11" t="str">
        <f t="shared" si="9"/>
        <v>N/A</v>
      </c>
      <c r="G24" s="14">
        <v>1790.6777976999999</v>
      </c>
      <c r="H24" s="11" t="str">
        <f t="shared" si="10"/>
        <v>N/A</v>
      </c>
      <c r="I24" s="12">
        <v>6.4139999999999997</v>
      </c>
      <c r="J24" s="12">
        <v>21.21</v>
      </c>
      <c r="K24" s="47" t="s">
        <v>732</v>
      </c>
      <c r="L24" s="9" t="str">
        <f t="shared" si="11"/>
        <v>Yes</v>
      </c>
    </row>
    <row r="25" spans="1:12" x14ac:dyDescent="0.2">
      <c r="A25" s="4" t="s">
        <v>1124</v>
      </c>
      <c r="B25" s="47" t="s">
        <v>217</v>
      </c>
      <c r="C25" s="14">
        <v>2536.3409127999998</v>
      </c>
      <c r="D25" s="11" t="str">
        <f t="shared" si="8"/>
        <v>N/A</v>
      </c>
      <c r="E25" s="14">
        <v>2525.2442169000001</v>
      </c>
      <c r="F25" s="11" t="str">
        <f t="shared" si="9"/>
        <v>N/A</v>
      </c>
      <c r="G25" s="14">
        <v>2772.2814825</v>
      </c>
      <c r="H25" s="11" t="str">
        <f t="shared" si="10"/>
        <v>N/A</v>
      </c>
      <c r="I25" s="12">
        <v>-0.438</v>
      </c>
      <c r="J25" s="12">
        <v>9.7829999999999995</v>
      </c>
      <c r="K25" s="47" t="s">
        <v>732</v>
      </c>
      <c r="L25" s="9" t="str">
        <f t="shared" si="11"/>
        <v>Yes</v>
      </c>
    </row>
    <row r="26" spans="1:12" x14ac:dyDescent="0.2">
      <c r="A26" s="2" t="s">
        <v>1125</v>
      </c>
      <c r="B26" s="47" t="s">
        <v>217</v>
      </c>
      <c r="C26" s="14">
        <v>3558.8444144999999</v>
      </c>
      <c r="D26" s="11" t="str">
        <f t="shared" si="8"/>
        <v>N/A</v>
      </c>
      <c r="E26" s="14">
        <v>3813.6058830000002</v>
      </c>
      <c r="F26" s="11" t="str">
        <f t="shared" si="9"/>
        <v>N/A</v>
      </c>
      <c r="G26" s="14">
        <v>4310.2665487000004</v>
      </c>
      <c r="H26" s="11" t="str">
        <f t="shared" si="10"/>
        <v>N/A</v>
      </c>
      <c r="I26" s="12">
        <v>7.1589999999999998</v>
      </c>
      <c r="J26" s="12">
        <v>13.02</v>
      </c>
      <c r="K26" s="47" t="s">
        <v>732</v>
      </c>
      <c r="L26" s="9" t="str">
        <f>IF(J26="Div by 0", "N/A", IF(OR(J26="N/A",K26="N/A"),"N/A", IF(J26&gt;VALUE(MID(K26,1,2)), "No", IF(J26&lt;-1*VALUE(MID(K26,1,2)), "No", "Yes"))))</f>
        <v>Yes</v>
      </c>
    </row>
    <row r="27" spans="1:12" x14ac:dyDescent="0.2">
      <c r="A27" s="2" t="s">
        <v>1126</v>
      </c>
      <c r="B27" s="47" t="s">
        <v>217</v>
      </c>
      <c r="C27" s="14">
        <v>3326.9917194</v>
      </c>
      <c r="D27" s="11" t="str">
        <f t="shared" si="8"/>
        <v>N/A</v>
      </c>
      <c r="E27" s="14">
        <v>3522.6821057000002</v>
      </c>
      <c r="F27" s="11" t="str">
        <f t="shared" si="9"/>
        <v>N/A</v>
      </c>
      <c r="G27" s="14">
        <v>4383.4443173999998</v>
      </c>
      <c r="H27" s="11" t="str">
        <f t="shared" si="10"/>
        <v>N/A</v>
      </c>
      <c r="I27" s="12">
        <v>5.8819999999999997</v>
      </c>
      <c r="J27" s="12">
        <v>24.43</v>
      </c>
      <c r="K27" s="47" t="s">
        <v>732</v>
      </c>
      <c r="L27" s="9" t="str">
        <f>IF(J27="Div by 0", "N/A", IF(OR(J27="N/A",K27="N/A"),"N/A", IF(J27&gt;VALUE(MID(K27,1,2)), "No", IF(J27&lt;-1*VALUE(MID(K27,1,2)), "No", "Yes"))))</f>
        <v>Yes</v>
      </c>
    </row>
    <row r="28" spans="1:12" x14ac:dyDescent="0.2">
      <c r="A28" s="60" t="s">
        <v>1127</v>
      </c>
      <c r="B28" s="47" t="s">
        <v>217</v>
      </c>
      <c r="C28" s="14">
        <v>7904.7244278999997</v>
      </c>
      <c r="D28" s="11" t="str">
        <f t="shared" si="8"/>
        <v>N/A</v>
      </c>
      <c r="E28" s="14">
        <v>8905.9145699000001</v>
      </c>
      <c r="F28" s="11" t="str">
        <f t="shared" si="9"/>
        <v>N/A</v>
      </c>
      <c r="G28" s="14">
        <v>9995.4212903000007</v>
      </c>
      <c r="H28" s="11" t="str">
        <f t="shared" si="10"/>
        <v>N/A</v>
      </c>
      <c r="I28" s="12">
        <v>12.67</v>
      </c>
      <c r="J28" s="12">
        <v>12.23</v>
      </c>
      <c r="K28" s="47" t="s">
        <v>732</v>
      </c>
      <c r="L28" s="9" t="str">
        <f>IF(J28="Div by 0", "N/A", IF(K28="N/A","N/A", IF(J28&gt;VALUE(MID(K28,1,2)), "No", IF(J28&lt;-1*VALUE(MID(K28,1,2)), "No", "Yes"))))</f>
        <v>Yes</v>
      </c>
    </row>
    <row r="29" spans="1:12" x14ac:dyDescent="0.2">
      <c r="A29" s="2" t="s">
        <v>1128</v>
      </c>
      <c r="B29" s="47" t="s">
        <v>217</v>
      </c>
      <c r="C29" s="14">
        <v>10661.708882000001</v>
      </c>
      <c r="D29" s="11" t="str">
        <f t="shared" si="8"/>
        <v>N/A</v>
      </c>
      <c r="E29" s="14">
        <v>12249.035721</v>
      </c>
      <c r="F29" s="11" t="str">
        <f t="shared" si="9"/>
        <v>N/A</v>
      </c>
      <c r="G29" s="14">
        <v>11976.467511000001</v>
      </c>
      <c r="H29" s="11" t="str">
        <f t="shared" si="10"/>
        <v>N/A</v>
      </c>
      <c r="I29" s="12">
        <v>14.89</v>
      </c>
      <c r="J29" s="12">
        <v>-2.23</v>
      </c>
      <c r="K29" s="47" t="s">
        <v>732</v>
      </c>
      <c r="L29" s="9" t="str">
        <f>IF(J29="Div by 0", "N/A", IF(K29="N/A","N/A", IF(J29&gt;VALUE(MID(K29,1,2)), "No", IF(J29&lt;-1*VALUE(MID(K29,1,2)), "No", "Yes"))))</f>
        <v>Yes</v>
      </c>
    </row>
    <row r="30" spans="1:12" x14ac:dyDescent="0.2">
      <c r="A30" s="2" t="s">
        <v>1129</v>
      </c>
      <c r="B30" s="47" t="s">
        <v>217</v>
      </c>
      <c r="C30" s="14">
        <v>4451.2308257000004</v>
      </c>
      <c r="D30" s="11" t="str">
        <f t="shared" si="8"/>
        <v>N/A</v>
      </c>
      <c r="E30" s="14">
        <v>5166.6430767000002</v>
      </c>
      <c r="F30" s="11" t="str">
        <f t="shared" si="9"/>
        <v>N/A</v>
      </c>
      <c r="G30" s="14">
        <v>7673.2520382000002</v>
      </c>
      <c r="H30" s="11" t="str">
        <f t="shared" si="10"/>
        <v>N/A</v>
      </c>
      <c r="I30" s="12">
        <v>16.07</v>
      </c>
      <c r="J30" s="12">
        <v>48.52</v>
      </c>
      <c r="K30" s="47" t="s">
        <v>732</v>
      </c>
      <c r="L30" s="9" t="str">
        <f>IF(J30="Div by 0", "N/A", IF(K30="N/A","N/A", IF(J30&gt;VALUE(MID(K30,1,2)), "No", IF(J30&lt;-1*VALUE(MID(K30,1,2)), "No", "Yes"))))</f>
        <v>No</v>
      </c>
    </row>
    <row r="31" spans="1:12" x14ac:dyDescent="0.2">
      <c r="A31" s="2" t="s">
        <v>1130</v>
      </c>
      <c r="B31" s="47" t="s">
        <v>217</v>
      </c>
      <c r="C31" s="14">
        <v>8519.3298515000006</v>
      </c>
      <c r="D31" s="11" t="str">
        <f t="shared" si="8"/>
        <v>N/A</v>
      </c>
      <c r="E31" s="14">
        <v>9649.1019283999995</v>
      </c>
      <c r="F31" s="11" t="str">
        <f t="shared" si="9"/>
        <v>N/A</v>
      </c>
      <c r="G31" s="14">
        <v>10276.882501</v>
      </c>
      <c r="H31" s="11" t="str">
        <f t="shared" si="10"/>
        <v>N/A</v>
      </c>
      <c r="I31" s="12">
        <v>13.26</v>
      </c>
      <c r="J31" s="12">
        <v>6.5060000000000002</v>
      </c>
      <c r="K31" s="47" t="s">
        <v>732</v>
      </c>
      <c r="L31" s="9" t="str">
        <f>IF(J31="Div by 0", "N/A", IF(OR(J31="N/A",K31="N/A"),"N/A", IF(J31&gt;VALUE(MID(K31,1,2)), "No", IF(J31&lt;-1*VALUE(MID(K31,1,2)), "No", "Yes"))))</f>
        <v>Yes</v>
      </c>
    </row>
    <row r="32" spans="1:12" x14ac:dyDescent="0.2">
      <c r="A32" s="2" t="s">
        <v>1131</v>
      </c>
      <c r="B32" s="47" t="s">
        <v>217</v>
      </c>
      <c r="C32" s="14">
        <v>6937.3939658999998</v>
      </c>
      <c r="D32" s="11" t="str">
        <f t="shared" si="8"/>
        <v>N/A</v>
      </c>
      <c r="E32" s="14">
        <v>7744.1536372</v>
      </c>
      <c r="F32" s="11" t="str">
        <f t="shared" si="9"/>
        <v>N/A</v>
      </c>
      <c r="G32" s="14">
        <v>9560.4339980000004</v>
      </c>
      <c r="H32" s="11" t="str">
        <f t="shared" si="10"/>
        <v>N/A</v>
      </c>
      <c r="I32" s="12">
        <v>11.63</v>
      </c>
      <c r="J32" s="12">
        <v>23.45</v>
      </c>
      <c r="K32" s="47" t="s">
        <v>732</v>
      </c>
      <c r="L32" s="9" t="str">
        <f>IF(J32="Div by 0", "N/A", IF(OR(J32="N/A",K32="N/A"),"N/A", IF(J32&gt;VALUE(MID(K32,1,2)), "No", IF(J32&lt;-1*VALUE(MID(K32,1,2)), "No", "Yes"))))</f>
        <v>Yes</v>
      </c>
    </row>
    <row r="33" spans="1:12" x14ac:dyDescent="0.2">
      <c r="A33" s="2" t="s">
        <v>1731</v>
      </c>
      <c r="B33" s="47" t="s">
        <v>217</v>
      </c>
      <c r="C33" s="14">
        <v>4822.9350332000004</v>
      </c>
      <c r="D33" s="11" t="str">
        <f t="shared" si="8"/>
        <v>N/A</v>
      </c>
      <c r="E33" s="14">
        <v>5897.2952017999996</v>
      </c>
      <c r="F33" s="11" t="str">
        <f t="shared" si="9"/>
        <v>N/A</v>
      </c>
      <c r="G33" s="14">
        <v>8413.4637242000008</v>
      </c>
      <c r="H33" s="11" t="str">
        <f t="shared" si="10"/>
        <v>N/A</v>
      </c>
      <c r="I33" s="12">
        <v>22.28</v>
      </c>
      <c r="J33" s="12">
        <v>42.67</v>
      </c>
      <c r="K33" s="47" t="s">
        <v>732</v>
      </c>
      <c r="L33" s="9" t="str">
        <f t="shared" ref="L33:L45" si="12">IF(J33="Div by 0", "N/A", IF(K33="N/A","N/A", IF(J33&gt;VALUE(MID(K33,1,2)), "No", IF(J33&lt;-1*VALUE(MID(K33,1,2)), "No", "Yes"))))</f>
        <v>No</v>
      </c>
    </row>
    <row r="34" spans="1:12" x14ac:dyDescent="0.2">
      <c r="A34" s="2" t="s">
        <v>1732</v>
      </c>
      <c r="B34" s="47" t="s">
        <v>217</v>
      </c>
      <c r="C34" s="14">
        <v>357.62857143000002</v>
      </c>
      <c r="D34" s="11" t="str">
        <f t="shared" si="8"/>
        <v>N/A</v>
      </c>
      <c r="E34" s="14">
        <v>775.52982661999999</v>
      </c>
      <c r="F34" s="11" t="str">
        <f t="shared" si="9"/>
        <v>N/A</v>
      </c>
      <c r="G34" s="14">
        <v>1353.5627755999999</v>
      </c>
      <c r="H34" s="11" t="str">
        <f t="shared" si="10"/>
        <v>N/A</v>
      </c>
      <c r="I34" s="12">
        <v>116.9</v>
      </c>
      <c r="J34" s="12">
        <v>74.53</v>
      </c>
      <c r="K34" s="47" t="s">
        <v>732</v>
      </c>
      <c r="L34" s="9" t="str">
        <f t="shared" si="12"/>
        <v>No</v>
      </c>
    </row>
    <row r="35" spans="1:12" x14ac:dyDescent="0.2">
      <c r="A35" s="2" t="s">
        <v>1733</v>
      </c>
      <c r="B35" s="47" t="s">
        <v>217</v>
      </c>
      <c r="C35" s="14">
        <v>5959.6932092999996</v>
      </c>
      <c r="D35" s="11" t="str">
        <f t="shared" si="8"/>
        <v>N/A</v>
      </c>
      <c r="E35" s="14">
        <v>6841.9841869000002</v>
      </c>
      <c r="F35" s="11" t="str">
        <f t="shared" si="9"/>
        <v>N/A</v>
      </c>
      <c r="G35" s="14">
        <v>8702.6506477000003</v>
      </c>
      <c r="H35" s="11" t="str">
        <f t="shared" si="10"/>
        <v>N/A</v>
      </c>
      <c r="I35" s="12">
        <v>14.8</v>
      </c>
      <c r="J35" s="12">
        <v>27.19</v>
      </c>
      <c r="K35" s="47" t="s">
        <v>732</v>
      </c>
      <c r="L35" s="9" t="str">
        <f t="shared" si="12"/>
        <v>Yes</v>
      </c>
    </row>
    <row r="36" spans="1:12" x14ac:dyDescent="0.2">
      <c r="A36" s="2" t="s">
        <v>1734</v>
      </c>
      <c r="B36" s="47" t="s">
        <v>217</v>
      </c>
      <c r="C36" s="14">
        <v>228.88117708999999</v>
      </c>
      <c r="D36" s="11" t="str">
        <f t="shared" si="8"/>
        <v>N/A</v>
      </c>
      <c r="E36" s="14">
        <v>308.83847315000003</v>
      </c>
      <c r="F36" s="11" t="str">
        <f t="shared" si="9"/>
        <v>N/A</v>
      </c>
      <c r="G36" s="14">
        <v>253.02557347000001</v>
      </c>
      <c r="H36" s="11" t="str">
        <f t="shared" si="10"/>
        <v>N/A</v>
      </c>
      <c r="I36" s="12">
        <v>34.93</v>
      </c>
      <c r="J36" s="12">
        <v>-18.100000000000001</v>
      </c>
      <c r="K36" s="47" t="s">
        <v>732</v>
      </c>
      <c r="L36" s="9" t="str">
        <f t="shared" si="12"/>
        <v>Yes</v>
      </c>
    </row>
    <row r="37" spans="1:12" x14ac:dyDescent="0.2">
      <c r="A37" s="2" t="s">
        <v>1735</v>
      </c>
      <c r="B37" s="47" t="s">
        <v>217</v>
      </c>
      <c r="C37" s="14">
        <v>19629.442761999999</v>
      </c>
      <c r="D37" s="11" t="str">
        <f t="shared" si="8"/>
        <v>N/A</v>
      </c>
      <c r="E37" s="14">
        <v>20677.476322999999</v>
      </c>
      <c r="F37" s="11" t="str">
        <f t="shared" si="9"/>
        <v>N/A</v>
      </c>
      <c r="G37" s="14">
        <v>19855.490375000001</v>
      </c>
      <c r="H37" s="11" t="str">
        <f t="shared" si="10"/>
        <v>N/A</v>
      </c>
      <c r="I37" s="12">
        <v>5.3390000000000004</v>
      </c>
      <c r="J37" s="12">
        <v>-3.98</v>
      </c>
      <c r="K37" s="47" t="s">
        <v>732</v>
      </c>
      <c r="L37" s="9" t="str">
        <f t="shared" si="12"/>
        <v>Yes</v>
      </c>
    </row>
    <row r="38" spans="1:12" x14ac:dyDescent="0.2">
      <c r="A38" s="2" t="s">
        <v>1736</v>
      </c>
      <c r="B38" s="47" t="s">
        <v>217</v>
      </c>
      <c r="C38" s="14">
        <v>483.33333333000002</v>
      </c>
      <c r="D38" s="11" t="str">
        <f t="shared" si="8"/>
        <v>N/A</v>
      </c>
      <c r="E38" s="14">
        <v>42.476190475999999</v>
      </c>
      <c r="F38" s="11" t="str">
        <f t="shared" si="9"/>
        <v>N/A</v>
      </c>
      <c r="G38" s="14">
        <v>5789.6363635999996</v>
      </c>
      <c r="H38" s="11" t="str">
        <f t="shared" si="10"/>
        <v>N/A</v>
      </c>
      <c r="I38" s="12">
        <v>-91.2</v>
      </c>
      <c r="J38" s="12">
        <v>13530</v>
      </c>
      <c r="K38" s="47" t="s">
        <v>732</v>
      </c>
      <c r="L38" s="9" t="str">
        <f t="shared" si="12"/>
        <v>No</v>
      </c>
    </row>
    <row r="39" spans="1:12" x14ac:dyDescent="0.2">
      <c r="A39" s="2" t="s">
        <v>1737</v>
      </c>
      <c r="B39" s="47" t="s">
        <v>217</v>
      </c>
      <c r="C39" s="14">
        <v>692.36967546000005</v>
      </c>
      <c r="D39" s="11" t="str">
        <f t="shared" si="8"/>
        <v>N/A</v>
      </c>
      <c r="E39" s="14">
        <v>777.61626586</v>
      </c>
      <c r="F39" s="11" t="str">
        <f t="shared" si="9"/>
        <v>N/A</v>
      </c>
      <c r="G39" s="14">
        <v>2341.8906702999998</v>
      </c>
      <c r="H39" s="11" t="str">
        <f t="shared" si="10"/>
        <v>N/A</v>
      </c>
      <c r="I39" s="12">
        <v>12.31</v>
      </c>
      <c r="J39" s="12">
        <v>201.2</v>
      </c>
      <c r="K39" s="47" t="s">
        <v>732</v>
      </c>
      <c r="L39" s="9" t="str">
        <f t="shared" si="12"/>
        <v>No</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14671.481202999999</v>
      </c>
      <c r="D41" s="11" t="str">
        <f t="shared" si="8"/>
        <v>N/A</v>
      </c>
      <c r="E41" s="14">
        <v>17951.964903</v>
      </c>
      <c r="F41" s="11" t="str">
        <f t="shared" si="9"/>
        <v>N/A</v>
      </c>
      <c r="G41" s="14">
        <v>18602.843960999999</v>
      </c>
      <c r="H41" s="11" t="str">
        <f t="shared" si="10"/>
        <v>N/A</v>
      </c>
      <c r="I41" s="12">
        <v>22.36</v>
      </c>
      <c r="J41" s="12">
        <v>3.6259999999999999</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8860.9446559000007</v>
      </c>
      <c r="D44" s="11" t="str">
        <f t="shared" si="8"/>
        <v>N/A</v>
      </c>
      <c r="E44" s="14">
        <v>10012.816554999999</v>
      </c>
      <c r="F44" s="11" t="str">
        <f t="shared" si="9"/>
        <v>N/A</v>
      </c>
      <c r="G44" s="14">
        <v>11250.009728000001</v>
      </c>
      <c r="H44" s="11" t="str">
        <f t="shared" si="10"/>
        <v>N/A</v>
      </c>
      <c r="I44" s="12">
        <v>13</v>
      </c>
      <c r="J44" s="12">
        <v>12.36</v>
      </c>
      <c r="K44" s="47" t="s">
        <v>732</v>
      </c>
      <c r="L44" s="9" t="str">
        <f t="shared" si="12"/>
        <v>Yes</v>
      </c>
    </row>
    <row r="45" spans="1:12" ht="25.5" x14ac:dyDescent="0.2">
      <c r="A45" s="2" t="s">
        <v>1133</v>
      </c>
      <c r="B45" s="47" t="s">
        <v>217</v>
      </c>
      <c r="C45" s="14">
        <v>386.20299249999999</v>
      </c>
      <c r="D45" s="11" t="str">
        <f t="shared" si="8"/>
        <v>N/A</v>
      </c>
      <c r="E45" s="14">
        <v>509.66800884999998</v>
      </c>
      <c r="F45" s="11" t="str">
        <f t="shared" si="9"/>
        <v>N/A</v>
      </c>
      <c r="G45" s="14">
        <v>1104.5582465</v>
      </c>
      <c r="H45" s="11" t="str">
        <f t="shared" si="10"/>
        <v>N/A</v>
      </c>
      <c r="I45" s="12">
        <v>31.97</v>
      </c>
      <c r="J45" s="12">
        <v>116.7</v>
      </c>
      <c r="K45" s="47" t="s">
        <v>732</v>
      </c>
      <c r="L45" s="9" t="str">
        <f t="shared" si="12"/>
        <v>No</v>
      </c>
    </row>
    <row r="46" spans="1:12" x14ac:dyDescent="0.2">
      <c r="A46" s="2" t="s">
        <v>1134</v>
      </c>
      <c r="B46" s="34" t="s">
        <v>217</v>
      </c>
      <c r="C46" s="46">
        <v>34193.577995</v>
      </c>
      <c r="D46" s="43" t="str">
        <f t="shared" si="8"/>
        <v>N/A</v>
      </c>
      <c r="E46" s="46">
        <v>40522.860299</v>
      </c>
      <c r="F46" s="43" t="str">
        <f t="shared" si="9"/>
        <v>N/A</v>
      </c>
      <c r="G46" s="46">
        <v>38089.036211999999</v>
      </c>
      <c r="H46" s="43" t="str">
        <f t="shared" si="10"/>
        <v>N/A</v>
      </c>
      <c r="I46" s="12">
        <v>18.510000000000002</v>
      </c>
      <c r="J46" s="12">
        <v>-6.01</v>
      </c>
      <c r="K46" s="44" t="s">
        <v>732</v>
      </c>
      <c r="L46" s="9" t="str">
        <f>IF(J46="Div by 0", "N/A", IF(K46="N/A","N/A", IF(J46&gt;VALUE(MID(K46,1,2)), "No", IF(J46&lt;-1*VALUE(MID(K46,1,2)), "No", "Yes"))))</f>
        <v>Yes</v>
      </c>
    </row>
    <row r="47" spans="1:12" x14ac:dyDescent="0.2">
      <c r="A47" s="61" t="s">
        <v>1135</v>
      </c>
      <c r="B47" s="34" t="s">
        <v>217</v>
      </c>
      <c r="C47" s="46">
        <v>13917.556408</v>
      </c>
      <c r="D47" s="43" t="str">
        <f t="shared" si="8"/>
        <v>N/A</v>
      </c>
      <c r="E47" s="46">
        <v>14542.158441</v>
      </c>
      <c r="F47" s="43" t="str">
        <f t="shared" si="9"/>
        <v>N/A</v>
      </c>
      <c r="G47" s="46">
        <v>18007.661476000001</v>
      </c>
      <c r="H47" s="43" t="str">
        <f t="shared" si="10"/>
        <v>N/A</v>
      </c>
      <c r="I47" s="12">
        <v>4.4880000000000004</v>
      </c>
      <c r="J47" s="12">
        <v>23.83</v>
      </c>
      <c r="K47" s="44" t="s">
        <v>732</v>
      </c>
      <c r="L47" s="9" t="str">
        <f>IF(J47="Div by 0", "N/A", IF(K47="N/A","N/A", IF(J47&gt;VALUE(MID(K47,1,2)), "No", IF(J47&lt;-1*VALUE(MID(K47,1,2)), "No", "Yes"))))</f>
        <v>Yes</v>
      </c>
    </row>
    <row r="48" spans="1:12" ht="25.5" x14ac:dyDescent="0.2">
      <c r="A48" s="2" t="s">
        <v>1136</v>
      </c>
      <c r="B48" s="34" t="s">
        <v>217</v>
      </c>
      <c r="C48" s="46">
        <v>24260.365194000002</v>
      </c>
      <c r="D48" s="43" t="str">
        <f t="shared" si="8"/>
        <v>N/A</v>
      </c>
      <c r="E48" s="46">
        <v>27899.797867000001</v>
      </c>
      <c r="F48" s="43" t="str">
        <f t="shared" si="9"/>
        <v>N/A</v>
      </c>
      <c r="G48" s="46">
        <v>28860.668779</v>
      </c>
      <c r="H48" s="43" t="str">
        <f t="shared" si="10"/>
        <v>N/A</v>
      </c>
      <c r="I48" s="12">
        <v>15</v>
      </c>
      <c r="J48" s="12">
        <v>3.444</v>
      </c>
      <c r="K48" s="44" t="s">
        <v>732</v>
      </c>
      <c r="L48" s="9" t="str">
        <f>IF(J48="Div by 0", "N/A", IF(K48="N/A","N/A", IF(J48&gt;VALUE(MID(K48,1,2)), "No", IF(J48&lt;-1*VALUE(MID(K48,1,2)), "No", "Yes"))))</f>
        <v>Yes</v>
      </c>
    </row>
    <row r="49" spans="1:12" x14ac:dyDescent="0.2">
      <c r="A49" s="6" t="s">
        <v>1137</v>
      </c>
      <c r="B49" s="34" t="s">
        <v>217</v>
      </c>
      <c r="C49" s="46">
        <v>16703.221673</v>
      </c>
      <c r="D49" s="43" t="str">
        <f t="shared" si="8"/>
        <v>N/A</v>
      </c>
      <c r="E49" s="46">
        <v>15064.420026</v>
      </c>
      <c r="F49" s="43" t="str">
        <f t="shared" si="9"/>
        <v>N/A</v>
      </c>
      <c r="G49" s="46">
        <v>21073.818328000001</v>
      </c>
      <c r="H49" s="43" t="str">
        <f t="shared" si="10"/>
        <v>N/A</v>
      </c>
      <c r="I49" s="12">
        <v>-9.81</v>
      </c>
      <c r="J49" s="12">
        <v>39.89</v>
      </c>
      <c r="K49" s="44" t="s">
        <v>732</v>
      </c>
      <c r="L49" s="9" t="str">
        <f t="shared" ref="L49:L59" si="13">IF(J49="Div by 0", "N/A", IF(K49="N/A","N/A", IF(J49&gt;VALUE(MID(K49,1,2)), "No", IF(J49&lt;-1*VALUE(MID(K49,1,2)), "No", "Yes"))))</f>
        <v>No</v>
      </c>
    </row>
    <row r="50" spans="1:12" ht="25.5" x14ac:dyDescent="0.2">
      <c r="A50" s="2" t="s">
        <v>1138</v>
      </c>
      <c r="B50" s="34" t="s">
        <v>217</v>
      </c>
      <c r="C50" s="46">
        <v>15405.04494</v>
      </c>
      <c r="D50" s="43" t="str">
        <f t="shared" si="8"/>
        <v>N/A</v>
      </c>
      <c r="E50" s="46">
        <v>13840.319117999999</v>
      </c>
      <c r="F50" s="43" t="str">
        <f t="shared" si="9"/>
        <v>N/A</v>
      </c>
      <c r="G50" s="46">
        <v>19736.862684</v>
      </c>
      <c r="H50" s="43" t="str">
        <f t="shared" si="10"/>
        <v>N/A</v>
      </c>
      <c r="I50" s="12">
        <v>-10.199999999999999</v>
      </c>
      <c r="J50" s="12">
        <v>42.6</v>
      </c>
      <c r="K50" s="44" t="s">
        <v>732</v>
      </c>
      <c r="L50" s="9" t="str">
        <f t="shared" si="13"/>
        <v>No</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t="s">
        <v>1743</v>
      </c>
      <c r="D52" s="43" t="str">
        <f t="shared" si="14"/>
        <v>N/A</v>
      </c>
      <c r="E52" s="46" t="s">
        <v>1743</v>
      </c>
      <c r="F52" s="43" t="str">
        <f t="shared" si="15"/>
        <v>N/A</v>
      </c>
      <c r="G52" s="46" t="s">
        <v>1743</v>
      </c>
      <c r="H52" s="43" t="str">
        <f t="shared" si="16"/>
        <v>N/A</v>
      </c>
      <c r="I52" s="12" t="s">
        <v>1743</v>
      </c>
      <c r="J52" s="12" t="s">
        <v>1743</v>
      </c>
      <c r="K52" s="44" t="s">
        <v>732</v>
      </c>
      <c r="L52" s="9" t="str">
        <f t="shared" si="13"/>
        <v>N/A</v>
      </c>
    </row>
    <row r="53" spans="1:12" ht="25.5" x14ac:dyDescent="0.2">
      <c r="A53" s="2" t="s">
        <v>1141</v>
      </c>
      <c r="B53" s="34" t="s">
        <v>217</v>
      </c>
      <c r="C53" s="46" t="s">
        <v>1743</v>
      </c>
      <c r="D53" s="43" t="str">
        <f t="shared" si="14"/>
        <v>N/A</v>
      </c>
      <c r="E53" s="46" t="s">
        <v>1743</v>
      </c>
      <c r="F53" s="43" t="str">
        <f t="shared" si="15"/>
        <v>N/A</v>
      </c>
      <c r="G53" s="46" t="s">
        <v>1743</v>
      </c>
      <c r="H53" s="43" t="str">
        <f t="shared" si="16"/>
        <v>N/A</v>
      </c>
      <c r="I53" s="12" t="s">
        <v>1743</v>
      </c>
      <c r="J53" s="12" t="s">
        <v>1743</v>
      </c>
      <c r="K53" s="44" t="s">
        <v>732</v>
      </c>
      <c r="L53" s="9" t="str">
        <f t="shared" si="13"/>
        <v>N/A</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v>44585.425886999998</v>
      </c>
      <c r="D55" s="43" t="str">
        <f t="shared" si="14"/>
        <v>N/A</v>
      </c>
      <c r="E55" s="46">
        <v>42353.889109000003</v>
      </c>
      <c r="F55" s="43" t="str">
        <f t="shared" si="15"/>
        <v>N/A</v>
      </c>
      <c r="G55" s="46">
        <v>51301.807157000003</v>
      </c>
      <c r="H55" s="43" t="str">
        <f t="shared" si="16"/>
        <v>N/A</v>
      </c>
      <c r="I55" s="12">
        <v>-5.01</v>
      </c>
      <c r="J55" s="12">
        <v>21.13</v>
      </c>
      <c r="K55" s="44" t="s">
        <v>732</v>
      </c>
      <c r="L55" s="9" t="str">
        <f t="shared" si="13"/>
        <v>Yes</v>
      </c>
    </row>
    <row r="56" spans="1:12" ht="25.5" x14ac:dyDescent="0.2">
      <c r="A56" s="2" t="s">
        <v>1144</v>
      </c>
      <c r="B56" s="34" t="s">
        <v>217</v>
      </c>
      <c r="C56" s="46">
        <v>8993.3799999999992</v>
      </c>
      <c r="D56" s="43" t="str">
        <f t="shared" si="14"/>
        <v>N/A</v>
      </c>
      <c r="E56" s="46">
        <v>8851.9464286000002</v>
      </c>
      <c r="F56" s="43" t="str">
        <f t="shared" si="15"/>
        <v>N/A</v>
      </c>
      <c r="G56" s="46">
        <v>18372.269230999998</v>
      </c>
      <c r="H56" s="43" t="str">
        <f t="shared" si="16"/>
        <v>N/A</v>
      </c>
      <c r="I56" s="12">
        <v>-1.57</v>
      </c>
      <c r="J56" s="12">
        <v>107.6</v>
      </c>
      <c r="K56" s="44" t="s">
        <v>732</v>
      </c>
      <c r="L56" s="9" t="str">
        <f t="shared" si="13"/>
        <v>No</v>
      </c>
    </row>
    <row r="57" spans="1:12" ht="25.5" x14ac:dyDescent="0.2">
      <c r="A57" s="2" t="s">
        <v>1145</v>
      </c>
      <c r="B57" s="34" t="s">
        <v>217</v>
      </c>
      <c r="C57" s="46" t="s">
        <v>1743</v>
      </c>
      <c r="D57" s="43" t="str">
        <f t="shared" si="14"/>
        <v>N/A</v>
      </c>
      <c r="E57" s="46" t="s">
        <v>1743</v>
      </c>
      <c r="F57" s="43" t="str">
        <f t="shared" si="15"/>
        <v>N/A</v>
      </c>
      <c r="G57" s="46" t="s">
        <v>1743</v>
      </c>
      <c r="H57" s="43" t="str">
        <f t="shared" si="16"/>
        <v>N/A</v>
      </c>
      <c r="I57" s="12" t="s">
        <v>1743</v>
      </c>
      <c r="J57" s="12" t="s">
        <v>1743</v>
      </c>
      <c r="K57" s="44" t="s">
        <v>732</v>
      </c>
      <c r="L57" s="9" t="str">
        <f t="shared" si="13"/>
        <v>N/A</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138518784</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121749246</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0</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0</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16369756</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399782</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10612.374620000001</v>
      </c>
      <c r="D71" s="43" t="str">
        <f t="shared" si="14"/>
        <v>N/A</v>
      </c>
      <c r="E71" s="46">
        <v>7711.2923277</v>
      </c>
      <c r="F71" s="43" t="str">
        <f t="shared" si="15"/>
        <v>N/A</v>
      </c>
      <c r="G71" s="46">
        <v>11742.860631</v>
      </c>
      <c r="H71" s="43" t="str">
        <f t="shared" si="16"/>
        <v>N/A</v>
      </c>
      <c r="I71" s="12">
        <v>-27.3</v>
      </c>
      <c r="J71" s="12">
        <v>52.28</v>
      </c>
      <c r="K71" s="44" t="s">
        <v>732</v>
      </c>
      <c r="L71" s="9" t="str">
        <f t="shared" ref="L71:L81" si="18">IF(J71="Div by 0", "N/A", IF(K71="N/A","N/A", IF(J71&gt;VALUE(MID(K71,1,2)), "No", IF(J71&lt;-1*VALUE(MID(K71,1,2)), "No", "Yes"))))</f>
        <v>No</v>
      </c>
    </row>
    <row r="72" spans="1:12" ht="25.5" x14ac:dyDescent="0.2">
      <c r="A72" s="2" t="s">
        <v>1159</v>
      </c>
      <c r="B72" s="34" t="s">
        <v>217</v>
      </c>
      <c r="C72" s="46">
        <v>9718.1772595000002</v>
      </c>
      <c r="D72" s="43" t="str">
        <f t="shared" si="14"/>
        <v>N/A</v>
      </c>
      <c r="E72" s="46">
        <v>6869.5271550999996</v>
      </c>
      <c r="F72" s="43" t="str">
        <f t="shared" si="15"/>
        <v>N/A</v>
      </c>
      <c r="G72" s="46">
        <v>10855.929201999999</v>
      </c>
      <c r="H72" s="43" t="str">
        <f t="shared" si="16"/>
        <v>N/A</v>
      </c>
      <c r="I72" s="12">
        <v>-29.3</v>
      </c>
      <c r="J72" s="12">
        <v>58.03</v>
      </c>
      <c r="K72" s="44" t="s">
        <v>732</v>
      </c>
      <c r="L72" s="9" t="str">
        <f t="shared" si="18"/>
        <v>No</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t="s">
        <v>1743</v>
      </c>
      <c r="D74" s="43" t="str">
        <f t="shared" si="14"/>
        <v>N/A</v>
      </c>
      <c r="E74" s="46" t="s">
        <v>1743</v>
      </c>
      <c r="F74" s="43" t="str">
        <f t="shared" si="15"/>
        <v>N/A</v>
      </c>
      <c r="G74" s="46" t="s">
        <v>1743</v>
      </c>
      <c r="H74" s="43" t="str">
        <f t="shared" si="16"/>
        <v>N/A</v>
      </c>
      <c r="I74" s="12" t="s">
        <v>1743</v>
      </c>
      <c r="J74" s="12" t="s">
        <v>1743</v>
      </c>
      <c r="K74" s="44" t="s">
        <v>732</v>
      </c>
      <c r="L74" s="9" t="str">
        <f t="shared" si="18"/>
        <v>N/A</v>
      </c>
    </row>
    <row r="75" spans="1:12" ht="25.5" x14ac:dyDescent="0.2">
      <c r="A75" s="2" t="s">
        <v>1162</v>
      </c>
      <c r="B75" s="34" t="s">
        <v>217</v>
      </c>
      <c r="C75" s="46" t="s">
        <v>1743</v>
      </c>
      <c r="D75" s="43" t="str">
        <f t="shared" si="14"/>
        <v>N/A</v>
      </c>
      <c r="E75" s="46" t="s">
        <v>1743</v>
      </c>
      <c r="F75" s="43" t="str">
        <f t="shared" si="15"/>
        <v>N/A</v>
      </c>
      <c r="G75" s="46" t="s">
        <v>1743</v>
      </c>
      <c r="H75" s="43" t="str">
        <f t="shared" si="16"/>
        <v>N/A</v>
      </c>
      <c r="I75" s="12" t="s">
        <v>1743</v>
      </c>
      <c r="J75" s="12" t="s">
        <v>1743</v>
      </c>
      <c r="K75" s="44" t="s">
        <v>732</v>
      </c>
      <c r="L75" s="9" t="str">
        <f t="shared" si="18"/>
        <v>N/A</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v>30371.340292000001</v>
      </c>
      <c r="D77" s="43" t="str">
        <f t="shared" si="14"/>
        <v>N/A</v>
      </c>
      <c r="E77" s="46">
        <v>26816.974257000002</v>
      </c>
      <c r="F77" s="43" t="str">
        <f t="shared" si="15"/>
        <v>N/A</v>
      </c>
      <c r="G77" s="46">
        <v>32544.246521000001</v>
      </c>
      <c r="H77" s="43" t="str">
        <f t="shared" si="16"/>
        <v>N/A</v>
      </c>
      <c r="I77" s="12">
        <v>-11.7</v>
      </c>
      <c r="J77" s="12">
        <v>21.36</v>
      </c>
      <c r="K77" s="44" t="s">
        <v>732</v>
      </c>
      <c r="L77" s="9" t="str">
        <f t="shared" si="18"/>
        <v>Yes</v>
      </c>
    </row>
    <row r="78" spans="1:12" ht="25.5" x14ac:dyDescent="0.2">
      <c r="A78" s="2" t="s">
        <v>1165</v>
      </c>
      <c r="B78" s="34" t="s">
        <v>217</v>
      </c>
      <c r="C78" s="46">
        <v>0</v>
      </c>
      <c r="D78" s="43" t="str">
        <f t="shared" si="14"/>
        <v>N/A</v>
      </c>
      <c r="E78" s="46">
        <v>374.89285713999999</v>
      </c>
      <c r="F78" s="43" t="str">
        <f t="shared" si="15"/>
        <v>N/A</v>
      </c>
      <c r="G78" s="46">
        <v>5125.4102564000004</v>
      </c>
      <c r="H78" s="43" t="str">
        <f t="shared" si="16"/>
        <v>N/A</v>
      </c>
      <c r="I78" s="12" t="s">
        <v>1743</v>
      </c>
      <c r="J78" s="12">
        <v>1267</v>
      </c>
      <c r="K78" s="44" t="s">
        <v>732</v>
      </c>
      <c r="L78" s="9" t="str">
        <f t="shared" si="18"/>
        <v>No</v>
      </c>
    </row>
    <row r="79" spans="1:12" ht="25.5" x14ac:dyDescent="0.2">
      <c r="A79" s="2" t="s">
        <v>1166</v>
      </c>
      <c r="B79" s="34" t="s">
        <v>217</v>
      </c>
      <c r="C79" s="46" t="s">
        <v>1743</v>
      </c>
      <c r="D79" s="43" t="str">
        <f t="shared" si="14"/>
        <v>N/A</v>
      </c>
      <c r="E79" s="46" t="s">
        <v>1743</v>
      </c>
      <c r="F79" s="43" t="str">
        <f t="shared" si="15"/>
        <v>N/A</v>
      </c>
      <c r="G79" s="46" t="s">
        <v>1743</v>
      </c>
      <c r="H79" s="43" t="str">
        <f t="shared" si="16"/>
        <v>N/A</v>
      </c>
      <c r="I79" s="12" t="s">
        <v>1743</v>
      </c>
      <c r="J79" s="12" t="s">
        <v>1743</v>
      </c>
      <c r="K79" s="44" t="s">
        <v>732</v>
      </c>
      <c r="L79" s="9" t="str">
        <f t="shared" si="18"/>
        <v>N/A</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137589782</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9975</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13793.461855</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164556</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334</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492.68263473000002</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6119556</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585</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10460.779487</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0</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0</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t="s">
        <v>1743</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2104156</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320</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6575.4875000000002</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11642354</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1866</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6239.2036441999999</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5541254</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3730</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1485.5908847000001</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61905326</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6683</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9263.1042945000008</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13746434</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2134</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6441.6279287999996</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29426216</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2808</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10479.421652000001</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372902</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174</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2143.1149424999999</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157862</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456</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v>346.18859649000001</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3486782</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7022</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496.55112503999999</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701120</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1948</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359.91786447999999</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582014</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474</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v>1227.8776370999999</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1310</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11</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v>655</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1637940</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1564</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1047.2762147999999</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7964826872</v>
      </c>
      <c r="F139" s="11" t="str">
        <f t="shared" si="24"/>
        <v>N/A</v>
      </c>
      <c r="G139" s="14">
        <v>9970635055</v>
      </c>
      <c r="H139" s="11" t="str">
        <f t="shared" si="25"/>
        <v>N/A</v>
      </c>
      <c r="I139" s="12" t="s">
        <v>217</v>
      </c>
      <c r="J139" s="12">
        <v>25.18</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4022.2376106000002</v>
      </c>
      <c r="F140" s="11" t="str">
        <f t="shared" si="24"/>
        <v>N/A</v>
      </c>
      <c r="G140" s="14">
        <v>4757.3682288</v>
      </c>
      <c r="H140" s="11" t="str">
        <f t="shared" si="25"/>
        <v>N/A</v>
      </c>
      <c r="I140" s="12" t="s">
        <v>217</v>
      </c>
      <c r="J140" s="12">
        <v>18.28</v>
      </c>
      <c r="K140" s="14" t="s">
        <v>217</v>
      </c>
      <c r="L140" s="9" t="str">
        <f t="shared" si="26"/>
        <v>N/A</v>
      </c>
    </row>
    <row r="141" spans="1:12" x14ac:dyDescent="0.2">
      <c r="A141" s="57" t="s">
        <v>406</v>
      </c>
      <c r="B141" s="14" t="s">
        <v>217</v>
      </c>
      <c r="C141" s="14">
        <v>14104360</v>
      </c>
      <c r="D141" s="11" t="str">
        <f t="shared" si="23"/>
        <v>N/A</v>
      </c>
      <c r="E141" s="14">
        <v>16950318</v>
      </c>
      <c r="F141" s="11" t="str">
        <f t="shared" si="24"/>
        <v>N/A</v>
      </c>
      <c r="G141" s="14">
        <v>13380616</v>
      </c>
      <c r="H141" s="11" t="str">
        <f t="shared" si="25"/>
        <v>N/A</v>
      </c>
      <c r="I141" s="12">
        <v>20.18</v>
      </c>
      <c r="J141" s="12">
        <v>-21.1</v>
      </c>
      <c r="K141" s="14" t="s">
        <v>217</v>
      </c>
      <c r="L141" s="9" t="str">
        <f t="shared" si="26"/>
        <v>N/A</v>
      </c>
    </row>
    <row r="142" spans="1:12" x14ac:dyDescent="0.2">
      <c r="A142" s="57" t="s">
        <v>1206</v>
      </c>
      <c r="B142" s="14" t="s">
        <v>217</v>
      </c>
      <c r="C142" s="14">
        <v>442.53137550000002</v>
      </c>
      <c r="D142" s="11" t="str">
        <f t="shared" si="23"/>
        <v>N/A</v>
      </c>
      <c r="E142" s="14">
        <v>578.17368762000001</v>
      </c>
      <c r="F142" s="11" t="str">
        <f t="shared" si="24"/>
        <v>N/A</v>
      </c>
      <c r="G142" s="14">
        <v>498.49549214000001</v>
      </c>
      <c r="H142" s="11" t="str">
        <f t="shared" si="25"/>
        <v>N/A</v>
      </c>
      <c r="I142" s="12">
        <v>30.65</v>
      </c>
      <c r="J142" s="12">
        <v>-13.8</v>
      </c>
      <c r="K142" s="14" t="s">
        <v>217</v>
      </c>
      <c r="L142" s="9" t="str">
        <f t="shared" si="26"/>
        <v>N/A</v>
      </c>
    </row>
    <row r="143" spans="1:12" x14ac:dyDescent="0.2">
      <c r="A143" s="57" t="s">
        <v>407</v>
      </c>
      <c r="B143" s="14" t="s">
        <v>217</v>
      </c>
      <c r="C143" s="14">
        <v>4038810</v>
      </c>
      <c r="D143" s="11" t="str">
        <f t="shared" si="23"/>
        <v>N/A</v>
      </c>
      <c r="E143" s="14">
        <v>2381386</v>
      </c>
      <c r="F143" s="11" t="str">
        <f t="shared" si="24"/>
        <v>N/A</v>
      </c>
      <c r="G143" s="14">
        <v>3660165</v>
      </c>
      <c r="H143" s="11" t="str">
        <f t="shared" si="25"/>
        <v>N/A</v>
      </c>
      <c r="I143" s="12">
        <v>-41</v>
      </c>
      <c r="J143" s="12">
        <v>53.7</v>
      </c>
      <c r="K143" s="14" t="s">
        <v>217</v>
      </c>
      <c r="L143" s="9" t="str">
        <f t="shared" si="26"/>
        <v>N/A</v>
      </c>
    </row>
    <row r="144" spans="1:12" ht="25.5" x14ac:dyDescent="0.2">
      <c r="A144" s="57" t="s">
        <v>1207</v>
      </c>
      <c r="B144" s="14" t="s">
        <v>217</v>
      </c>
      <c r="C144" s="14">
        <v>273.05861672999998</v>
      </c>
      <c r="D144" s="11" t="str">
        <f t="shared" si="23"/>
        <v>N/A</v>
      </c>
      <c r="E144" s="14">
        <v>130.87414816</v>
      </c>
      <c r="F144" s="11" t="str">
        <f t="shared" si="24"/>
        <v>N/A</v>
      </c>
      <c r="G144" s="14">
        <v>161.23364609000001</v>
      </c>
      <c r="H144" s="11" t="str">
        <f t="shared" si="25"/>
        <v>N/A</v>
      </c>
      <c r="I144" s="12">
        <v>-52.1</v>
      </c>
      <c r="J144" s="12">
        <v>23.2</v>
      </c>
      <c r="K144" s="14" t="s">
        <v>217</v>
      </c>
      <c r="L144" s="9" t="str">
        <f t="shared" si="26"/>
        <v>N/A</v>
      </c>
    </row>
    <row r="145" spans="1:13" x14ac:dyDescent="0.2">
      <c r="A145" s="57" t="s">
        <v>408</v>
      </c>
      <c r="B145" s="14" t="s">
        <v>217</v>
      </c>
      <c r="C145" s="14" t="s">
        <v>217</v>
      </c>
      <c r="D145" s="11" t="str">
        <f t="shared" si="23"/>
        <v>N/A</v>
      </c>
      <c r="E145" s="14">
        <v>0</v>
      </c>
      <c r="F145" s="11" t="str">
        <f t="shared" si="24"/>
        <v>N/A</v>
      </c>
      <c r="G145" s="14">
        <v>0</v>
      </c>
      <c r="H145" s="11" t="str">
        <f t="shared" si="25"/>
        <v>N/A</v>
      </c>
      <c r="I145" s="12" t="s">
        <v>217</v>
      </c>
      <c r="J145" s="12" t="s">
        <v>1743</v>
      </c>
      <c r="K145" s="14" t="s">
        <v>217</v>
      </c>
      <c r="L145" s="9" t="str">
        <f t="shared" si="26"/>
        <v>N/A</v>
      </c>
    </row>
    <row r="146" spans="1:13" x14ac:dyDescent="0.2">
      <c r="A146" s="57" t="s">
        <v>1208</v>
      </c>
      <c r="B146" s="14" t="s">
        <v>217</v>
      </c>
      <c r="C146" s="14" t="s">
        <v>217</v>
      </c>
      <c r="D146" s="11" t="str">
        <f t="shared" si="23"/>
        <v>N/A</v>
      </c>
      <c r="E146" s="14" t="s">
        <v>1743</v>
      </c>
      <c r="F146" s="11" t="str">
        <f t="shared" si="24"/>
        <v>N/A</v>
      </c>
      <c r="G146" s="14" t="s">
        <v>1743</v>
      </c>
      <c r="H146" s="11" t="str">
        <f t="shared" si="25"/>
        <v>N/A</v>
      </c>
      <c r="I146" s="12" t="s">
        <v>217</v>
      </c>
      <c r="J146" s="12" t="s">
        <v>1743</v>
      </c>
      <c r="K146" s="14" t="s">
        <v>217</v>
      </c>
      <c r="L146" s="9" t="str">
        <f t="shared" si="26"/>
        <v>N/A</v>
      </c>
    </row>
    <row r="147" spans="1:13" x14ac:dyDescent="0.2">
      <c r="A147" s="57" t="s">
        <v>409</v>
      </c>
      <c r="B147" s="14" t="s">
        <v>217</v>
      </c>
      <c r="C147" s="14" t="s">
        <v>217</v>
      </c>
      <c r="D147" s="11" t="str">
        <f t="shared" ref="D147:D160" si="27">IF($B147="N/A","N/A",IF(C147&gt;10,"No",IF(C147&lt;-10,"No","Yes")))</f>
        <v>N/A</v>
      </c>
      <c r="E147" s="14">
        <v>111652749</v>
      </c>
      <c r="F147" s="11" t="str">
        <f t="shared" ref="F147:F160" si="28">IF($B147="N/A","N/A",IF(E147&gt;10,"No",IF(E147&lt;-10,"No","Yes")))</f>
        <v>N/A</v>
      </c>
      <c r="G147" s="14">
        <v>204912698</v>
      </c>
      <c r="H147" s="11" t="str">
        <f t="shared" ref="H147:H160" si="29">IF($B147="N/A","N/A",IF(G147&gt;10,"No",IF(G147&lt;-10,"No","Yes")))</f>
        <v>N/A</v>
      </c>
      <c r="I147" s="12" t="s">
        <v>217</v>
      </c>
      <c r="J147" s="12">
        <v>83.53</v>
      </c>
      <c r="K147" s="14" t="s">
        <v>217</v>
      </c>
      <c r="L147" s="9" t="str">
        <f t="shared" si="26"/>
        <v>N/A</v>
      </c>
    </row>
    <row r="148" spans="1:13" x14ac:dyDescent="0.2">
      <c r="A148" s="57" t="s">
        <v>1209</v>
      </c>
      <c r="B148" s="14" t="s">
        <v>217</v>
      </c>
      <c r="C148" s="14" t="s">
        <v>217</v>
      </c>
      <c r="D148" s="11" t="str">
        <f t="shared" si="27"/>
        <v>N/A</v>
      </c>
      <c r="E148" s="14">
        <v>1051.6808489</v>
      </c>
      <c r="F148" s="11" t="str">
        <f t="shared" si="28"/>
        <v>N/A</v>
      </c>
      <c r="G148" s="14">
        <v>1618.9673539999999</v>
      </c>
      <c r="H148" s="11" t="str">
        <f t="shared" si="29"/>
        <v>N/A</v>
      </c>
      <c r="I148" s="12" t="s">
        <v>217</v>
      </c>
      <c r="J148" s="12">
        <v>53.94</v>
      </c>
      <c r="K148" s="14" t="s">
        <v>217</v>
      </c>
      <c r="L148" s="9" t="str">
        <f t="shared" si="26"/>
        <v>N/A</v>
      </c>
    </row>
    <row r="149" spans="1:13" x14ac:dyDescent="0.2">
      <c r="A149" s="57" t="s">
        <v>410</v>
      </c>
      <c r="B149" s="14" t="s">
        <v>217</v>
      </c>
      <c r="C149" s="14">
        <v>6392850</v>
      </c>
      <c r="D149" s="11" t="str">
        <f t="shared" si="27"/>
        <v>N/A</v>
      </c>
      <c r="E149" s="14">
        <v>7846578</v>
      </c>
      <c r="F149" s="11" t="str">
        <f t="shared" si="28"/>
        <v>N/A</v>
      </c>
      <c r="G149" s="14">
        <v>10617168</v>
      </c>
      <c r="H149" s="11" t="str">
        <f t="shared" si="29"/>
        <v>N/A</v>
      </c>
      <c r="I149" s="12">
        <v>22.74</v>
      </c>
      <c r="J149" s="12">
        <v>35.31</v>
      </c>
      <c r="K149" s="14" t="s">
        <v>217</v>
      </c>
      <c r="L149" s="9" t="str">
        <f t="shared" si="26"/>
        <v>N/A</v>
      </c>
    </row>
    <row r="150" spans="1:13" x14ac:dyDescent="0.2">
      <c r="A150" s="57" t="s">
        <v>1210</v>
      </c>
      <c r="B150" s="14" t="s">
        <v>217</v>
      </c>
      <c r="C150" s="14">
        <v>139.67031527</v>
      </c>
      <c r="D150" s="11" t="str">
        <f t="shared" si="27"/>
        <v>N/A</v>
      </c>
      <c r="E150" s="14">
        <v>129.65264375000001</v>
      </c>
      <c r="F150" s="11" t="str">
        <f t="shared" si="28"/>
        <v>N/A</v>
      </c>
      <c r="G150" s="14">
        <v>137.67967322000001</v>
      </c>
      <c r="H150" s="11" t="str">
        <f t="shared" si="29"/>
        <v>N/A</v>
      </c>
      <c r="I150" s="12">
        <v>-7.17</v>
      </c>
      <c r="J150" s="12">
        <v>6.1909999999999998</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11969263</v>
      </c>
      <c r="F153" s="11" t="str">
        <f t="shared" si="28"/>
        <v>N/A</v>
      </c>
      <c r="G153" s="14">
        <v>15385288</v>
      </c>
      <c r="H153" s="11" t="str">
        <f t="shared" si="29"/>
        <v>N/A</v>
      </c>
      <c r="I153" s="12" t="s">
        <v>217</v>
      </c>
      <c r="J153" s="12">
        <v>28.54</v>
      </c>
      <c r="K153" s="14" t="s">
        <v>217</v>
      </c>
      <c r="L153" s="9" t="str">
        <f t="shared" si="26"/>
        <v>N/A</v>
      </c>
      <c r="M153" s="63"/>
    </row>
    <row r="154" spans="1:13" x14ac:dyDescent="0.2">
      <c r="A154" s="57" t="s">
        <v>1212</v>
      </c>
      <c r="B154" s="14" t="s">
        <v>217</v>
      </c>
      <c r="C154" s="14" t="s">
        <v>217</v>
      </c>
      <c r="D154" s="11" t="str">
        <f t="shared" si="27"/>
        <v>N/A</v>
      </c>
      <c r="E154" s="14">
        <v>32003.377004999998</v>
      </c>
      <c r="F154" s="11" t="str">
        <f t="shared" si="28"/>
        <v>N/A</v>
      </c>
      <c r="G154" s="14">
        <v>28126.669104000001</v>
      </c>
      <c r="H154" s="11" t="str">
        <f t="shared" si="29"/>
        <v>N/A</v>
      </c>
      <c r="I154" s="12" t="s">
        <v>217</v>
      </c>
      <c r="J154" s="12">
        <v>-12.1</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v>663.03507778999995</v>
      </c>
      <c r="D164" s="130" t="str">
        <f t="shared" ref="D164:D166" si="31">IF($B164="N/A","N/A",IF(C164&gt;10,"No",IF(C164&lt;-10,"No","Yes")))</f>
        <v>N/A</v>
      </c>
      <c r="E164" s="131">
        <v>1098.4302815000001</v>
      </c>
      <c r="F164" s="130" t="str">
        <f t="shared" ref="F164:F166" si="32">IF($B164="N/A","N/A",IF(E164&gt;10,"No",IF(E164&lt;-10,"No","Yes")))</f>
        <v>N/A</v>
      </c>
      <c r="G164" s="131">
        <v>1662.8091081</v>
      </c>
      <c r="H164" s="130" t="str">
        <f t="shared" ref="H164:H166" si="33">IF($B164="N/A","N/A",IF(G164&gt;10,"No",IF(G164&lt;-10,"No","Yes")))</f>
        <v>N/A</v>
      </c>
      <c r="I164" s="132">
        <v>65.67</v>
      </c>
      <c r="J164" s="132">
        <v>51.38</v>
      </c>
      <c r="K164" s="133" t="s">
        <v>732</v>
      </c>
      <c r="L164" s="134" t="str">
        <f>IF(J164="Div by 0", "N/A", IF(OR(J164="N/A",K164="N/A"),"N/A", IF(J164&gt;VALUE(MID(K164,1,2)), "No", IF(J164&lt;-1*VALUE(MID(K164,1,2)), "No", "Yes"))))</f>
        <v>No</v>
      </c>
      <c r="N164" s="64"/>
    </row>
    <row r="165" spans="1:16" x14ac:dyDescent="0.2">
      <c r="A165" s="57" t="s">
        <v>1217</v>
      </c>
      <c r="B165" s="131" t="s">
        <v>217</v>
      </c>
      <c r="C165" s="131">
        <v>1336.1721589000001</v>
      </c>
      <c r="D165" s="130" t="str">
        <f t="shared" si="31"/>
        <v>N/A</v>
      </c>
      <c r="E165" s="131">
        <v>1394.474866</v>
      </c>
      <c r="F165" s="130" t="str">
        <f t="shared" si="32"/>
        <v>N/A</v>
      </c>
      <c r="G165" s="131">
        <v>1604.0651846000001</v>
      </c>
      <c r="H165" s="130" t="str">
        <f t="shared" si="33"/>
        <v>N/A</v>
      </c>
      <c r="I165" s="132">
        <v>4.3630000000000004</v>
      </c>
      <c r="J165" s="132">
        <v>15.03</v>
      </c>
      <c r="K165" s="133" t="s">
        <v>732</v>
      </c>
      <c r="L165" s="134" t="str">
        <f t="shared" ref="L165:L166" si="34">IF(J165="Div by 0", "N/A", IF(OR(J165="N/A",K165="N/A"),"N/A", IF(J165&gt;VALUE(MID(K165,1,2)), "No", IF(J165&lt;-1*VALUE(MID(K165,1,2)), "No", "Yes"))))</f>
        <v>Yes</v>
      </c>
      <c r="N165" s="64"/>
    </row>
    <row r="166" spans="1:16" x14ac:dyDescent="0.2">
      <c r="A166" s="57" t="s">
        <v>1218</v>
      </c>
      <c r="B166" s="131" t="s">
        <v>217</v>
      </c>
      <c r="C166" s="131">
        <v>561.29883051000002</v>
      </c>
      <c r="D166" s="130" t="str">
        <f t="shared" si="31"/>
        <v>N/A</v>
      </c>
      <c r="E166" s="131">
        <v>1066.3894763000001</v>
      </c>
      <c r="F166" s="130" t="str">
        <f t="shared" si="32"/>
        <v>N/A</v>
      </c>
      <c r="G166" s="131">
        <v>1862.0504791999999</v>
      </c>
      <c r="H166" s="130" t="str">
        <f t="shared" si="33"/>
        <v>N/A</v>
      </c>
      <c r="I166" s="132">
        <v>89.99</v>
      </c>
      <c r="J166" s="132">
        <v>74.61</v>
      </c>
      <c r="K166" s="133" t="s">
        <v>732</v>
      </c>
      <c r="L166" s="134" t="str">
        <f t="shared" si="34"/>
        <v>No</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1934386</v>
      </c>
      <c r="D6" s="130" t="str">
        <f t="shared" ref="D6:D11" si="0">IF($B6="N/A","N/A",IF(C6&gt;10,"No",IF(C6&lt;-10,"No","Yes")))</f>
        <v>N/A</v>
      </c>
      <c r="E6" s="152">
        <v>2073351</v>
      </c>
      <c r="F6" s="130" t="str">
        <f t="shared" ref="F6:F11" si="1">IF($B6="N/A","N/A",IF(E6&gt;10,"No",IF(E6&lt;-10,"No","Yes")))</f>
        <v>N/A</v>
      </c>
      <c r="G6" s="152">
        <v>2208404</v>
      </c>
      <c r="H6" s="130" t="str">
        <f t="shared" ref="H6:H11" si="2">IF($B6="N/A","N/A",IF(G6&gt;10,"No",IF(G6&lt;-10,"No","Yes")))</f>
        <v>N/A</v>
      </c>
      <c r="I6" s="132">
        <v>7.1840000000000002</v>
      </c>
      <c r="J6" s="132">
        <v>6.5140000000000002</v>
      </c>
      <c r="K6" s="152" t="s">
        <v>732</v>
      </c>
      <c r="L6" s="134" t="str">
        <f t="shared" ref="L6:L14" si="3">IF(J6="Div by 0", "N/A", IF(K6="N/A","N/A", IF(J6&gt;VALUE(MID(K6,1,2)), "No", IF(J6&lt;-1*VALUE(MID(K6,1,2)), "No", "Yes"))))</f>
        <v>Yes</v>
      </c>
    </row>
    <row r="7" spans="1:12" x14ac:dyDescent="0.2">
      <c r="A7" s="16" t="s">
        <v>100</v>
      </c>
      <c r="B7" s="135" t="s">
        <v>217</v>
      </c>
      <c r="C7" s="152">
        <v>126394</v>
      </c>
      <c r="D7" s="130" t="str">
        <f t="shared" si="0"/>
        <v>N/A</v>
      </c>
      <c r="E7" s="152">
        <v>128342</v>
      </c>
      <c r="F7" s="130" t="str">
        <f t="shared" si="1"/>
        <v>N/A</v>
      </c>
      <c r="G7" s="152">
        <v>128822</v>
      </c>
      <c r="H7" s="130" t="str">
        <f t="shared" si="2"/>
        <v>N/A</v>
      </c>
      <c r="I7" s="132">
        <v>1.5409999999999999</v>
      </c>
      <c r="J7" s="132">
        <v>0.374</v>
      </c>
      <c r="K7" s="135" t="s">
        <v>732</v>
      </c>
      <c r="L7" s="134" t="str">
        <f t="shared" si="3"/>
        <v>Yes</v>
      </c>
    </row>
    <row r="8" spans="1:12" x14ac:dyDescent="0.2">
      <c r="A8" s="16" t="s">
        <v>101</v>
      </c>
      <c r="B8" s="135" t="s">
        <v>217</v>
      </c>
      <c r="C8" s="152">
        <v>309773</v>
      </c>
      <c r="D8" s="130" t="str">
        <f t="shared" si="0"/>
        <v>N/A</v>
      </c>
      <c r="E8" s="152">
        <v>330201</v>
      </c>
      <c r="F8" s="130" t="str">
        <f t="shared" si="1"/>
        <v>N/A</v>
      </c>
      <c r="G8" s="152">
        <v>349639</v>
      </c>
      <c r="H8" s="130" t="str">
        <f t="shared" si="2"/>
        <v>N/A</v>
      </c>
      <c r="I8" s="132">
        <v>6.5949999999999998</v>
      </c>
      <c r="J8" s="132">
        <v>5.8869999999999996</v>
      </c>
      <c r="K8" s="135" t="s">
        <v>732</v>
      </c>
      <c r="L8" s="134" t="str">
        <f t="shared" si="3"/>
        <v>Yes</v>
      </c>
    </row>
    <row r="9" spans="1:12" x14ac:dyDescent="0.2">
      <c r="A9" s="16" t="s">
        <v>104</v>
      </c>
      <c r="B9" s="135" t="s">
        <v>217</v>
      </c>
      <c r="C9" s="152">
        <v>1077968</v>
      </c>
      <c r="D9" s="130" t="str">
        <f t="shared" si="0"/>
        <v>N/A</v>
      </c>
      <c r="E9" s="152">
        <v>1138928</v>
      </c>
      <c r="F9" s="130" t="str">
        <f t="shared" si="1"/>
        <v>N/A</v>
      </c>
      <c r="G9" s="152">
        <v>1182565</v>
      </c>
      <c r="H9" s="130" t="str">
        <f t="shared" si="2"/>
        <v>N/A</v>
      </c>
      <c r="I9" s="132">
        <v>5.6550000000000002</v>
      </c>
      <c r="J9" s="132">
        <v>3.831</v>
      </c>
      <c r="K9" s="135" t="s">
        <v>732</v>
      </c>
      <c r="L9" s="134" t="str">
        <f t="shared" si="3"/>
        <v>Yes</v>
      </c>
    </row>
    <row r="10" spans="1:12" x14ac:dyDescent="0.2">
      <c r="A10" s="16" t="s">
        <v>105</v>
      </c>
      <c r="B10" s="135" t="s">
        <v>217</v>
      </c>
      <c r="C10" s="152">
        <v>420251</v>
      </c>
      <c r="D10" s="130" t="str">
        <f t="shared" si="0"/>
        <v>N/A</v>
      </c>
      <c r="E10" s="152">
        <v>475880</v>
      </c>
      <c r="F10" s="130" t="str">
        <f t="shared" si="1"/>
        <v>N/A</v>
      </c>
      <c r="G10" s="152">
        <v>547378</v>
      </c>
      <c r="H10" s="130" t="str">
        <f t="shared" si="2"/>
        <v>N/A</v>
      </c>
      <c r="I10" s="132">
        <v>13.24</v>
      </c>
      <c r="J10" s="132">
        <v>15.02</v>
      </c>
      <c r="K10" s="135" t="s">
        <v>732</v>
      </c>
      <c r="L10" s="134" t="str">
        <f t="shared" si="3"/>
        <v>Yes</v>
      </c>
    </row>
    <row r="11" spans="1:12" x14ac:dyDescent="0.2">
      <c r="A11" s="16" t="s">
        <v>77</v>
      </c>
      <c r="B11" s="152" t="s">
        <v>217</v>
      </c>
      <c r="C11" s="152">
        <v>1592022.59</v>
      </c>
      <c r="D11" s="138" t="str">
        <f t="shared" si="0"/>
        <v>N/A</v>
      </c>
      <c r="E11" s="152">
        <v>1698412.37</v>
      </c>
      <c r="F11" s="130" t="str">
        <f t="shared" si="1"/>
        <v>N/A</v>
      </c>
      <c r="G11" s="152">
        <v>1808770.47</v>
      </c>
      <c r="H11" s="130" t="str">
        <f t="shared" si="2"/>
        <v>N/A</v>
      </c>
      <c r="I11" s="132">
        <v>6.6829999999999998</v>
      </c>
      <c r="J11" s="132">
        <v>6.4980000000000002</v>
      </c>
      <c r="K11" s="152" t="s">
        <v>733</v>
      </c>
      <c r="L11" s="134" t="str">
        <f t="shared" si="3"/>
        <v>Yes</v>
      </c>
    </row>
    <row r="12" spans="1:12" x14ac:dyDescent="0.2">
      <c r="A12" s="16" t="s">
        <v>115</v>
      </c>
      <c r="B12" s="152" t="s">
        <v>217</v>
      </c>
      <c r="C12" s="152">
        <v>255733</v>
      </c>
      <c r="D12" s="152" t="s">
        <v>217</v>
      </c>
      <c r="E12" s="152">
        <v>260911</v>
      </c>
      <c r="F12" s="152" t="s">
        <v>217</v>
      </c>
      <c r="G12" s="152">
        <v>268824</v>
      </c>
      <c r="H12" s="152" t="s">
        <v>217</v>
      </c>
      <c r="I12" s="132">
        <v>2.0249999999999999</v>
      </c>
      <c r="J12" s="132">
        <v>3.0329999999999999</v>
      </c>
      <c r="K12" s="152" t="s">
        <v>733</v>
      </c>
      <c r="L12" s="134" t="str">
        <f t="shared" si="3"/>
        <v>Yes</v>
      </c>
    </row>
    <row r="13" spans="1:12" x14ac:dyDescent="0.2">
      <c r="A13" s="16" t="s">
        <v>449</v>
      </c>
      <c r="B13" s="152" t="s">
        <v>217</v>
      </c>
      <c r="C13" s="152">
        <v>122555</v>
      </c>
      <c r="D13" s="152" t="s">
        <v>217</v>
      </c>
      <c r="E13" s="152">
        <v>123440</v>
      </c>
      <c r="F13" s="152" t="s">
        <v>217</v>
      </c>
      <c r="G13" s="152">
        <v>124881</v>
      </c>
      <c r="H13" s="152" t="s">
        <v>217</v>
      </c>
      <c r="I13" s="132">
        <v>0.72209999999999996</v>
      </c>
      <c r="J13" s="132">
        <v>1.167</v>
      </c>
      <c r="K13" s="152" t="s">
        <v>733</v>
      </c>
      <c r="L13" s="134" t="str">
        <f t="shared" si="3"/>
        <v>Yes</v>
      </c>
    </row>
    <row r="14" spans="1:12" x14ac:dyDescent="0.2">
      <c r="A14" s="16" t="s">
        <v>450</v>
      </c>
      <c r="B14" s="152" t="s">
        <v>217</v>
      </c>
      <c r="C14" s="152">
        <v>125850</v>
      </c>
      <c r="D14" s="152" t="s">
        <v>217</v>
      </c>
      <c r="E14" s="152">
        <v>129674</v>
      </c>
      <c r="F14" s="152" t="s">
        <v>217</v>
      </c>
      <c r="G14" s="152">
        <v>136053</v>
      </c>
      <c r="H14" s="152" t="s">
        <v>217</v>
      </c>
      <c r="I14" s="132">
        <v>3.0390000000000001</v>
      </c>
      <c r="J14" s="132">
        <v>4.9189999999999996</v>
      </c>
      <c r="K14" s="152" t="s">
        <v>733</v>
      </c>
      <c r="L14" s="134" t="str">
        <f t="shared" si="3"/>
        <v>Yes</v>
      </c>
    </row>
    <row r="15" spans="1:12" x14ac:dyDescent="0.2">
      <c r="A15" s="4" t="s">
        <v>58</v>
      </c>
      <c r="B15" s="135" t="s">
        <v>217</v>
      </c>
      <c r="C15" s="131">
        <v>6987278479</v>
      </c>
      <c r="D15" s="130" t="str">
        <f t="shared" ref="D15:D20" si="4">IF($B15="N/A","N/A",IF(C15&gt;10,"No",IF(C15&lt;-10,"No","Yes")))</f>
        <v>N/A</v>
      </c>
      <c r="E15" s="131">
        <v>8018939348</v>
      </c>
      <c r="F15" s="130" t="str">
        <f t="shared" ref="F15:F20" si="5">IF($B15="N/A","N/A",IF(E15&gt;10,"No",IF(E15&lt;-10,"No","Yes")))</f>
        <v>N/A</v>
      </c>
      <c r="G15" s="131">
        <v>10111391924</v>
      </c>
      <c r="H15" s="130" t="str">
        <f t="shared" ref="H15:H20" si="6">IF($B15="N/A","N/A",IF(G15&gt;10,"No",IF(G15&lt;-10,"No","Yes")))</f>
        <v>N/A</v>
      </c>
      <c r="I15" s="132">
        <v>14.76</v>
      </c>
      <c r="J15" s="132">
        <v>26.09</v>
      </c>
      <c r="K15" s="135" t="s">
        <v>732</v>
      </c>
      <c r="L15" s="134" t="str">
        <f t="shared" ref="L15:L20" si="7">IF(J15="Div by 0", "N/A", IF(K15="N/A","N/A", IF(J15&gt;VALUE(MID(K15,1,2)), "No", IF(J15&lt;-1*VALUE(MID(K15,1,2)), "No", "Yes"))))</f>
        <v>Yes</v>
      </c>
    </row>
    <row r="16" spans="1:12" x14ac:dyDescent="0.2">
      <c r="A16" s="4" t="s">
        <v>1121</v>
      </c>
      <c r="B16" s="135" t="s">
        <v>217</v>
      </c>
      <c r="C16" s="131">
        <v>3612.1428086000001</v>
      </c>
      <c r="D16" s="130" t="str">
        <f t="shared" si="4"/>
        <v>N/A</v>
      </c>
      <c r="E16" s="131">
        <v>3867.6226784999999</v>
      </c>
      <c r="F16" s="130" t="str">
        <f t="shared" si="5"/>
        <v>N/A</v>
      </c>
      <c r="G16" s="131">
        <v>4578.5969977000004</v>
      </c>
      <c r="H16" s="130" t="str">
        <f t="shared" si="6"/>
        <v>N/A</v>
      </c>
      <c r="I16" s="132">
        <v>7.0730000000000004</v>
      </c>
      <c r="J16" s="132">
        <v>18.38</v>
      </c>
      <c r="K16" s="135" t="s">
        <v>732</v>
      </c>
      <c r="L16" s="134" t="str">
        <f t="shared" si="7"/>
        <v>Yes</v>
      </c>
    </row>
    <row r="17" spans="1:12" x14ac:dyDescent="0.2">
      <c r="A17" s="4" t="s">
        <v>1219</v>
      </c>
      <c r="B17" s="135" t="s">
        <v>217</v>
      </c>
      <c r="C17" s="131">
        <v>11173.362082</v>
      </c>
      <c r="D17" s="130" t="str">
        <f t="shared" si="4"/>
        <v>N/A</v>
      </c>
      <c r="E17" s="131">
        <v>12924.860155</v>
      </c>
      <c r="F17" s="130" t="str">
        <f t="shared" si="5"/>
        <v>N/A</v>
      </c>
      <c r="G17" s="131">
        <v>12966.851601</v>
      </c>
      <c r="H17" s="130" t="str">
        <f t="shared" si="6"/>
        <v>N/A</v>
      </c>
      <c r="I17" s="132">
        <v>15.68</v>
      </c>
      <c r="J17" s="132">
        <v>0.32490000000000002</v>
      </c>
      <c r="K17" s="135" t="s">
        <v>732</v>
      </c>
      <c r="L17" s="134" t="str">
        <f t="shared" si="7"/>
        <v>Yes</v>
      </c>
    </row>
    <row r="18" spans="1:12" x14ac:dyDescent="0.2">
      <c r="A18" s="4" t="s">
        <v>1220</v>
      </c>
      <c r="B18" s="135" t="s">
        <v>217</v>
      </c>
      <c r="C18" s="131">
        <v>9200.3031026000008</v>
      </c>
      <c r="D18" s="130" t="str">
        <f t="shared" si="4"/>
        <v>N/A</v>
      </c>
      <c r="E18" s="131">
        <v>9946.4880118000001</v>
      </c>
      <c r="F18" s="130" t="str">
        <f t="shared" si="5"/>
        <v>N/A</v>
      </c>
      <c r="G18" s="131">
        <v>13016.356287000001</v>
      </c>
      <c r="H18" s="130" t="str">
        <f t="shared" si="6"/>
        <v>N/A</v>
      </c>
      <c r="I18" s="132">
        <v>8.11</v>
      </c>
      <c r="J18" s="132">
        <v>30.86</v>
      </c>
      <c r="K18" s="135" t="s">
        <v>732</v>
      </c>
      <c r="L18" s="134" t="str">
        <f t="shared" si="7"/>
        <v>No</v>
      </c>
    </row>
    <row r="19" spans="1:12" x14ac:dyDescent="0.2">
      <c r="A19" s="4" t="s">
        <v>1221</v>
      </c>
      <c r="B19" s="135" t="s">
        <v>217</v>
      </c>
      <c r="C19" s="131">
        <v>1402.5740161000001</v>
      </c>
      <c r="D19" s="130" t="str">
        <f t="shared" si="4"/>
        <v>N/A</v>
      </c>
      <c r="E19" s="131">
        <v>1489.0865647000001</v>
      </c>
      <c r="F19" s="130" t="str">
        <f t="shared" si="5"/>
        <v>N/A</v>
      </c>
      <c r="G19" s="131">
        <v>1804.2213856999999</v>
      </c>
      <c r="H19" s="130" t="str">
        <f t="shared" si="6"/>
        <v>N/A</v>
      </c>
      <c r="I19" s="132">
        <v>6.1680000000000001</v>
      </c>
      <c r="J19" s="132">
        <v>21.16</v>
      </c>
      <c r="K19" s="135" t="s">
        <v>732</v>
      </c>
      <c r="L19" s="134" t="str">
        <f t="shared" si="7"/>
        <v>Yes</v>
      </c>
    </row>
    <row r="20" spans="1:12" x14ac:dyDescent="0.2">
      <c r="A20" s="4" t="s">
        <v>1222</v>
      </c>
      <c r="B20" s="135" t="s">
        <v>217</v>
      </c>
      <c r="C20" s="131">
        <v>2886.6014644000002</v>
      </c>
      <c r="D20" s="130" t="str">
        <f t="shared" si="4"/>
        <v>N/A</v>
      </c>
      <c r="E20" s="131">
        <v>2899.5424791999999</v>
      </c>
      <c r="F20" s="130" t="str">
        <f t="shared" si="5"/>
        <v>N/A</v>
      </c>
      <c r="G20" s="131">
        <v>3208.6443153</v>
      </c>
      <c r="H20" s="130" t="str">
        <f t="shared" si="6"/>
        <v>N/A</v>
      </c>
      <c r="I20" s="132">
        <v>0.44829999999999998</v>
      </c>
      <c r="J20" s="132">
        <v>10.66</v>
      </c>
      <c r="K20" s="135" t="s">
        <v>732</v>
      </c>
      <c r="L20" s="134" t="str">
        <f t="shared" si="7"/>
        <v>Yes</v>
      </c>
    </row>
    <row r="21" spans="1:12" x14ac:dyDescent="0.2">
      <c r="A21" s="2" t="s">
        <v>1125</v>
      </c>
      <c r="B21" s="135" t="s">
        <v>217</v>
      </c>
      <c r="C21" s="131">
        <v>3792.1486758000001</v>
      </c>
      <c r="D21" s="130" t="str">
        <f t="shared" ref="D21:D22" si="8">IF($B21="N/A","N/A",IF(C21&gt;10,"No",IF(C21&lt;-10,"No","Yes")))</f>
        <v>N/A</v>
      </c>
      <c r="E21" s="131">
        <v>4094.0646824</v>
      </c>
      <c r="F21" s="130" t="str">
        <f t="shared" ref="F21:F22" si="9">IF($B21="N/A","N/A",IF(E21&gt;10,"No",IF(E21&lt;-10,"No","Yes")))</f>
        <v>N/A</v>
      </c>
      <c r="G21" s="131">
        <v>4669.7241470999998</v>
      </c>
      <c r="H21" s="130" t="str">
        <f t="shared" ref="H21:H22" si="10">IF($B21="N/A","N/A",IF(G21&gt;10,"No",IF(G21&lt;-10,"No","Yes")))</f>
        <v>N/A</v>
      </c>
      <c r="I21" s="132">
        <v>7.9619999999999997</v>
      </c>
      <c r="J21" s="132">
        <v>14.06</v>
      </c>
      <c r="K21" s="135" t="s">
        <v>732</v>
      </c>
      <c r="L21" s="134" t="str">
        <f>IF(J21="Div by 0", "N/A", IF(OR(J21="N/A",K21="N/A"),"N/A", IF(J21&gt;VALUE(MID(K21,1,2)), "No", IF(J21&lt;-1*VALUE(MID(K21,1,2)), "No", "Yes"))))</f>
        <v>Yes</v>
      </c>
    </row>
    <row r="22" spans="1:12" x14ac:dyDescent="0.2">
      <c r="A22" s="2" t="s">
        <v>1126</v>
      </c>
      <c r="B22" s="135" t="s">
        <v>217</v>
      </c>
      <c r="C22" s="131">
        <v>3382.7398761999998</v>
      </c>
      <c r="D22" s="130" t="str">
        <f t="shared" si="8"/>
        <v>N/A</v>
      </c>
      <c r="E22" s="131">
        <v>3584.2978152999999</v>
      </c>
      <c r="F22" s="130" t="str">
        <f t="shared" si="9"/>
        <v>N/A</v>
      </c>
      <c r="G22" s="131">
        <v>4466.3626088999999</v>
      </c>
      <c r="H22" s="130" t="str">
        <f t="shared" si="10"/>
        <v>N/A</v>
      </c>
      <c r="I22" s="132">
        <v>5.9580000000000002</v>
      </c>
      <c r="J22" s="132">
        <v>24.61</v>
      </c>
      <c r="K22" s="135" t="s">
        <v>732</v>
      </c>
      <c r="L22" s="134" t="str">
        <f>IF(J22="Div by 0", "N/A", IF(OR(J22="N/A",K22="N/A"),"N/A", IF(J22&gt;VALUE(MID(K22,1,2)), "No", IF(J22&lt;-1*VALUE(MID(K22,1,2)), "No", "Yes"))))</f>
        <v>Yes</v>
      </c>
    </row>
    <row r="23" spans="1:12" x14ac:dyDescent="0.2">
      <c r="A23" s="4" t="s">
        <v>1223</v>
      </c>
      <c r="B23" s="135" t="s">
        <v>217</v>
      </c>
      <c r="C23" s="131">
        <v>8350.8585908000005</v>
      </c>
      <c r="D23" s="130" t="str">
        <f>IF($B23="N/A","N/A",IF(C23&gt;10,"No",IF(C23&lt;-10,"No","Yes")))</f>
        <v>N/A</v>
      </c>
      <c r="E23" s="131">
        <v>9524.7206557000009</v>
      </c>
      <c r="F23" s="130" t="str">
        <f>IF($B23="N/A","N/A",IF(E23&gt;10,"No",IF(E23&lt;-10,"No","Yes")))</f>
        <v>N/A</v>
      </c>
      <c r="G23" s="131">
        <v>10836.504453</v>
      </c>
      <c r="H23" s="130" t="str">
        <f>IF($B23="N/A","N/A",IF(G23&gt;10,"No",IF(G23&lt;-10,"No","Yes")))</f>
        <v>N/A</v>
      </c>
      <c r="I23" s="132">
        <v>14.06</v>
      </c>
      <c r="J23" s="132">
        <v>13.77</v>
      </c>
      <c r="K23" s="135" t="s">
        <v>732</v>
      </c>
      <c r="L23" s="134" t="str">
        <f>IF(J23="Div by 0", "N/A", IF(K23="N/A","N/A", IF(J23&gt;VALUE(MID(K23,1,2)), "No", IF(J23&lt;-1*VALUE(MID(K23,1,2)), "No", "Yes"))))</f>
        <v>Yes</v>
      </c>
    </row>
    <row r="24" spans="1:12" x14ac:dyDescent="0.2">
      <c r="A24" s="4" t="s">
        <v>1224</v>
      </c>
      <c r="B24" s="135" t="s">
        <v>217</v>
      </c>
      <c r="C24" s="131">
        <v>11392.456554</v>
      </c>
      <c r="D24" s="130" t="str">
        <f>IF($B24="N/A","N/A",IF(C24&gt;10,"No",IF(C24&lt;-10,"No","Yes")))</f>
        <v>N/A</v>
      </c>
      <c r="E24" s="131">
        <v>13262.633384999999</v>
      </c>
      <c r="F24" s="130" t="str">
        <f>IF($B24="N/A","N/A",IF(E24&gt;10,"No",IF(E24&lt;-10,"No","Yes")))</f>
        <v>N/A</v>
      </c>
      <c r="G24" s="131">
        <v>13160.643533</v>
      </c>
      <c r="H24" s="130" t="str">
        <f>IF($B24="N/A","N/A",IF(G24&gt;10,"No",IF(G24&lt;-10,"No","Yes")))</f>
        <v>N/A</v>
      </c>
      <c r="I24" s="132">
        <v>16.420000000000002</v>
      </c>
      <c r="J24" s="132">
        <v>-0.76900000000000002</v>
      </c>
      <c r="K24" s="135" t="s">
        <v>732</v>
      </c>
      <c r="L24" s="134" t="str">
        <f>IF(J24="Div by 0", "N/A", IF(K24="N/A","N/A", IF(J24&gt;VALUE(MID(K24,1,2)), "No", IF(J24&lt;-1*VALUE(MID(K24,1,2)), "No", "Yes"))))</f>
        <v>Yes</v>
      </c>
    </row>
    <row r="25" spans="1:12" x14ac:dyDescent="0.2">
      <c r="A25" s="4" t="s">
        <v>1225</v>
      </c>
      <c r="B25" s="135" t="s">
        <v>217</v>
      </c>
      <c r="C25" s="131">
        <v>4650.7895113000004</v>
      </c>
      <c r="D25" s="130" t="str">
        <f>IF($B25="N/A","N/A",IF(C25&gt;10,"No",IF(C25&lt;-10,"No","Yes")))</f>
        <v>N/A</v>
      </c>
      <c r="E25" s="131">
        <v>5472.0782963000001</v>
      </c>
      <c r="F25" s="130" t="str">
        <f>IF($B25="N/A","N/A",IF(E25&gt;10,"No",IF(E25&lt;-10,"No","Yes")))</f>
        <v>N/A</v>
      </c>
      <c r="G25" s="131">
        <v>8238.0170595</v>
      </c>
      <c r="H25" s="130" t="str">
        <f>IF($B25="N/A","N/A",IF(G25&gt;10,"No",IF(G25&lt;-10,"No","Yes")))</f>
        <v>N/A</v>
      </c>
      <c r="I25" s="132">
        <v>17.66</v>
      </c>
      <c r="J25" s="132">
        <v>50.55</v>
      </c>
      <c r="K25" s="135" t="s">
        <v>732</v>
      </c>
      <c r="L25" s="134" t="str">
        <f>IF(J25="Div by 0", "N/A", IF(K25="N/A","N/A", IF(J25&gt;VALUE(MID(K25,1,2)), "No", IF(J25&lt;-1*VALUE(MID(K25,1,2)), "No", "Yes"))))</f>
        <v>No</v>
      </c>
    </row>
    <row r="26" spans="1:12" x14ac:dyDescent="0.2">
      <c r="A26" s="4" t="s">
        <v>1226</v>
      </c>
      <c r="B26" s="135" t="s">
        <v>217</v>
      </c>
      <c r="C26" s="131">
        <v>8996.3914851000009</v>
      </c>
      <c r="D26" s="130" t="str">
        <f t="shared" ref="D26:D27" si="11">IF($B26="N/A","N/A",IF(C26&gt;10,"No",IF(C26&lt;-10,"No","Yes")))</f>
        <v>N/A</v>
      </c>
      <c r="E26" s="131">
        <v>10304.441280999999</v>
      </c>
      <c r="F26" s="130" t="str">
        <f t="shared" ref="F26:F30" si="12">IF($B26="N/A","N/A",IF(E26&gt;10,"No",IF(E26&lt;-10,"No","Yes")))</f>
        <v>N/A</v>
      </c>
      <c r="G26" s="131">
        <v>11131.918543</v>
      </c>
      <c r="H26" s="130" t="str">
        <f t="shared" ref="H26:H27" si="13">IF($B26="N/A","N/A",IF(G26&gt;10,"No",IF(G26&lt;-10,"No","Yes")))</f>
        <v>N/A</v>
      </c>
      <c r="I26" s="132">
        <v>14.54</v>
      </c>
      <c r="J26" s="132">
        <v>8.0299999999999994</v>
      </c>
      <c r="K26" s="135" t="s">
        <v>732</v>
      </c>
      <c r="L26" s="134" t="str">
        <f>IF(J26="Div by 0", "N/A", IF(OR(J26="N/A",K26="N/A"),"N/A", IF(J26&gt;VALUE(MID(K26,1,2)), "No", IF(J26&lt;-1*VALUE(MID(K26,1,2)), "No", "Yes"))))</f>
        <v>Yes</v>
      </c>
    </row>
    <row r="27" spans="1:12" x14ac:dyDescent="0.2">
      <c r="A27" s="4" t="s">
        <v>1227</v>
      </c>
      <c r="B27" s="135" t="s">
        <v>217</v>
      </c>
      <c r="C27" s="131">
        <v>7331.1800739999999</v>
      </c>
      <c r="D27" s="130" t="str">
        <f t="shared" si="11"/>
        <v>N/A</v>
      </c>
      <c r="E27" s="131">
        <v>8300.0895880000007</v>
      </c>
      <c r="F27" s="130" t="str">
        <f t="shared" si="12"/>
        <v>N/A</v>
      </c>
      <c r="G27" s="131">
        <v>10378.725666</v>
      </c>
      <c r="H27" s="130" t="str">
        <f t="shared" si="13"/>
        <v>N/A</v>
      </c>
      <c r="I27" s="132">
        <v>13.22</v>
      </c>
      <c r="J27" s="132">
        <v>25.04</v>
      </c>
      <c r="K27" s="135" t="s">
        <v>732</v>
      </c>
      <c r="L27" s="134" t="str">
        <f>IF(J27="Div by 0", "N/A", IF(OR(J27="N/A",K27="N/A"),"N/A", IF(J27&gt;VALUE(MID(K27,1,2)), "No", IF(J27&lt;-1*VALUE(MID(K27,1,2)), "No", "Yes"))))</f>
        <v>Yes</v>
      </c>
    </row>
    <row r="28" spans="1:12" x14ac:dyDescent="0.2">
      <c r="A28" s="57" t="s">
        <v>1228</v>
      </c>
      <c r="B28" s="131" t="s">
        <v>217</v>
      </c>
      <c r="C28" s="131">
        <v>663.03507778999995</v>
      </c>
      <c r="D28" s="130" t="str">
        <f t="shared" ref="D28:D30" si="14">IF($B28="N/A","N/A",IF(C28&gt;10,"No",IF(C28&lt;-10,"No","Yes")))</f>
        <v>N/A</v>
      </c>
      <c r="E28" s="131">
        <v>1098.4302815000001</v>
      </c>
      <c r="F28" s="130" t="str">
        <f t="shared" si="12"/>
        <v>N/A</v>
      </c>
      <c r="G28" s="131">
        <v>1662.8091081</v>
      </c>
      <c r="H28" s="130" t="str">
        <f t="shared" ref="H28:H30" si="15">IF($B28="N/A","N/A",IF(G28&gt;10,"No",IF(G28&lt;-10,"No","Yes")))</f>
        <v>N/A</v>
      </c>
      <c r="I28" s="132">
        <v>65.67</v>
      </c>
      <c r="J28" s="132">
        <v>51.38</v>
      </c>
      <c r="K28" s="133" t="s">
        <v>732</v>
      </c>
      <c r="L28" s="134" t="str">
        <f>IF(J28="Div by 0", "N/A", IF(OR(J28="N/A",K28="N/A"),"N/A", IF(J28&gt;VALUE(MID(K28,1,2)), "No", IF(J28&lt;-1*VALUE(MID(K28,1,2)), "No", "Yes"))))</f>
        <v>No</v>
      </c>
    </row>
    <row r="29" spans="1:12" x14ac:dyDescent="0.2">
      <c r="A29" s="57" t="s">
        <v>1229</v>
      </c>
      <c r="B29" s="131" t="s">
        <v>217</v>
      </c>
      <c r="C29" s="131">
        <v>1336.1721589000001</v>
      </c>
      <c r="D29" s="130" t="str">
        <f t="shared" si="14"/>
        <v>N/A</v>
      </c>
      <c r="E29" s="131">
        <v>1394.474866</v>
      </c>
      <c r="F29" s="130" t="str">
        <f t="shared" si="12"/>
        <v>N/A</v>
      </c>
      <c r="G29" s="131">
        <v>1604.0651846000001</v>
      </c>
      <c r="H29" s="130" t="str">
        <f t="shared" si="15"/>
        <v>N/A</v>
      </c>
      <c r="I29" s="132">
        <v>4.3630000000000004</v>
      </c>
      <c r="J29" s="132">
        <v>15.03</v>
      </c>
      <c r="K29" s="133" t="s">
        <v>732</v>
      </c>
      <c r="L29" s="134" t="str">
        <f t="shared" ref="L29:L30" si="16">IF(J29="Div by 0", "N/A", IF(OR(J29="N/A",K29="N/A"),"N/A", IF(J29&gt;VALUE(MID(K29,1,2)), "No", IF(J29&lt;-1*VALUE(MID(K29,1,2)), "No", "Yes"))))</f>
        <v>Yes</v>
      </c>
    </row>
    <row r="30" spans="1:12" x14ac:dyDescent="0.2">
      <c r="A30" s="57" t="s">
        <v>1230</v>
      </c>
      <c r="B30" s="131" t="s">
        <v>217</v>
      </c>
      <c r="C30" s="131">
        <v>561.29883051000002</v>
      </c>
      <c r="D30" s="130" t="str">
        <f t="shared" si="14"/>
        <v>N/A</v>
      </c>
      <c r="E30" s="131">
        <v>1066.3894763000001</v>
      </c>
      <c r="F30" s="130" t="str">
        <f t="shared" si="12"/>
        <v>N/A</v>
      </c>
      <c r="G30" s="131">
        <v>1862.0504791999999</v>
      </c>
      <c r="H30" s="130" t="str">
        <f t="shared" si="15"/>
        <v>N/A</v>
      </c>
      <c r="I30" s="132">
        <v>89.99</v>
      </c>
      <c r="J30" s="132">
        <v>74.61</v>
      </c>
      <c r="K30" s="133" t="s">
        <v>732</v>
      </c>
      <c r="L30" s="134" t="str">
        <f t="shared" si="16"/>
        <v>No</v>
      </c>
    </row>
    <row r="31" spans="1:12" x14ac:dyDescent="0.2">
      <c r="A31" s="45" t="s">
        <v>2</v>
      </c>
      <c r="B31" s="136" t="s">
        <v>217</v>
      </c>
      <c r="C31" s="140">
        <v>98.971249791999995</v>
      </c>
      <c r="D31" s="138" t="str">
        <f t="shared" ref="D31:D69" si="17">IF($B31="N/A","N/A",IF(C31&gt;10,"No",IF(C31&lt;-10,"No","Yes")))</f>
        <v>N/A</v>
      </c>
      <c r="E31" s="140">
        <v>97.891239833</v>
      </c>
      <c r="F31" s="138" t="str">
        <f t="shared" ref="F31:F69" si="18">IF($B31="N/A","N/A",IF(E31&gt;10,"No",IF(E31&lt;-10,"No","Yes")))</f>
        <v>N/A</v>
      </c>
      <c r="G31" s="140">
        <v>98.672933032000003</v>
      </c>
      <c r="H31" s="138" t="str">
        <f t="shared" ref="H31:H69" si="19">IF($B31="N/A","N/A",IF(G31&gt;10,"No",IF(G31&lt;-10,"No","Yes")))</f>
        <v>N/A</v>
      </c>
      <c r="I31" s="132">
        <v>-1.0900000000000001</v>
      </c>
      <c r="J31" s="132">
        <v>0.79849999999999999</v>
      </c>
      <c r="K31" s="133" t="s">
        <v>732</v>
      </c>
      <c r="L31" s="134" t="str">
        <f t="shared" ref="L31:L99" si="20">IF(J31="Div by 0", "N/A", IF(K31="N/A","N/A", IF(J31&gt;VALUE(MID(K31,1,2)), "No", IF(J31&lt;-1*VALUE(MID(K31,1,2)), "No", "Yes"))))</f>
        <v>Yes</v>
      </c>
    </row>
    <row r="32" spans="1:12" x14ac:dyDescent="0.2">
      <c r="A32" s="45" t="s">
        <v>22</v>
      </c>
      <c r="B32" s="136" t="s">
        <v>217</v>
      </c>
      <c r="C32" s="152">
        <v>1914486</v>
      </c>
      <c r="D32" s="138" t="str">
        <f t="shared" si="17"/>
        <v>N/A</v>
      </c>
      <c r="E32" s="152">
        <v>2029629</v>
      </c>
      <c r="F32" s="138" t="str">
        <f t="shared" si="18"/>
        <v>N/A</v>
      </c>
      <c r="G32" s="152">
        <v>2179097</v>
      </c>
      <c r="H32" s="138" t="str">
        <f t="shared" si="19"/>
        <v>N/A</v>
      </c>
      <c r="I32" s="132">
        <v>6.0140000000000002</v>
      </c>
      <c r="J32" s="132">
        <v>7.3639999999999999</v>
      </c>
      <c r="K32" s="133" t="s">
        <v>732</v>
      </c>
      <c r="L32" s="134" t="str">
        <f t="shared" si="20"/>
        <v>Yes</v>
      </c>
    </row>
    <row r="33" spans="1:12" x14ac:dyDescent="0.2">
      <c r="A33" s="45" t="s">
        <v>451</v>
      </c>
      <c r="B33" s="135" t="s">
        <v>217</v>
      </c>
      <c r="C33" s="152">
        <v>120245</v>
      </c>
      <c r="D33" s="152" t="str">
        <f t="shared" si="17"/>
        <v>N/A</v>
      </c>
      <c r="E33" s="152">
        <v>121814</v>
      </c>
      <c r="F33" s="152" t="str">
        <f t="shared" si="18"/>
        <v>N/A</v>
      </c>
      <c r="G33" s="152">
        <v>123480</v>
      </c>
      <c r="H33" s="130" t="str">
        <f t="shared" si="19"/>
        <v>N/A</v>
      </c>
      <c r="I33" s="132">
        <v>1.3049999999999999</v>
      </c>
      <c r="J33" s="132">
        <v>1.3680000000000001</v>
      </c>
      <c r="K33" s="135" t="s">
        <v>732</v>
      </c>
      <c r="L33" s="134" t="str">
        <f t="shared" si="20"/>
        <v>Yes</v>
      </c>
    </row>
    <row r="34" spans="1:12" x14ac:dyDescent="0.2">
      <c r="A34" s="45" t="s">
        <v>1231</v>
      </c>
      <c r="B34" s="141" t="s">
        <v>217</v>
      </c>
      <c r="C34" s="152" t="s">
        <v>217</v>
      </c>
      <c r="D34" s="134" t="str">
        <f t="shared" ref="D34:D38" si="21">IF($B34="N/A","N/A",IF(C34&lt;0,"No","Yes"))</f>
        <v>N/A</v>
      </c>
      <c r="E34" s="152">
        <v>40608</v>
      </c>
      <c r="F34" s="134" t="str">
        <f t="shared" ref="F34:F38" si="22">IF($B34="N/A","N/A",IF(E34&lt;0,"No","Yes"))</f>
        <v>N/A</v>
      </c>
      <c r="G34" s="152">
        <v>40766</v>
      </c>
      <c r="H34" s="134" t="str">
        <f t="shared" ref="H34:H38" si="23">IF($B34="N/A","N/A",IF(G34&lt;0,"No","Yes"))</f>
        <v>N/A</v>
      </c>
      <c r="I34" s="132" t="s">
        <v>217</v>
      </c>
      <c r="J34" s="132">
        <v>0.3891</v>
      </c>
      <c r="K34" s="152" t="s">
        <v>732</v>
      </c>
      <c r="L34" s="134" t="str">
        <f t="shared" si="20"/>
        <v>Yes</v>
      </c>
    </row>
    <row r="35" spans="1:12" x14ac:dyDescent="0.2">
      <c r="A35" s="45" t="s">
        <v>1232</v>
      </c>
      <c r="B35" s="141" t="s">
        <v>217</v>
      </c>
      <c r="C35" s="152" t="s">
        <v>217</v>
      </c>
      <c r="D35" s="134" t="str">
        <f t="shared" si="21"/>
        <v>N/A</v>
      </c>
      <c r="E35" s="152">
        <v>7825</v>
      </c>
      <c r="F35" s="134" t="str">
        <f t="shared" si="22"/>
        <v>N/A</v>
      </c>
      <c r="G35" s="152">
        <v>9048</v>
      </c>
      <c r="H35" s="134" t="str">
        <f t="shared" si="23"/>
        <v>N/A</v>
      </c>
      <c r="I35" s="132" t="s">
        <v>217</v>
      </c>
      <c r="J35" s="132">
        <v>15.63</v>
      </c>
      <c r="K35" s="152" t="s">
        <v>732</v>
      </c>
      <c r="L35" s="134" t="str">
        <f t="shared" si="20"/>
        <v>Yes</v>
      </c>
    </row>
    <row r="36" spans="1:12" x14ac:dyDescent="0.2">
      <c r="A36" s="45" t="s">
        <v>1233</v>
      </c>
      <c r="B36" s="141" t="s">
        <v>217</v>
      </c>
      <c r="C36" s="152" t="s">
        <v>217</v>
      </c>
      <c r="D36" s="134" t="str">
        <f t="shared" si="21"/>
        <v>N/A</v>
      </c>
      <c r="E36" s="152">
        <v>43198</v>
      </c>
      <c r="F36" s="134" t="str">
        <f t="shared" si="22"/>
        <v>N/A</v>
      </c>
      <c r="G36" s="152">
        <v>44028</v>
      </c>
      <c r="H36" s="134" t="str">
        <f t="shared" si="23"/>
        <v>N/A</v>
      </c>
      <c r="I36" s="132" t="s">
        <v>217</v>
      </c>
      <c r="J36" s="132">
        <v>1.921</v>
      </c>
      <c r="K36" s="152" t="s">
        <v>732</v>
      </c>
      <c r="L36" s="134" t="str">
        <f t="shared" si="20"/>
        <v>Yes</v>
      </c>
    </row>
    <row r="37" spans="1:12" x14ac:dyDescent="0.2">
      <c r="A37" s="45" t="s">
        <v>1234</v>
      </c>
      <c r="B37" s="141" t="s">
        <v>217</v>
      </c>
      <c r="C37" s="152" t="s">
        <v>217</v>
      </c>
      <c r="D37" s="134" t="str">
        <f t="shared" si="21"/>
        <v>N/A</v>
      </c>
      <c r="E37" s="152">
        <v>30183</v>
      </c>
      <c r="F37" s="134" t="str">
        <f t="shared" si="22"/>
        <v>N/A</v>
      </c>
      <c r="G37" s="152">
        <v>29638</v>
      </c>
      <c r="H37" s="134" t="str">
        <f t="shared" si="23"/>
        <v>N/A</v>
      </c>
      <c r="I37" s="132" t="s">
        <v>217</v>
      </c>
      <c r="J37" s="132">
        <v>-1.81</v>
      </c>
      <c r="K37" s="152" t="s">
        <v>732</v>
      </c>
      <c r="L37" s="134" t="str">
        <f t="shared" si="20"/>
        <v>Yes</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304689</v>
      </c>
      <c r="D39" s="152" t="str">
        <f t="shared" si="17"/>
        <v>N/A</v>
      </c>
      <c r="E39" s="152">
        <v>321888</v>
      </c>
      <c r="F39" s="152" t="str">
        <f t="shared" si="18"/>
        <v>N/A</v>
      </c>
      <c r="G39" s="152">
        <v>342719</v>
      </c>
      <c r="H39" s="130" t="str">
        <f t="shared" si="19"/>
        <v>N/A</v>
      </c>
      <c r="I39" s="132">
        <v>5.6449999999999996</v>
      </c>
      <c r="J39" s="132">
        <v>6.4720000000000004</v>
      </c>
      <c r="K39" s="135" t="s">
        <v>732</v>
      </c>
      <c r="L39" s="134" t="str">
        <f t="shared" si="20"/>
        <v>Yes</v>
      </c>
    </row>
    <row r="40" spans="1:12" x14ac:dyDescent="0.2">
      <c r="A40" s="45" t="s">
        <v>1236</v>
      </c>
      <c r="B40" s="141" t="s">
        <v>217</v>
      </c>
      <c r="C40" s="152" t="s">
        <v>217</v>
      </c>
      <c r="D40" s="134" t="str">
        <f t="shared" ref="D40:D45" si="24">IF($B40="N/A","N/A",IF(C40&lt;0,"No","Yes"))</f>
        <v>N/A</v>
      </c>
      <c r="E40" s="152">
        <v>212693</v>
      </c>
      <c r="F40" s="134" t="str">
        <f t="shared" ref="F40:F45" si="25">IF($B40="N/A","N/A",IF(E40&lt;0,"No","Yes"))</f>
        <v>N/A</v>
      </c>
      <c r="G40" s="152">
        <v>222951</v>
      </c>
      <c r="H40" s="134" t="str">
        <f t="shared" ref="H40:H45" si="26">IF($B40="N/A","N/A",IF(G40&lt;0,"No","Yes"))</f>
        <v>N/A</v>
      </c>
      <c r="I40" s="132" t="s">
        <v>217</v>
      </c>
      <c r="J40" s="132">
        <v>4.8230000000000004</v>
      </c>
      <c r="K40" s="152" t="s">
        <v>732</v>
      </c>
      <c r="L40" s="134" t="str">
        <f t="shared" si="20"/>
        <v>Yes</v>
      </c>
    </row>
    <row r="41" spans="1:12" x14ac:dyDescent="0.2">
      <c r="A41" s="45" t="s">
        <v>1237</v>
      </c>
      <c r="B41" s="141" t="s">
        <v>217</v>
      </c>
      <c r="C41" s="152" t="s">
        <v>217</v>
      </c>
      <c r="D41" s="134" t="str">
        <f t="shared" si="24"/>
        <v>N/A</v>
      </c>
      <c r="E41" s="152">
        <v>8179</v>
      </c>
      <c r="F41" s="134" t="str">
        <f t="shared" si="25"/>
        <v>N/A</v>
      </c>
      <c r="G41" s="152">
        <v>10630</v>
      </c>
      <c r="H41" s="134" t="str">
        <f t="shared" si="26"/>
        <v>N/A</v>
      </c>
      <c r="I41" s="132" t="s">
        <v>217</v>
      </c>
      <c r="J41" s="132">
        <v>29.97</v>
      </c>
      <c r="K41" s="152" t="s">
        <v>732</v>
      </c>
      <c r="L41" s="134" t="str">
        <f t="shared" si="20"/>
        <v>Yes</v>
      </c>
    </row>
    <row r="42" spans="1:12" x14ac:dyDescent="0.2">
      <c r="A42" s="45" t="s">
        <v>1238</v>
      </c>
      <c r="B42" s="141" t="s">
        <v>217</v>
      </c>
      <c r="C42" s="152" t="s">
        <v>217</v>
      </c>
      <c r="D42" s="134" t="str">
        <f t="shared" si="24"/>
        <v>N/A</v>
      </c>
      <c r="E42" s="152">
        <v>59371</v>
      </c>
      <c r="F42" s="134" t="str">
        <f t="shared" si="25"/>
        <v>N/A</v>
      </c>
      <c r="G42" s="152">
        <v>61541</v>
      </c>
      <c r="H42" s="134" t="str">
        <f t="shared" si="26"/>
        <v>N/A</v>
      </c>
      <c r="I42" s="132" t="s">
        <v>217</v>
      </c>
      <c r="J42" s="132">
        <v>3.6549999999999998</v>
      </c>
      <c r="K42" s="152" t="s">
        <v>732</v>
      </c>
      <c r="L42" s="134" t="str">
        <f t="shared" si="20"/>
        <v>Yes</v>
      </c>
    </row>
    <row r="43" spans="1:12" x14ac:dyDescent="0.2">
      <c r="A43" s="45" t="s">
        <v>1239</v>
      </c>
      <c r="B43" s="141" t="s">
        <v>217</v>
      </c>
      <c r="C43" s="152" t="s">
        <v>217</v>
      </c>
      <c r="D43" s="134" t="str">
        <f t="shared" si="24"/>
        <v>N/A</v>
      </c>
      <c r="E43" s="152">
        <v>1485</v>
      </c>
      <c r="F43" s="134" t="str">
        <f t="shared" si="25"/>
        <v>N/A</v>
      </c>
      <c r="G43" s="152">
        <v>1694</v>
      </c>
      <c r="H43" s="134" t="str">
        <f t="shared" si="26"/>
        <v>N/A</v>
      </c>
      <c r="I43" s="132" t="s">
        <v>217</v>
      </c>
      <c r="J43" s="132">
        <v>14.07</v>
      </c>
      <c r="K43" s="152" t="s">
        <v>732</v>
      </c>
      <c r="L43" s="134" t="str">
        <f t="shared" si="20"/>
        <v>Yes</v>
      </c>
    </row>
    <row r="44" spans="1:12" x14ac:dyDescent="0.2">
      <c r="A44" s="45" t="s">
        <v>1240</v>
      </c>
      <c r="B44" s="141" t="s">
        <v>217</v>
      </c>
      <c r="C44" s="152" t="s">
        <v>217</v>
      </c>
      <c r="D44" s="134" t="str">
        <f t="shared" si="24"/>
        <v>N/A</v>
      </c>
      <c r="E44" s="152">
        <v>40160</v>
      </c>
      <c r="F44" s="134" t="str">
        <f t="shared" si="25"/>
        <v>N/A</v>
      </c>
      <c r="G44" s="152">
        <v>45903</v>
      </c>
      <c r="H44" s="134" t="str">
        <f t="shared" si="26"/>
        <v>N/A</v>
      </c>
      <c r="I44" s="132" t="s">
        <v>217</v>
      </c>
      <c r="J44" s="132">
        <v>14.3</v>
      </c>
      <c r="K44" s="152" t="s">
        <v>732</v>
      </c>
      <c r="L44" s="134" t="str">
        <f t="shared" si="20"/>
        <v>Yes</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1077716</v>
      </c>
      <c r="D46" s="152" t="str">
        <f t="shared" si="17"/>
        <v>N/A</v>
      </c>
      <c r="E46" s="152">
        <v>1122570</v>
      </c>
      <c r="F46" s="152" t="str">
        <f t="shared" si="18"/>
        <v>N/A</v>
      </c>
      <c r="G46" s="152">
        <v>1172825</v>
      </c>
      <c r="H46" s="130" t="str">
        <f t="shared" si="19"/>
        <v>N/A</v>
      </c>
      <c r="I46" s="132">
        <v>4.1619999999999999</v>
      </c>
      <c r="J46" s="132">
        <v>4.4770000000000003</v>
      </c>
      <c r="K46" s="135" t="s">
        <v>732</v>
      </c>
      <c r="L46" s="134" t="str">
        <f t="shared" si="20"/>
        <v>Yes</v>
      </c>
    </row>
    <row r="47" spans="1:12" x14ac:dyDescent="0.2">
      <c r="A47" s="45" t="s">
        <v>1242</v>
      </c>
      <c r="B47" s="141" t="s">
        <v>217</v>
      </c>
      <c r="C47" s="152" t="s">
        <v>217</v>
      </c>
      <c r="D47" s="134" t="str">
        <f t="shared" ref="D47:D53" si="27">IF($B47="N/A","N/A",IF(C47&lt;0,"No","Yes"))</f>
        <v>N/A</v>
      </c>
      <c r="E47" s="152">
        <v>336458</v>
      </c>
      <c r="F47" s="134" t="str">
        <f t="shared" ref="F47:F53" si="28">IF($B47="N/A","N/A",IF(E47&lt;0,"No","Yes"))</f>
        <v>N/A</v>
      </c>
      <c r="G47" s="152">
        <v>340428</v>
      </c>
      <c r="H47" s="134" t="str">
        <f t="shared" ref="H47:H53" si="29">IF($B47="N/A","N/A",IF(G47&lt;0,"No","Yes"))</f>
        <v>N/A</v>
      </c>
      <c r="I47" s="132" t="s">
        <v>217</v>
      </c>
      <c r="J47" s="132">
        <v>1.18</v>
      </c>
      <c r="K47" s="152" t="s">
        <v>732</v>
      </c>
      <c r="L47" s="134" t="str">
        <f t="shared" si="20"/>
        <v>Yes</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40998</v>
      </c>
      <c r="F49" s="134" t="str">
        <f t="shared" si="28"/>
        <v>N/A</v>
      </c>
      <c r="G49" s="152">
        <v>48293</v>
      </c>
      <c r="H49" s="134" t="str">
        <f t="shared" si="29"/>
        <v>N/A</v>
      </c>
      <c r="I49" s="132" t="s">
        <v>217</v>
      </c>
      <c r="J49" s="132">
        <v>17.79</v>
      </c>
      <c r="K49" s="152" t="s">
        <v>732</v>
      </c>
      <c r="L49" s="134" t="str">
        <f t="shared" si="20"/>
        <v>Yes</v>
      </c>
    </row>
    <row r="50" spans="1:12" x14ac:dyDescent="0.2">
      <c r="A50" s="45" t="s">
        <v>1245</v>
      </c>
      <c r="B50" s="141" t="s">
        <v>217</v>
      </c>
      <c r="C50" s="152" t="s">
        <v>217</v>
      </c>
      <c r="D50" s="134" t="str">
        <f t="shared" si="27"/>
        <v>N/A</v>
      </c>
      <c r="E50" s="152">
        <v>578450</v>
      </c>
      <c r="F50" s="134" t="str">
        <f t="shared" si="28"/>
        <v>N/A</v>
      </c>
      <c r="G50" s="152">
        <v>603599</v>
      </c>
      <c r="H50" s="134" t="str">
        <f t="shared" si="29"/>
        <v>N/A</v>
      </c>
      <c r="I50" s="132" t="s">
        <v>217</v>
      </c>
      <c r="J50" s="132">
        <v>4.3479999999999999</v>
      </c>
      <c r="K50" s="152" t="s">
        <v>732</v>
      </c>
      <c r="L50" s="134" t="str">
        <f t="shared" si="20"/>
        <v>Yes</v>
      </c>
    </row>
    <row r="51" spans="1:12" x14ac:dyDescent="0.2">
      <c r="A51" s="45" t="s">
        <v>1246</v>
      </c>
      <c r="B51" s="141" t="s">
        <v>217</v>
      </c>
      <c r="C51" s="152" t="s">
        <v>217</v>
      </c>
      <c r="D51" s="134" t="str">
        <f t="shared" si="27"/>
        <v>N/A</v>
      </c>
      <c r="E51" s="152">
        <v>148677</v>
      </c>
      <c r="F51" s="134" t="str">
        <f t="shared" si="28"/>
        <v>N/A</v>
      </c>
      <c r="G51" s="152">
        <v>165784</v>
      </c>
      <c r="H51" s="134" t="str">
        <f t="shared" si="29"/>
        <v>N/A</v>
      </c>
      <c r="I51" s="132" t="s">
        <v>217</v>
      </c>
      <c r="J51" s="132">
        <v>11.51</v>
      </c>
      <c r="K51" s="152" t="s">
        <v>732</v>
      </c>
      <c r="L51" s="134" t="str">
        <f t="shared" si="20"/>
        <v>Yes</v>
      </c>
    </row>
    <row r="52" spans="1:12" x14ac:dyDescent="0.2">
      <c r="A52" s="45" t="s">
        <v>1247</v>
      </c>
      <c r="B52" s="141" t="s">
        <v>217</v>
      </c>
      <c r="C52" s="152" t="s">
        <v>217</v>
      </c>
      <c r="D52" s="134" t="str">
        <f t="shared" si="27"/>
        <v>N/A</v>
      </c>
      <c r="E52" s="152">
        <v>17987</v>
      </c>
      <c r="F52" s="134" t="str">
        <f t="shared" si="28"/>
        <v>N/A</v>
      </c>
      <c r="G52" s="152">
        <v>14721</v>
      </c>
      <c r="H52" s="134" t="str">
        <f t="shared" si="29"/>
        <v>N/A</v>
      </c>
      <c r="I52" s="132" t="s">
        <v>217</v>
      </c>
      <c r="J52" s="132">
        <v>-18.2</v>
      </c>
      <c r="K52" s="152" t="s">
        <v>732</v>
      </c>
      <c r="L52" s="134" t="str">
        <f t="shared" si="20"/>
        <v>Yes</v>
      </c>
    </row>
    <row r="53" spans="1:12" x14ac:dyDescent="0.2">
      <c r="A53" s="45" t="s">
        <v>1248</v>
      </c>
      <c r="B53" s="141" t="s">
        <v>217</v>
      </c>
      <c r="C53" s="152" t="s">
        <v>217</v>
      </c>
      <c r="D53" s="134" t="str">
        <f t="shared" si="27"/>
        <v>N/A</v>
      </c>
      <c r="E53" s="152">
        <v>0</v>
      </c>
      <c r="F53" s="134" t="str">
        <f t="shared" si="28"/>
        <v>N/A</v>
      </c>
      <c r="G53" s="152">
        <v>0</v>
      </c>
      <c r="H53" s="134" t="str">
        <f t="shared" si="29"/>
        <v>N/A</v>
      </c>
      <c r="I53" s="132" t="s">
        <v>217</v>
      </c>
      <c r="J53" s="132" t="s">
        <v>1743</v>
      </c>
      <c r="K53" s="152" t="s">
        <v>732</v>
      </c>
      <c r="L53" s="134" t="str">
        <f t="shared" si="20"/>
        <v>N/A</v>
      </c>
    </row>
    <row r="54" spans="1:12" x14ac:dyDescent="0.2">
      <c r="A54" s="45" t="s">
        <v>454</v>
      </c>
      <c r="B54" s="135" t="s">
        <v>217</v>
      </c>
      <c r="C54" s="152">
        <v>411836</v>
      </c>
      <c r="D54" s="152" t="str">
        <f t="shared" si="17"/>
        <v>N/A</v>
      </c>
      <c r="E54" s="152">
        <v>463357</v>
      </c>
      <c r="F54" s="152" t="str">
        <f t="shared" si="18"/>
        <v>N/A</v>
      </c>
      <c r="G54" s="152">
        <v>540073</v>
      </c>
      <c r="H54" s="130" t="str">
        <f t="shared" si="19"/>
        <v>N/A</v>
      </c>
      <c r="I54" s="132">
        <v>12.51</v>
      </c>
      <c r="J54" s="132">
        <v>16.559999999999999</v>
      </c>
      <c r="K54" s="135" t="s">
        <v>732</v>
      </c>
      <c r="L54" s="134" t="str">
        <f t="shared" si="20"/>
        <v>Yes</v>
      </c>
    </row>
    <row r="55" spans="1:12" x14ac:dyDescent="0.2">
      <c r="A55" s="45" t="s">
        <v>1249</v>
      </c>
      <c r="B55" s="141" t="s">
        <v>217</v>
      </c>
      <c r="C55" s="152" t="s">
        <v>217</v>
      </c>
      <c r="D55" s="134" t="str">
        <f t="shared" ref="D55:D60" si="30">IF($B55="N/A","N/A",IF(C55&lt;0,"No","Yes"))</f>
        <v>N/A</v>
      </c>
      <c r="E55" s="152">
        <v>171625</v>
      </c>
      <c r="F55" s="134" t="str">
        <f t="shared" ref="F55:F60" si="31">IF($B55="N/A","N/A",IF(E55&lt;0,"No","Yes"))</f>
        <v>N/A</v>
      </c>
      <c r="G55" s="152">
        <v>180530</v>
      </c>
      <c r="H55" s="134" t="str">
        <f t="shared" ref="H55:H60" si="32">IF($B55="N/A","N/A",IF(G55&lt;0,"No","Yes"))</f>
        <v>N/A</v>
      </c>
      <c r="I55" s="132" t="s">
        <v>217</v>
      </c>
      <c r="J55" s="132">
        <v>5.1890000000000001</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66000</v>
      </c>
      <c r="F57" s="134" t="str">
        <f t="shared" si="31"/>
        <v>N/A</v>
      </c>
      <c r="G57" s="152">
        <v>89057</v>
      </c>
      <c r="H57" s="134" t="str">
        <f t="shared" si="32"/>
        <v>N/A</v>
      </c>
      <c r="I57" s="132" t="s">
        <v>217</v>
      </c>
      <c r="J57" s="132">
        <v>34.93</v>
      </c>
      <c r="K57" s="152" t="s">
        <v>732</v>
      </c>
      <c r="L57" s="134" t="str">
        <f t="shared" si="20"/>
        <v>No</v>
      </c>
    </row>
    <row r="58" spans="1:12" x14ac:dyDescent="0.2">
      <c r="A58" s="45" t="s">
        <v>1252</v>
      </c>
      <c r="B58" s="141" t="s">
        <v>217</v>
      </c>
      <c r="C58" s="152" t="s">
        <v>217</v>
      </c>
      <c r="D58" s="134" t="str">
        <f t="shared" si="30"/>
        <v>N/A</v>
      </c>
      <c r="E58" s="152">
        <v>42211</v>
      </c>
      <c r="F58" s="134" t="str">
        <f t="shared" si="31"/>
        <v>N/A</v>
      </c>
      <c r="G58" s="152">
        <v>42488</v>
      </c>
      <c r="H58" s="134" t="str">
        <f t="shared" si="32"/>
        <v>N/A</v>
      </c>
      <c r="I58" s="132" t="s">
        <v>217</v>
      </c>
      <c r="J58" s="132">
        <v>0.65620000000000001</v>
      </c>
      <c r="K58" s="152" t="s">
        <v>732</v>
      </c>
      <c r="L58" s="134" t="str">
        <f t="shared" si="20"/>
        <v>Yes</v>
      </c>
    </row>
    <row r="59" spans="1:12" x14ac:dyDescent="0.2">
      <c r="A59" s="45" t="s">
        <v>1253</v>
      </c>
      <c r="B59" s="141" t="s">
        <v>217</v>
      </c>
      <c r="C59" s="152" t="s">
        <v>217</v>
      </c>
      <c r="D59" s="134" t="str">
        <f t="shared" si="30"/>
        <v>N/A</v>
      </c>
      <c r="E59" s="152">
        <v>86840</v>
      </c>
      <c r="F59" s="134" t="str">
        <f t="shared" si="31"/>
        <v>N/A</v>
      </c>
      <c r="G59" s="152">
        <v>104983</v>
      </c>
      <c r="H59" s="134" t="str">
        <f t="shared" si="32"/>
        <v>N/A</v>
      </c>
      <c r="I59" s="132" t="s">
        <v>217</v>
      </c>
      <c r="J59" s="132">
        <v>20.89</v>
      </c>
      <c r="K59" s="152" t="s">
        <v>732</v>
      </c>
      <c r="L59" s="134" t="str">
        <f t="shared" si="20"/>
        <v>Yes</v>
      </c>
    </row>
    <row r="60" spans="1:12" x14ac:dyDescent="0.2">
      <c r="A60" s="45" t="s">
        <v>1254</v>
      </c>
      <c r="B60" s="141" t="s">
        <v>217</v>
      </c>
      <c r="C60" s="152" t="s">
        <v>217</v>
      </c>
      <c r="D60" s="134" t="str">
        <f t="shared" si="30"/>
        <v>N/A</v>
      </c>
      <c r="E60" s="152">
        <v>96681</v>
      </c>
      <c r="F60" s="134" t="str">
        <f t="shared" si="31"/>
        <v>N/A</v>
      </c>
      <c r="G60" s="152">
        <v>123015</v>
      </c>
      <c r="H60" s="134" t="str">
        <f t="shared" si="32"/>
        <v>N/A</v>
      </c>
      <c r="I60" s="132" t="s">
        <v>217</v>
      </c>
      <c r="J60" s="132">
        <v>27.24</v>
      </c>
      <c r="K60" s="152" t="s">
        <v>732</v>
      </c>
      <c r="L60" s="134" t="str">
        <f t="shared" si="20"/>
        <v>Yes</v>
      </c>
    </row>
    <row r="61" spans="1:12" x14ac:dyDescent="0.2">
      <c r="A61" s="3" t="s">
        <v>190</v>
      </c>
      <c r="B61" s="136" t="s">
        <v>217</v>
      </c>
      <c r="C61" s="152">
        <v>1375092</v>
      </c>
      <c r="D61" s="152" t="str">
        <f t="shared" si="17"/>
        <v>N/A</v>
      </c>
      <c r="E61" s="152">
        <v>1525794</v>
      </c>
      <c r="F61" s="152" t="str">
        <f t="shared" si="18"/>
        <v>N/A</v>
      </c>
      <c r="G61" s="152">
        <v>1653762</v>
      </c>
      <c r="H61" s="130" t="str">
        <f t="shared" si="19"/>
        <v>N/A</v>
      </c>
      <c r="I61" s="132">
        <v>10.96</v>
      </c>
      <c r="J61" s="132">
        <v>8.3870000000000005</v>
      </c>
      <c r="K61" s="133" t="s">
        <v>732</v>
      </c>
      <c r="L61" s="134" t="str">
        <f>IF(J61="Div by 0", "N/A", IF(OR(J61="N/A",K61="N/A"),"N/A", IF(J61&gt;VALUE(MID(K61,1,2)), "No", IF(J61&lt;-1*VALUE(MID(K61,1,2)), "No", "Yes"))))</f>
        <v>Yes</v>
      </c>
    </row>
    <row r="62" spans="1:12" x14ac:dyDescent="0.2">
      <c r="A62" s="3" t="s">
        <v>191</v>
      </c>
      <c r="B62" s="136" t="s">
        <v>217</v>
      </c>
      <c r="C62" s="152">
        <v>366592</v>
      </c>
      <c r="D62" s="152" t="str">
        <f t="shared" si="17"/>
        <v>N/A</v>
      </c>
      <c r="E62" s="152">
        <v>380937</v>
      </c>
      <c r="F62" s="152" t="str">
        <f t="shared" si="18"/>
        <v>N/A</v>
      </c>
      <c r="G62" s="152">
        <v>397515</v>
      </c>
      <c r="H62" s="130" t="str">
        <f t="shared" si="19"/>
        <v>N/A</v>
      </c>
      <c r="I62" s="132">
        <v>3.9129999999999998</v>
      </c>
      <c r="J62" s="132">
        <v>4.3520000000000003</v>
      </c>
      <c r="K62" s="133" t="s">
        <v>732</v>
      </c>
      <c r="L62" s="134" t="str">
        <f t="shared" ref="L62:L69" si="33">IF(J62="Div by 0", "N/A", IF(OR(J62="N/A",K62="N/A"),"N/A", IF(J62&gt;VALUE(MID(K62,1,2)), "No", IF(J62&lt;-1*VALUE(MID(K62,1,2)), "No", "Yes"))))</f>
        <v>Yes</v>
      </c>
    </row>
    <row r="63" spans="1:12" x14ac:dyDescent="0.2">
      <c r="A63" s="3" t="s">
        <v>192</v>
      </c>
      <c r="B63" s="136" t="s">
        <v>217</v>
      </c>
      <c r="C63" s="152">
        <v>1847714</v>
      </c>
      <c r="D63" s="152" t="str">
        <f t="shared" si="17"/>
        <v>N/A</v>
      </c>
      <c r="E63" s="152">
        <v>2014750</v>
      </c>
      <c r="F63" s="152" t="str">
        <f t="shared" si="18"/>
        <v>N/A</v>
      </c>
      <c r="G63" s="152">
        <v>2175722</v>
      </c>
      <c r="H63" s="130" t="str">
        <f t="shared" si="19"/>
        <v>N/A</v>
      </c>
      <c r="I63" s="132">
        <v>9.0399999999999991</v>
      </c>
      <c r="J63" s="132">
        <v>7.99</v>
      </c>
      <c r="K63" s="133" t="s">
        <v>732</v>
      </c>
      <c r="L63" s="134" t="str">
        <f t="shared" si="33"/>
        <v>Yes</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388</v>
      </c>
      <c r="D66" s="152" t="str">
        <f t="shared" si="17"/>
        <v>N/A</v>
      </c>
      <c r="E66" s="152">
        <v>563</v>
      </c>
      <c r="F66" s="152" t="str">
        <f t="shared" si="18"/>
        <v>N/A</v>
      </c>
      <c r="G66" s="152">
        <v>784</v>
      </c>
      <c r="H66" s="130" t="str">
        <f t="shared" si="19"/>
        <v>N/A</v>
      </c>
      <c r="I66" s="132">
        <v>45.1</v>
      </c>
      <c r="J66" s="132">
        <v>39.25</v>
      </c>
      <c r="K66" s="133" t="s">
        <v>732</v>
      </c>
      <c r="L66" s="134" t="str">
        <f t="shared" si="33"/>
        <v>No</v>
      </c>
    </row>
    <row r="67" spans="1:12" x14ac:dyDescent="0.2">
      <c r="A67" s="3" t="s">
        <v>196</v>
      </c>
      <c r="B67" s="136" t="s">
        <v>217</v>
      </c>
      <c r="C67" s="152">
        <v>0</v>
      </c>
      <c r="D67" s="152" t="str">
        <f t="shared" si="17"/>
        <v>N/A</v>
      </c>
      <c r="E67" s="152">
        <v>0</v>
      </c>
      <c r="F67" s="152" t="str">
        <f t="shared" si="18"/>
        <v>N/A</v>
      </c>
      <c r="G67" s="152">
        <v>0</v>
      </c>
      <c r="H67" s="130" t="str">
        <f t="shared" si="19"/>
        <v>N/A</v>
      </c>
      <c r="I67" s="132" t="s">
        <v>1743</v>
      </c>
      <c r="J67" s="132" t="s">
        <v>1743</v>
      </c>
      <c r="K67" s="133" t="s">
        <v>732</v>
      </c>
      <c r="L67" s="134" t="str">
        <f t="shared" si="33"/>
        <v>N/A</v>
      </c>
    </row>
    <row r="68" spans="1:12" x14ac:dyDescent="0.2">
      <c r="A68" s="2" t="s">
        <v>197</v>
      </c>
      <c r="B68" s="135" t="s">
        <v>217</v>
      </c>
      <c r="C68" s="152">
        <v>0</v>
      </c>
      <c r="D68" s="152" t="str">
        <f t="shared" si="17"/>
        <v>N/A</v>
      </c>
      <c r="E68" s="152">
        <v>0</v>
      </c>
      <c r="F68" s="152" t="str">
        <f t="shared" si="18"/>
        <v>N/A</v>
      </c>
      <c r="G68" s="152">
        <v>0</v>
      </c>
      <c r="H68" s="130" t="str">
        <f t="shared" si="19"/>
        <v>N/A</v>
      </c>
      <c r="I68" s="139" t="s">
        <v>1743</v>
      </c>
      <c r="J68" s="139" t="s">
        <v>1743</v>
      </c>
      <c r="K68" s="135" t="s">
        <v>732</v>
      </c>
      <c r="L68" s="134" t="str">
        <f t="shared" si="33"/>
        <v>N/A</v>
      </c>
    </row>
    <row r="69" spans="1:12" x14ac:dyDescent="0.2">
      <c r="A69" s="2" t="s">
        <v>198</v>
      </c>
      <c r="B69" s="135" t="s">
        <v>217</v>
      </c>
      <c r="C69" s="152">
        <v>1847716</v>
      </c>
      <c r="D69" s="152" t="str">
        <f t="shared" si="17"/>
        <v>N/A</v>
      </c>
      <c r="E69" s="152">
        <v>2014838</v>
      </c>
      <c r="F69" s="152" t="str">
        <f t="shared" si="18"/>
        <v>N/A</v>
      </c>
      <c r="G69" s="152">
        <v>2175882</v>
      </c>
      <c r="H69" s="130" t="str">
        <f t="shared" si="19"/>
        <v>N/A</v>
      </c>
      <c r="I69" s="139">
        <v>9.0449999999999999</v>
      </c>
      <c r="J69" s="139">
        <v>7.9930000000000003</v>
      </c>
      <c r="K69" s="135" t="s">
        <v>732</v>
      </c>
      <c r="L69" s="134" t="str">
        <f t="shared" si="33"/>
        <v>Yes</v>
      </c>
    </row>
    <row r="70" spans="1:12" x14ac:dyDescent="0.2">
      <c r="A70" s="45" t="s">
        <v>78</v>
      </c>
      <c r="B70" s="135" t="s">
        <v>298</v>
      </c>
      <c r="C70" s="140">
        <v>8.1213609506999997</v>
      </c>
      <c r="D70" s="138" t="str">
        <f>IF($B70="N/A","N/A",IF(C70&gt;=20,"No",IF(C70&lt;0,"No","Yes")))</f>
        <v>Yes</v>
      </c>
      <c r="E70" s="140">
        <v>8.6105990165000001</v>
      </c>
      <c r="F70" s="138" t="str">
        <f>IF($B70="N/A","N/A",IF(E70&gt;=20,"No",IF(E70&lt;0,"No","Yes")))</f>
        <v>Yes</v>
      </c>
      <c r="G70" s="140">
        <v>8.6952801832999995</v>
      </c>
      <c r="H70" s="138" t="str">
        <f>IF($B70="N/A","N/A",IF(G70&gt;=20,"No",IF(G70&lt;0,"No","Yes")))</f>
        <v>Yes</v>
      </c>
      <c r="I70" s="132">
        <v>6.024</v>
      </c>
      <c r="J70" s="132">
        <v>0.98350000000000004</v>
      </c>
      <c r="K70" s="133" t="s">
        <v>732</v>
      </c>
      <c r="L70" s="134" t="str">
        <f t="shared" si="20"/>
        <v>Yes</v>
      </c>
    </row>
    <row r="71" spans="1:12" x14ac:dyDescent="0.2">
      <c r="A71" s="45" t="s">
        <v>79</v>
      </c>
      <c r="B71" s="136" t="s">
        <v>217</v>
      </c>
      <c r="C71" s="140">
        <v>87.655093398000005</v>
      </c>
      <c r="D71" s="138" t="str">
        <f>IF($B71="N/A","N/A",IF(C71&gt;10,"No",IF(C71&lt;-10,"No","Yes")))</f>
        <v>N/A</v>
      </c>
      <c r="E71" s="140">
        <v>87.356991464999993</v>
      </c>
      <c r="F71" s="138" t="str">
        <f>IF($B71="N/A","N/A",IF(E71&gt;10,"No",IF(E71&lt;-10,"No","Yes")))</f>
        <v>N/A</v>
      </c>
      <c r="G71" s="140">
        <v>88.175906913000006</v>
      </c>
      <c r="H71" s="138" t="str">
        <f>IF($B71="N/A","N/A",IF(G71&gt;10,"No",IF(G71&lt;-10,"No","Yes")))</f>
        <v>N/A</v>
      </c>
      <c r="I71" s="132">
        <v>-0.34</v>
      </c>
      <c r="J71" s="132">
        <v>0.93740000000000001</v>
      </c>
      <c r="K71" s="133" t="s">
        <v>732</v>
      </c>
      <c r="L71" s="134" t="str">
        <f t="shared" si="20"/>
        <v>Yes</v>
      </c>
    </row>
    <row r="72" spans="1:12" x14ac:dyDescent="0.2">
      <c r="A72" s="45" t="s">
        <v>80</v>
      </c>
      <c r="B72" s="136" t="s">
        <v>217</v>
      </c>
      <c r="C72" s="140">
        <v>0</v>
      </c>
      <c r="D72" s="138" t="str">
        <f>IF($B72="N/A","N/A",IF(C72&gt;10,"No",IF(C72&lt;-10,"No","Yes")))</f>
        <v>N/A</v>
      </c>
      <c r="E72" s="140">
        <v>0</v>
      </c>
      <c r="F72" s="138" t="str">
        <f>IF($B72="N/A","N/A",IF(E72&gt;10,"No",IF(E72&lt;-10,"No","Yes")))</f>
        <v>N/A</v>
      </c>
      <c r="G72" s="140">
        <v>0</v>
      </c>
      <c r="H72" s="138" t="str">
        <f>IF($B72="N/A","N/A",IF(G72&gt;10,"No",IF(G72&lt;-10,"No","Yes")))</f>
        <v>N/A</v>
      </c>
      <c r="I72" s="132" t="s">
        <v>1743</v>
      </c>
      <c r="J72" s="132" t="s">
        <v>1743</v>
      </c>
      <c r="K72" s="133" t="s">
        <v>732</v>
      </c>
      <c r="L72" s="134" t="str">
        <f t="shared" si="20"/>
        <v>N/A</v>
      </c>
    </row>
    <row r="73" spans="1:12" x14ac:dyDescent="0.2">
      <c r="A73" s="45" t="s">
        <v>81</v>
      </c>
      <c r="B73" s="136" t="s">
        <v>217</v>
      </c>
      <c r="C73" s="140">
        <v>3.2073855524999999</v>
      </c>
      <c r="D73" s="138" t="str">
        <f>IF($B73="N/A","N/A",IF(C73&gt;10,"No",IF(C73&lt;-10,"No","Yes")))</f>
        <v>N/A</v>
      </c>
      <c r="E73" s="140">
        <v>3.5276739943000002</v>
      </c>
      <c r="F73" s="138" t="str">
        <f>IF($B73="N/A","N/A",IF(E73&gt;10,"No",IF(E73&lt;-10,"No","Yes")))</f>
        <v>N/A</v>
      </c>
      <c r="G73" s="140">
        <v>3.0750934421</v>
      </c>
      <c r="H73" s="138" t="str">
        <f>IF($B73="N/A","N/A",IF(G73&gt;10,"No",IF(G73&lt;-10,"No","Yes")))</f>
        <v>N/A</v>
      </c>
      <c r="I73" s="132">
        <v>9.9860000000000007</v>
      </c>
      <c r="J73" s="132">
        <v>-12.8</v>
      </c>
      <c r="K73" s="133" t="s">
        <v>732</v>
      </c>
      <c r="L73" s="134" t="str">
        <f t="shared" si="20"/>
        <v>Yes</v>
      </c>
    </row>
    <row r="74" spans="1:12" x14ac:dyDescent="0.2">
      <c r="A74" s="45" t="s">
        <v>121</v>
      </c>
      <c r="B74" s="136" t="s">
        <v>217</v>
      </c>
      <c r="C74" s="140">
        <v>96.735509660000005</v>
      </c>
      <c r="D74" s="138" t="str">
        <f>IF($B74="N/A","N/A",IF(C74&gt;10,"No",IF(C74&lt;-10,"No","Yes")))</f>
        <v>N/A</v>
      </c>
      <c r="E74" s="140">
        <v>95.586063081000006</v>
      </c>
      <c r="F74" s="138" t="str">
        <f>IF($B74="N/A","N/A",IF(E74&gt;10,"No",IF(E74&lt;-10,"No","Yes")))</f>
        <v>N/A</v>
      </c>
      <c r="G74" s="140">
        <v>96.364254161999995</v>
      </c>
      <c r="H74" s="138" t="str">
        <f>IF($B74="N/A","N/A",IF(G74&gt;10,"No",IF(G74&lt;-10,"No","Yes")))</f>
        <v>N/A</v>
      </c>
      <c r="I74" s="132">
        <v>-1.19</v>
      </c>
      <c r="J74" s="132">
        <v>0.81410000000000005</v>
      </c>
      <c r="K74" s="133" t="s">
        <v>732</v>
      </c>
      <c r="L74" s="134" t="str">
        <f t="shared" si="20"/>
        <v>Yes</v>
      </c>
    </row>
    <row r="75" spans="1:12" x14ac:dyDescent="0.2">
      <c r="A75" s="45" t="s">
        <v>82</v>
      </c>
      <c r="B75" s="136" t="s">
        <v>217</v>
      </c>
      <c r="C75" s="140">
        <v>0</v>
      </c>
      <c r="D75" s="138" t="str">
        <f>IF($B75="N/A","N/A",IF(C75&gt;10,"No",IF(C75&lt;-10,"No","Yes")))</f>
        <v>N/A</v>
      </c>
      <c r="E75" s="140">
        <v>0</v>
      </c>
      <c r="F75" s="138" t="str">
        <f>IF($B75="N/A","N/A",IF(E75&gt;10,"No",IF(E75&lt;-10,"No","Yes")))</f>
        <v>N/A</v>
      </c>
      <c r="G75" s="140">
        <v>0</v>
      </c>
      <c r="H75" s="138" t="str">
        <f>IF($B75="N/A","N/A",IF(G75&gt;10,"No",IF(G75&lt;-10,"No","Yes")))</f>
        <v>N/A</v>
      </c>
      <c r="I75" s="132" t="s">
        <v>1743</v>
      </c>
      <c r="J75" s="132" t="s">
        <v>1743</v>
      </c>
      <c r="K75" s="133" t="s">
        <v>732</v>
      </c>
      <c r="L75" s="134" t="str">
        <f t="shared" si="20"/>
        <v>N/A</v>
      </c>
    </row>
    <row r="76" spans="1:12" x14ac:dyDescent="0.2">
      <c r="A76" s="45" t="s">
        <v>199</v>
      </c>
      <c r="B76" s="136" t="s">
        <v>217</v>
      </c>
      <c r="C76" s="140">
        <v>80.428087465000004</v>
      </c>
      <c r="D76" s="138" t="str">
        <f t="shared" ref="D76:D98" si="34">IF($B76="N/A","N/A",IF(C76&gt;10,"No",IF(C76&lt;-10,"No","Yes")))</f>
        <v>N/A</v>
      </c>
      <c r="E76" s="140">
        <v>84.492292225</v>
      </c>
      <c r="F76" s="138" t="str">
        <f t="shared" ref="F76:F98" si="35">IF($B76="N/A","N/A",IF(E76&gt;10,"No",IF(E76&lt;-10,"No","Yes")))</f>
        <v>N/A</v>
      </c>
      <c r="G76" s="140">
        <v>85.616051243000001</v>
      </c>
      <c r="H76" s="138" t="str">
        <f t="shared" ref="H76:H98" si="36">IF($B76="N/A","N/A",IF(G76&gt;10,"No",IF(G76&lt;-10,"No","Yes")))</f>
        <v>N/A</v>
      </c>
      <c r="I76" s="132">
        <v>5.0529999999999999</v>
      </c>
      <c r="J76" s="132">
        <v>1.33</v>
      </c>
      <c r="K76" s="133" t="s">
        <v>732</v>
      </c>
      <c r="L76" s="134" t="str">
        <f>IF(J76="Div by 0", "N/A", IF(OR(J76="N/A",K76="N/A"),"N/A", IF(J76&gt;VALUE(MID(K76,1,2)), "No", IF(J76&lt;-1*VALUE(MID(K76,1,2)), "No", "Yes"))))</f>
        <v>Yes</v>
      </c>
    </row>
    <row r="77" spans="1:12" x14ac:dyDescent="0.2">
      <c r="A77" s="45" t="s">
        <v>200</v>
      </c>
      <c r="B77" s="136" t="s">
        <v>217</v>
      </c>
      <c r="C77" s="140">
        <v>19.564213120000002</v>
      </c>
      <c r="D77" s="138" t="str">
        <f t="shared" si="34"/>
        <v>N/A</v>
      </c>
      <c r="E77" s="140">
        <v>15.113941019</v>
      </c>
      <c r="F77" s="138" t="str">
        <f t="shared" si="35"/>
        <v>N/A</v>
      </c>
      <c r="G77" s="140">
        <v>14.063677468</v>
      </c>
      <c r="H77" s="138" t="str">
        <f t="shared" si="36"/>
        <v>N/A</v>
      </c>
      <c r="I77" s="132">
        <v>-22.7</v>
      </c>
      <c r="J77" s="132">
        <v>-6.95</v>
      </c>
      <c r="K77" s="133" t="s">
        <v>732</v>
      </c>
      <c r="L77" s="134" t="str">
        <f t="shared" ref="L77:L81" si="37">IF(J77="Div by 0", "N/A", IF(OR(J77="N/A",K77="N/A"),"N/A", IF(J77&gt;VALUE(MID(K77,1,2)), "No", IF(J77&lt;-1*VALUE(MID(K77,1,2)), "No", "Yes"))))</f>
        <v>Yes</v>
      </c>
    </row>
    <row r="78" spans="1:12" x14ac:dyDescent="0.2">
      <c r="A78" s="45" t="s">
        <v>201</v>
      </c>
      <c r="B78" s="136" t="s">
        <v>217</v>
      </c>
      <c r="C78" s="140">
        <v>0</v>
      </c>
      <c r="D78" s="138" t="str">
        <f t="shared" si="34"/>
        <v>N/A</v>
      </c>
      <c r="E78" s="140">
        <v>0</v>
      </c>
      <c r="F78" s="138" t="str">
        <f t="shared" si="35"/>
        <v>N/A</v>
      </c>
      <c r="G78" s="140">
        <v>0</v>
      </c>
      <c r="H78" s="138" t="str">
        <f t="shared" si="36"/>
        <v>N/A</v>
      </c>
      <c r="I78" s="132" t="s">
        <v>1743</v>
      </c>
      <c r="J78" s="132" t="s">
        <v>1743</v>
      </c>
      <c r="K78" s="133" t="s">
        <v>732</v>
      </c>
      <c r="L78" s="134" t="str">
        <f t="shared" si="37"/>
        <v>N/A</v>
      </c>
    </row>
    <row r="79" spans="1:12" x14ac:dyDescent="0.2">
      <c r="A79" s="45" t="s">
        <v>202</v>
      </c>
      <c r="B79" s="136" t="s">
        <v>217</v>
      </c>
      <c r="C79" s="140">
        <v>89.553732471999993</v>
      </c>
      <c r="D79" s="138" t="str">
        <f t="shared" si="34"/>
        <v>N/A</v>
      </c>
      <c r="E79" s="140">
        <v>89.388306553999996</v>
      </c>
      <c r="F79" s="138" t="str">
        <f t="shared" si="35"/>
        <v>N/A</v>
      </c>
      <c r="G79" s="140">
        <v>87.444089457000004</v>
      </c>
      <c r="H79" s="138" t="str">
        <f t="shared" si="36"/>
        <v>N/A</v>
      </c>
      <c r="I79" s="132">
        <v>-0.185</v>
      </c>
      <c r="J79" s="132">
        <v>-2.1800000000000002</v>
      </c>
      <c r="K79" s="133" t="s">
        <v>732</v>
      </c>
      <c r="L79" s="134" t="str">
        <f t="shared" si="37"/>
        <v>Yes</v>
      </c>
    </row>
    <row r="80" spans="1:12" x14ac:dyDescent="0.2">
      <c r="A80" s="45" t="s">
        <v>203</v>
      </c>
      <c r="B80" s="136" t="s">
        <v>217</v>
      </c>
      <c r="C80" s="140">
        <v>1.3545121312999999</v>
      </c>
      <c r="D80" s="138" t="str">
        <f t="shared" si="34"/>
        <v>N/A</v>
      </c>
      <c r="E80" s="140">
        <v>7.782633927</v>
      </c>
      <c r="F80" s="138" t="str">
        <f t="shared" si="35"/>
        <v>N/A</v>
      </c>
      <c r="G80" s="140">
        <v>12.555910543</v>
      </c>
      <c r="H80" s="138" t="str">
        <f t="shared" si="36"/>
        <v>N/A</v>
      </c>
      <c r="I80" s="132">
        <v>474.6</v>
      </c>
      <c r="J80" s="132">
        <v>61.33</v>
      </c>
      <c r="K80" s="133" t="s">
        <v>732</v>
      </c>
      <c r="L80" s="134" t="str">
        <f t="shared" si="37"/>
        <v>No</v>
      </c>
    </row>
    <row r="81" spans="1:12" x14ac:dyDescent="0.2">
      <c r="A81" s="45" t="s">
        <v>204</v>
      </c>
      <c r="B81" s="135" t="s">
        <v>217</v>
      </c>
      <c r="C81" s="140">
        <v>0</v>
      </c>
      <c r="D81" s="138" t="str">
        <f t="shared" si="34"/>
        <v>N/A</v>
      </c>
      <c r="E81" s="140">
        <v>0</v>
      </c>
      <c r="F81" s="138" t="str">
        <f t="shared" si="35"/>
        <v>N/A</v>
      </c>
      <c r="G81" s="140">
        <v>0</v>
      </c>
      <c r="H81" s="138" t="str">
        <f t="shared" si="36"/>
        <v>N/A</v>
      </c>
      <c r="I81" s="132" t="s">
        <v>1743</v>
      </c>
      <c r="J81" s="132" t="s">
        <v>1743</v>
      </c>
      <c r="K81" s="135" t="s">
        <v>732</v>
      </c>
      <c r="L81" s="134" t="str">
        <f t="shared" si="37"/>
        <v>N/A</v>
      </c>
    </row>
    <row r="82" spans="1:12" x14ac:dyDescent="0.2">
      <c r="A82" s="45" t="s">
        <v>73</v>
      </c>
      <c r="B82" s="136" t="s">
        <v>217</v>
      </c>
      <c r="C82" s="149">
        <v>1589479</v>
      </c>
      <c r="D82" s="138" t="str">
        <f t="shared" si="34"/>
        <v>N/A</v>
      </c>
      <c r="E82" s="149">
        <v>1690665</v>
      </c>
      <c r="F82" s="138" t="str">
        <f t="shared" si="35"/>
        <v>N/A</v>
      </c>
      <c r="G82" s="149">
        <v>1790179</v>
      </c>
      <c r="H82" s="138" t="str">
        <f t="shared" si="36"/>
        <v>N/A</v>
      </c>
      <c r="I82" s="132">
        <v>6.3659999999999997</v>
      </c>
      <c r="J82" s="132">
        <v>5.8860000000000001</v>
      </c>
      <c r="K82" s="133" t="s">
        <v>732</v>
      </c>
      <c r="L82" s="134" t="str">
        <f t="shared" si="20"/>
        <v>Yes</v>
      </c>
    </row>
    <row r="83" spans="1:12" x14ac:dyDescent="0.2">
      <c r="A83" s="45" t="s">
        <v>1255</v>
      </c>
      <c r="B83" s="136" t="s">
        <v>217</v>
      </c>
      <c r="C83" s="150">
        <v>3.9344338617000001</v>
      </c>
      <c r="D83" s="138" t="str">
        <f t="shared" si="34"/>
        <v>N/A</v>
      </c>
      <c r="E83" s="150">
        <v>3.8879967350000002</v>
      </c>
      <c r="F83" s="138" t="str">
        <f t="shared" si="35"/>
        <v>N/A</v>
      </c>
      <c r="G83" s="150">
        <v>9.2728156999999992E-3</v>
      </c>
      <c r="H83" s="138" t="str">
        <f t="shared" si="36"/>
        <v>N/A</v>
      </c>
      <c r="I83" s="132">
        <v>-1.18</v>
      </c>
      <c r="J83" s="132">
        <v>-99.8</v>
      </c>
      <c r="K83" s="133" t="s">
        <v>732</v>
      </c>
      <c r="L83" s="134" t="str">
        <f t="shared" si="20"/>
        <v>No</v>
      </c>
    </row>
    <row r="84" spans="1:12" x14ac:dyDescent="0.2">
      <c r="A84" s="45" t="s">
        <v>1256</v>
      </c>
      <c r="B84" s="136" t="s">
        <v>217</v>
      </c>
      <c r="C84" s="150">
        <v>2.5165478999999999E-3</v>
      </c>
      <c r="D84" s="138" t="str">
        <f t="shared" si="34"/>
        <v>N/A</v>
      </c>
      <c r="E84" s="150">
        <v>7.2160953999999998E-3</v>
      </c>
      <c r="F84" s="138" t="str">
        <f t="shared" si="35"/>
        <v>N/A</v>
      </c>
      <c r="G84" s="150">
        <v>1.17865308E-2</v>
      </c>
      <c r="H84" s="138" t="str">
        <f t="shared" si="36"/>
        <v>N/A</v>
      </c>
      <c r="I84" s="132">
        <v>186.7</v>
      </c>
      <c r="J84" s="132">
        <v>63.34</v>
      </c>
      <c r="K84" s="133" t="s">
        <v>732</v>
      </c>
      <c r="L84" s="134" t="str">
        <f t="shared" si="20"/>
        <v>No</v>
      </c>
    </row>
    <row r="85" spans="1:12" x14ac:dyDescent="0.2">
      <c r="A85" s="45" t="s">
        <v>1257</v>
      </c>
      <c r="B85" s="136" t="s">
        <v>217</v>
      </c>
      <c r="C85" s="150">
        <v>27.356511159</v>
      </c>
      <c r="D85" s="138" t="str">
        <f t="shared" si="34"/>
        <v>N/A</v>
      </c>
      <c r="E85" s="150">
        <v>24.838273697000002</v>
      </c>
      <c r="F85" s="138" t="str">
        <f t="shared" si="35"/>
        <v>N/A</v>
      </c>
      <c r="G85" s="150">
        <v>26.422609135999998</v>
      </c>
      <c r="H85" s="138" t="str">
        <f t="shared" si="36"/>
        <v>N/A</v>
      </c>
      <c r="I85" s="132">
        <v>-9.2100000000000009</v>
      </c>
      <c r="J85" s="132">
        <v>6.3789999999999996</v>
      </c>
      <c r="K85" s="133" t="s">
        <v>732</v>
      </c>
      <c r="L85" s="134" t="str">
        <f t="shared" si="20"/>
        <v>Yes</v>
      </c>
    </row>
    <row r="86" spans="1:12" x14ac:dyDescent="0.2">
      <c r="A86" s="45" t="s">
        <v>1258</v>
      </c>
      <c r="B86" s="136" t="s">
        <v>217</v>
      </c>
      <c r="C86" s="150">
        <v>0</v>
      </c>
      <c r="D86" s="138" t="str">
        <f t="shared" si="34"/>
        <v>N/A</v>
      </c>
      <c r="E86" s="150">
        <v>0</v>
      </c>
      <c r="F86" s="138" t="str">
        <f t="shared" si="35"/>
        <v>N/A</v>
      </c>
      <c r="G86" s="150">
        <v>0</v>
      </c>
      <c r="H86" s="138" t="str">
        <f t="shared" si="36"/>
        <v>N/A</v>
      </c>
      <c r="I86" s="132" t="s">
        <v>1743</v>
      </c>
      <c r="J86" s="132" t="s">
        <v>1743</v>
      </c>
      <c r="K86" s="133" t="s">
        <v>732</v>
      </c>
      <c r="L86" s="134" t="str">
        <f t="shared" si="20"/>
        <v>N/A</v>
      </c>
    </row>
    <row r="87" spans="1:12" x14ac:dyDescent="0.2">
      <c r="A87" s="45" t="s">
        <v>1259</v>
      </c>
      <c r="B87" s="136" t="s">
        <v>217</v>
      </c>
      <c r="C87" s="150">
        <v>0</v>
      </c>
      <c r="D87" s="138" t="str">
        <f t="shared" si="34"/>
        <v>N/A</v>
      </c>
      <c r="E87" s="150">
        <v>0</v>
      </c>
      <c r="F87" s="138" t="str">
        <f t="shared" si="35"/>
        <v>N/A</v>
      </c>
      <c r="G87" s="150">
        <v>3.1840391400000001E-2</v>
      </c>
      <c r="H87" s="138" t="str">
        <f t="shared" si="36"/>
        <v>N/A</v>
      </c>
      <c r="I87" s="132" t="s">
        <v>1743</v>
      </c>
      <c r="J87" s="132" t="s">
        <v>1743</v>
      </c>
      <c r="K87" s="133" t="s">
        <v>732</v>
      </c>
      <c r="L87" s="134" t="str">
        <f t="shared" si="20"/>
        <v>N/A</v>
      </c>
    </row>
    <row r="88" spans="1:12" x14ac:dyDescent="0.2">
      <c r="A88" s="45" t="s">
        <v>1260</v>
      </c>
      <c r="B88" s="136" t="s">
        <v>217</v>
      </c>
      <c r="C88" s="150">
        <v>0</v>
      </c>
      <c r="D88" s="138" t="str">
        <f t="shared" si="34"/>
        <v>N/A</v>
      </c>
      <c r="E88" s="150">
        <v>0</v>
      </c>
      <c r="F88" s="138" t="str">
        <f t="shared" si="35"/>
        <v>N/A</v>
      </c>
      <c r="G88" s="150">
        <v>2.2344133999999999E-3</v>
      </c>
      <c r="H88" s="138" t="str">
        <f t="shared" si="36"/>
        <v>N/A</v>
      </c>
      <c r="I88" s="132" t="s">
        <v>1743</v>
      </c>
      <c r="J88" s="132" t="s">
        <v>1743</v>
      </c>
      <c r="K88" s="133" t="s">
        <v>732</v>
      </c>
      <c r="L88" s="134" t="str">
        <f t="shared" si="20"/>
        <v>N/A</v>
      </c>
    </row>
    <row r="89" spans="1:12" x14ac:dyDescent="0.2">
      <c r="A89" s="45" t="s">
        <v>1261</v>
      </c>
      <c r="B89" s="136" t="s">
        <v>217</v>
      </c>
      <c r="C89" s="150">
        <v>52.368795058000003</v>
      </c>
      <c r="D89" s="138" t="str">
        <f t="shared" si="34"/>
        <v>N/A</v>
      </c>
      <c r="E89" s="150">
        <v>49.815131915999999</v>
      </c>
      <c r="F89" s="138" t="str">
        <f t="shared" si="35"/>
        <v>N/A</v>
      </c>
      <c r="G89" s="150">
        <v>54.995673617000001</v>
      </c>
      <c r="H89" s="138" t="str">
        <f t="shared" si="36"/>
        <v>N/A</v>
      </c>
      <c r="I89" s="132">
        <v>-4.88</v>
      </c>
      <c r="J89" s="132">
        <v>10.4</v>
      </c>
      <c r="K89" s="133" t="s">
        <v>732</v>
      </c>
      <c r="L89" s="134" t="str">
        <f t="shared" si="20"/>
        <v>Yes</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9.2091811216000004</v>
      </c>
      <c r="D91" s="138" t="str">
        <f t="shared" si="34"/>
        <v>N/A</v>
      </c>
      <c r="E91" s="150">
        <v>13.635936155</v>
      </c>
      <c r="F91" s="138" t="str">
        <f t="shared" si="35"/>
        <v>N/A</v>
      </c>
      <c r="G91" s="150">
        <v>14.310468394999999</v>
      </c>
      <c r="H91" s="138" t="str">
        <f t="shared" si="36"/>
        <v>N/A</v>
      </c>
      <c r="I91" s="132">
        <v>48.07</v>
      </c>
      <c r="J91" s="132">
        <v>4.9470000000000001</v>
      </c>
      <c r="K91" s="133" t="s">
        <v>732</v>
      </c>
      <c r="L91" s="134" t="str">
        <f t="shared" si="20"/>
        <v>Yes</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4.4348494065999997</v>
      </c>
      <c r="D96" s="130" t="str">
        <f t="shared" si="34"/>
        <v>N/A</v>
      </c>
      <c r="E96" s="140">
        <v>5.0530412589000004</v>
      </c>
      <c r="F96" s="130" t="str">
        <f t="shared" si="35"/>
        <v>N/A</v>
      </c>
      <c r="G96" s="140">
        <v>3.1215872826000002</v>
      </c>
      <c r="H96" s="130" t="str">
        <f t="shared" si="36"/>
        <v>N/A</v>
      </c>
      <c r="I96" s="139">
        <v>13.94</v>
      </c>
      <c r="J96" s="139">
        <v>-38.200000000000003</v>
      </c>
      <c r="K96" s="135" t="s">
        <v>732</v>
      </c>
      <c r="L96" s="134" t="str">
        <f t="shared" si="20"/>
        <v>No</v>
      </c>
    </row>
    <row r="97" spans="1:12" x14ac:dyDescent="0.2">
      <c r="A97" s="45" t="s">
        <v>1269</v>
      </c>
      <c r="B97" s="136" t="s">
        <v>217</v>
      </c>
      <c r="C97" s="150">
        <v>1.9188677500000001E-2</v>
      </c>
      <c r="D97" s="138" t="str">
        <f t="shared" si="34"/>
        <v>N/A</v>
      </c>
      <c r="E97" s="150">
        <v>2.3304439400000002E-2</v>
      </c>
      <c r="F97" s="138" t="str">
        <f t="shared" si="35"/>
        <v>N/A</v>
      </c>
      <c r="G97" s="150">
        <v>0</v>
      </c>
      <c r="H97" s="138" t="str">
        <f t="shared" si="36"/>
        <v>N/A</v>
      </c>
      <c r="I97" s="132">
        <v>21.45</v>
      </c>
      <c r="J97" s="132">
        <v>-100</v>
      </c>
      <c r="K97" s="133" t="s">
        <v>732</v>
      </c>
      <c r="L97" s="134" t="str">
        <f t="shared" si="20"/>
        <v>No</v>
      </c>
    </row>
    <row r="98" spans="1:12" x14ac:dyDescent="0.2">
      <c r="A98" s="45" t="s">
        <v>1270</v>
      </c>
      <c r="B98" s="136" t="s">
        <v>217</v>
      </c>
      <c r="C98" s="150">
        <v>2.674524168</v>
      </c>
      <c r="D98" s="138" t="str">
        <f t="shared" si="34"/>
        <v>N/A</v>
      </c>
      <c r="E98" s="150">
        <v>2.7390997034</v>
      </c>
      <c r="F98" s="138" t="str">
        <f t="shared" si="35"/>
        <v>N/A</v>
      </c>
      <c r="G98" s="150">
        <v>1.0945274188</v>
      </c>
      <c r="H98" s="138" t="str">
        <f t="shared" si="36"/>
        <v>N/A</v>
      </c>
      <c r="I98" s="132">
        <v>2.4140000000000001</v>
      </c>
      <c r="J98" s="132">
        <v>-60</v>
      </c>
      <c r="K98" s="133" t="s">
        <v>732</v>
      </c>
      <c r="L98" s="134" t="str">
        <f t="shared" si="20"/>
        <v>No</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3551525405</v>
      </c>
      <c r="D100" s="138" t="str">
        <f>IF($B100="N/A","N/A",IF(C100&gt;10,"No",IF(C100&lt;-10,"No","Yes")))</f>
        <v>N/A</v>
      </c>
      <c r="E100" s="137">
        <v>4468705723</v>
      </c>
      <c r="F100" s="138" t="str">
        <f>IF($B100="N/A","N/A",IF(E100&gt;10,"No",IF(E100&lt;-10,"No","Yes")))</f>
        <v>N/A</v>
      </c>
      <c r="G100" s="137">
        <v>6349499883</v>
      </c>
      <c r="H100" s="138" t="str">
        <f>IF($B100="N/A","N/A",IF(G100&gt;10,"No",IF(G100&lt;-10,"No","Yes")))</f>
        <v>N/A</v>
      </c>
      <c r="I100" s="132">
        <v>25.82</v>
      </c>
      <c r="J100" s="132">
        <v>42.09</v>
      </c>
      <c r="K100" s="133" t="s">
        <v>732</v>
      </c>
      <c r="L100" s="134" t="str">
        <f t="shared" ref="L100:L111" si="38">IF(J100="Div by 0", "N/A", IF(K100="N/A","N/A", IF(J100&gt;VALUE(MID(K100,1,2)), "No", IF(J100&lt;-1*VALUE(MID(K100,1,2)), "No", "Yes"))))</f>
        <v>No</v>
      </c>
    </row>
    <row r="101" spans="1:12" x14ac:dyDescent="0.2">
      <c r="A101" s="45" t="s">
        <v>455</v>
      </c>
      <c r="B101" s="136" t="s">
        <v>217</v>
      </c>
      <c r="C101" s="137">
        <v>3009972797</v>
      </c>
      <c r="D101" s="138" t="str">
        <f>IF($B101="N/A","N/A",IF(C101&gt;10,"No",IF(C101&lt;-10,"No","Yes")))</f>
        <v>N/A</v>
      </c>
      <c r="E101" s="137">
        <v>3573972555</v>
      </c>
      <c r="F101" s="138" t="str">
        <f>IF($B101="N/A","N/A",IF(E101&gt;10,"No",IF(E101&lt;-10,"No","Yes")))</f>
        <v>N/A</v>
      </c>
      <c r="G101" s="137">
        <v>4173657244</v>
      </c>
      <c r="H101" s="138" t="str">
        <f>IF($B101="N/A","N/A",IF(G101&gt;10,"No",IF(G101&lt;-10,"No","Yes")))</f>
        <v>N/A</v>
      </c>
      <c r="I101" s="132">
        <v>18.739999999999998</v>
      </c>
      <c r="J101" s="132">
        <v>16.78</v>
      </c>
      <c r="K101" s="133" t="s">
        <v>732</v>
      </c>
      <c r="L101" s="134" t="str">
        <f t="shared" si="38"/>
        <v>Yes</v>
      </c>
    </row>
    <row r="102" spans="1:12" x14ac:dyDescent="0.2">
      <c r="A102" s="45" t="s">
        <v>456</v>
      </c>
      <c r="B102" s="136" t="s">
        <v>217</v>
      </c>
      <c r="C102" s="137">
        <v>541552608</v>
      </c>
      <c r="D102" s="138" t="str">
        <f>IF($B102="N/A","N/A",IF(C102&gt;10,"No",IF(C102&lt;-10,"No","Yes")))</f>
        <v>N/A</v>
      </c>
      <c r="E102" s="137">
        <v>894733112</v>
      </c>
      <c r="F102" s="138" t="str">
        <f>IF($B102="N/A","N/A",IF(E102&gt;10,"No",IF(E102&lt;-10,"No","Yes")))</f>
        <v>N/A</v>
      </c>
      <c r="G102" s="137">
        <v>2175842615</v>
      </c>
      <c r="H102" s="138" t="str">
        <f>IF($B102="N/A","N/A",IF(G102&gt;10,"No",IF(G102&lt;-10,"No","Yes")))</f>
        <v>N/A</v>
      </c>
      <c r="I102" s="132">
        <v>65.22</v>
      </c>
      <c r="J102" s="132">
        <v>143.19999999999999</v>
      </c>
      <c r="K102" s="133" t="s">
        <v>732</v>
      </c>
      <c r="L102" s="134" t="str">
        <f t="shared" si="38"/>
        <v>No</v>
      </c>
    </row>
    <row r="103" spans="1:12" x14ac:dyDescent="0.2">
      <c r="A103" s="45" t="s">
        <v>457</v>
      </c>
      <c r="B103" s="136" t="s">
        <v>217</v>
      </c>
      <c r="C103" s="137">
        <v>0</v>
      </c>
      <c r="D103" s="138" t="str">
        <f>IF($B103="N/A","N/A",IF(C103&gt;10,"No",IF(C103&lt;-10,"No","Yes")))</f>
        <v>N/A</v>
      </c>
      <c r="E103" s="137">
        <v>56</v>
      </c>
      <c r="F103" s="138" t="str">
        <f>IF($B103="N/A","N/A",IF(E103&gt;10,"No",IF(E103&lt;-10,"No","Yes")))</f>
        <v>N/A</v>
      </c>
      <c r="G103" s="137">
        <v>24</v>
      </c>
      <c r="H103" s="138" t="str">
        <f>IF($B103="N/A","N/A",IF(G103&gt;10,"No",IF(G103&lt;-10,"No","Yes")))</f>
        <v>N/A</v>
      </c>
      <c r="I103" s="132" t="s">
        <v>1743</v>
      </c>
      <c r="J103" s="132">
        <v>-57.1</v>
      </c>
      <c r="K103" s="133" t="s">
        <v>732</v>
      </c>
      <c r="L103" s="134" t="str">
        <f t="shared" si="38"/>
        <v>No</v>
      </c>
    </row>
    <row r="104" spans="1:12" x14ac:dyDescent="0.2">
      <c r="A104" s="45" t="s">
        <v>108</v>
      </c>
      <c r="B104" s="154" t="s">
        <v>299</v>
      </c>
      <c r="C104" s="150">
        <v>0.80300668980000001</v>
      </c>
      <c r="D104" s="138" t="str">
        <f>IF($B104="N/A","N/A",IF(C104&gt;2,"No",IF(C104&lt;0.9,"No","Yes")))</f>
        <v>No</v>
      </c>
      <c r="E104" s="150">
        <v>1.1208187803</v>
      </c>
      <c r="F104" s="138" t="str">
        <f>IF($B104="N/A","N/A",IF(E104&gt;2,"No",IF(E104&lt;0.9,"No","Yes")))</f>
        <v>Yes</v>
      </c>
      <c r="G104" s="150">
        <v>1.8505683271</v>
      </c>
      <c r="H104" s="138" t="str">
        <f>IF($B104="N/A","N/A",IF(G104&gt;2,"No",IF(G104&lt;0.9,"No","Yes")))</f>
        <v>Yes</v>
      </c>
      <c r="I104" s="132">
        <v>39.58</v>
      </c>
      <c r="J104" s="132">
        <v>65.11</v>
      </c>
      <c r="K104" s="133" t="s">
        <v>732</v>
      </c>
      <c r="L104" s="134" t="str">
        <f t="shared" si="38"/>
        <v>No</v>
      </c>
    </row>
    <row r="105" spans="1:12" x14ac:dyDescent="0.2">
      <c r="A105" s="45" t="s">
        <v>458</v>
      </c>
      <c r="B105" s="154" t="s">
        <v>299</v>
      </c>
      <c r="C105" s="150">
        <v>0.95839669080000001</v>
      </c>
      <c r="D105" s="138" t="str">
        <f>IF($B105="N/A","N/A",IF(C105&gt;2,"No",IF(C105&lt;0.9,"No","Yes")))</f>
        <v>Yes</v>
      </c>
      <c r="E105" s="150">
        <v>0.97293259750000005</v>
      </c>
      <c r="F105" s="138" t="str">
        <f>IF($B105="N/A","N/A",IF(E105&gt;2,"No",IF(E105&lt;0.9,"No","Yes")))</f>
        <v>Yes</v>
      </c>
      <c r="G105" s="150">
        <v>1.0885722792999999</v>
      </c>
      <c r="H105" s="138" t="str">
        <f>IF($B105="N/A","N/A",IF(G105&gt;2,"No",IF(G105&lt;0.9,"No","Yes")))</f>
        <v>Yes</v>
      </c>
      <c r="I105" s="132">
        <v>1.5169999999999999</v>
      </c>
      <c r="J105" s="132">
        <v>11.89</v>
      </c>
      <c r="K105" s="133" t="s">
        <v>732</v>
      </c>
      <c r="L105" s="134" t="str">
        <f t="shared" si="38"/>
        <v>Yes</v>
      </c>
    </row>
    <row r="106" spans="1:12" x14ac:dyDescent="0.2">
      <c r="A106" s="45" t="s">
        <v>459</v>
      </c>
      <c r="B106" s="154" t="s">
        <v>299</v>
      </c>
      <c r="C106" s="150">
        <v>0.16636482080000001</v>
      </c>
      <c r="D106" s="138" t="str">
        <f>IF($B106="N/A","N/A",IF(C106&gt;2,"No",IF(C106&lt;0.9,"No","Yes")))</f>
        <v>No</v>
      </c>
      <c r="E106" s="150">
        <v>0.44949609159999998</v>
      </c>
      <c r="F106" s="138" t="str">
        <f>IF($B106="N/A","N/A",IF(E106&gt;2,"No",IF(E106&lt;0.9,"No","Yes")))</f>
        <v>No</v>
      </c>
      <c r="G106" s="150">
        <v>1.0871539321000001</v>
      </c>
      <c r="H106" s="138" t="str">
        <f>IF($B106="N/A","N/A",IF(G106&gt;2,"No",IF(G106&lt;0.9,"No","Yes")))</f>
        <v>Yes</v>
      </c>
      <c r="I106" s="132">
        <v>170.2</v>
      </c>
      <c r="J106" s="132">
        <v>141.9</v>
      </c>
      <c r="K106" s="133" t="s">
        <v>732</v>
      </c>
      <c r="L106" s="134" t="str">
        <f t="shared" si="38"/>
        <v>No</v>
      </c>
    </row>
    <row r="107" spans="1:12" x14ac:dyDescent="0.2">
      <c r="A107" s="45" t="s">
        <v>460</v>
      </c>
      <c r="B107" s="154" t="s">
        <v>299</v>
      </c>
      <c r="C107" s="150" t="s">
        <v>1743</v>
      </c>
      <c r="D107" s="138" t="str">
        <f>IF($B107="N/A","N/A",IF(C107&gt;2,"No",IF(C107&lt;0.9,"No","Yes")))</f>
        <v>No</v>
      </c>
      <c r="E107" s="150" t="s">
        <v>1743</v>
      </c>
      <c r="F107" s="138" t="str">
        <f>IF($B107="N/A","N/A",IF(E107&gt;2,"No",IF(E107&lt;0.9,"No","Yes")))</f>
        <v>No</v>
      </c>
      <c r="G107" s="150" t="s">
        <v>1743</v>
      </c>
      <c r="H107" s="138" t="str">
        <f>IF($B107="N/A","N/A",IF(G107&gt;2,"No",IF(G107&lt;0.9,"No","Yes")))</f>
        <v>No</v>
      </c>
      <c r="I107" s="132" t="s">
        <v>1743</v>
      </c>
      <c r="J107" s="132" t="s">
        <v>1743</v>
      </c>
      <c r="K107" s="133" t="s">
        <v>732</v>
      </c>
      <c r="L107" s="134" t="str">
        <f t="shared" si="38"/>
        <v>N/A</v>
      </c>
    </row>
    <row r="108" spans="1:12" x14ac:dyDescent="0.2">
      <c r="A108" s="45" t="s">
        <v>1272</v>
      </c>
      <c r="B108" s="136" t="s">
        <v>217</v>
      </c>
      <c r="C108" s="137">
        <v>191.09130812000001</v>
      </c>
      <c r="D108" s="138" t="str">
        <f>IF($B108="N/A","N/A",IF(C108&gt;10,"No",IF(C108&lt;-10,"No","Yes")))</f>
        <v>N/A</v>
      </c>
      <c r="E108" s="137">
        <v>228.9128619</v>
      </c>
      <c r="F108" s="138" t="str">
        <f>IF($B108="N/A","N/A",IF(E108&gt;10,"No",IF(E108&lt;-10,"No","Yes")))</f>
        <v>N/A</v>
      </c>
      <c r="G108" s="137">
        <v>298.60590767999997</v>
      </c>
      <c r="H108" s="138" t="str">
        <f>IF($B108="N/A","N/A",IF(G108&gt;10,"No",IF(G108&lt;-10,"No","Yes")))</f>
        <v>N/A</v>
      </c>
      <c r="I108" s="132">
        <v>19.79</v>
      </c>
      <c r="J108" s="132">
        <v>30.45</v>
      </c>
      <c r="K108" s="133" t="s">
        <v>732</v>
      </c>
      <c r="L108" s="134" t="str">
        <f t="shared" si="38"/>
        <v>No</v>
      </c>
    </row>
    <row r="109" spans="1:12" x14ac:dyDescent="0.2">
      <c r="A109" s="45" t="s">
        <v>1273</v>
      </c>
      <c r="B109" s="136" t="s">
        <v>217</v>
      </c>
      <c r="C109" s="137">
        <v>241.61430615</v>
      </c>
      <c r="D109" s="138" t="str">
        <f>IF($B109="N/A","N/A",IF(C109&gt;10,"No",IF(C109&lt;-10,"No","Yes")))</f>
        <v>N/A</v>
      </c>
      <c r="E109" s="137">
        <v>262.44253004000001</v>
      </c>
      <c r="F109" s="138" t="str">
        <f>IF($B109="N/A","N/A",IF(E109&gt;10,"No",IF(E109&lt;-10,"No","Yes")))</f>
        <v>N/A</v>
      </c>
      <c r="G109" s="137">
        <v>279.25845532</v>
      </c>
      <c r="H109" s="138" t="str">
        <f>IF($B109="N/A","N/A",IF(G109&gt;10,"No",IF(G109&lt;-10,"No","Yes")))</f>
        <v>N/A</v>
      </c>
      <c r="I109" s="132">
        <v>8.6199999999999992</v>
      </c>
      <c r="J109" s="132">
        <v>6.407</v>
      </c>
      <c r="K109" s="133" t="s">
        <v>732</v>
      </c>
      <c r="L109" s="134" t="str">
        <f t="shared" si="38"/>
        <v>Yes</v>
      </c>
    </row>
    <row r="110" spans="1:12" x14ac:dyDescent="0.2">
      <c r="A110" s="45" t="s">
        <v>1274</v>
      </c>
      <c r="B110" s="136" t="s">
        <v>217</v>
      </c>
      <c r="C110" s="137">
        <v>30.184733693999998</v>
      </c>
      <c r="D110" s="138" t="str">
        <f>IF($B110="N/A","N/A",IF(C110&gt;10,"No",IF(C110&lt;-10,"No","Yes")))</f>
        <v>N/A</v>
      </c>
      <c r="E110" s="137">
        <v>46.599915959999997</v>
      </c>
      <c r="F110" s="138" t="str">
        <f>IF($B110="N/A","N/A",IF(E110&gt;10,"No",IF(E110&lt;-10,"No","Yes")))</f>
        <v>N/A</v>
      </c>
      <c r="G110" s="137">
        <v>102.48639402000001</v>
      </c>
      <c r="H110" s="138" t="str">
        <f>IF($B110="N/A","N/A",IF(G110&gt;10,"No",IF(G110&lt;-10,"No","Yes")))</f>
        <v>N/A</v>
      </c>
      <c r="I110" s="132">
        <v>54.38</v>
      </c>
      <c r="J110" s="132">
        <v>119.9</v>
      </c>
      <c r="K110" s="133" t="s">
        <v>732</v>
      </c>
      <c r="L110" s="134" t="str">
        <f t="shared" si="38"/>
        <v>No</v>
      </c>
    </row>
    <row r="111" spans="1:12" x14ac:dyDescent="0.2">
      <c r="A111" s="45" t="s">
        <v>1275</v>
      </c>
      <c r="B111" s="136" t="s">
        <v>217</v>
      </c>
      <c r="C111" s="137" t="s">
        <v>1743</v>
      </c>
      <c r="D111" s="138" t="str">
        <f>IF($B111="N/A","N/A",IF(C111&gt;10,"No",IF(C111&lt;-10,"No","Yes")))</f>
        <v>N/A</v>
      </c>
      <c r="E111" s="137" t="s">
        <v>1743</v>
      </c>
      <c r="F111" s="138" t="str">
        <f>IF($B111="N/A","N/A",IF(E111&gt;10,"No",IF(E111&lt;-10,"No","Yes")))</f>
        <v>N/A</v>
      </c>
      <c r="G111" s="137" t="s">
        <v>1743</v>
      </c>
      <c r="H111" s="138" t="str">
        <f>IF($B111="N/A","N/A",IF(G111&gt;10,"No",IF(G111&lt;-10,"No","Yes")))</f>
        <v>N/A</v>
      </c>
      <c r="I111" s="132" t="s">
        <v>1743</v>
      </c>
      <c r="J111" s="132" t="s">
        <v>1743</v>
      </c>
      <c r="K111" s="133" t="s">
        <v>732</v>
      </c>
      <c r="L111" s="134" t="str">
        <f t="shared" si="38"/>
        <v>N/A</v>
      </c>
    </row>
    <row r="112" spans="1:12" x14ac:dyDescent="0.2">
      <c r="A112" s="45" t="s">
        <v>329</v>
      </c>
      <c r="B112" s="135" t="s">
        <v>300</v>
      </c>
      <c r="C112" s="150">
        <v>72.358324898000006</v>
      </c>
      <c r="D112" s="138" t="str">
        <f>IF(OR($B112="N/A",$C112="N/A"),"N/A",IF(C112&gt;98,"Yes","No"))</f>
        <v>No</v>
      </c>
      <c r="E112" s="150">
        <v>91.844519367999993</v>
      </c>
      <c r="F112" s="138" t="str">
        <f>IF(OR($B112="N/A",$E112="N/A"),"N/A",IF(E112&gt;98,"Yes","No"))</f>
        <v>No</v>
      </c>
      <c r="G112" s="150">
        <v>95.435265158000007</v>
      </c>
      <c r="H112" s="138" t="str">
        <f t="shared" ref="H112:H115" si="39">IF($B112="N/A","N/A",IF(G112&gt;98,"Yes","No"))</f>
        <v>No</v>
      </c>
      <c r="I112" s="132">
        <v>26.93</v>
      </c>
      <c r="J112" s="132">
        <v>3.91</v>
      </c>
      <c r="K112" s="133" t="s">
        <v>732</v>
      </c>
      <c r="L112" s="134" t="str">
        <f>IF(J112="Div by 0", "N/A", IF(OR(J112="N/A",K112="N/A"),"N/A", IF(J112&gt;VALUE(MID(K112,1,2)), "No", IF(J112&lt;-1*VALUE(MID(K112,1,2)), "No", "Yes"))))</f>
        <v>Yes</v>
      </c>
    </row>
    <row r="113" spans="1:12" x14ac:dyDescent="0.2">
      <c r="A113" s="45" t="s">
        <v>461</v>
      </c>
      <c r="B113" s="135" t="s">
        <v>300</v>
      </c>
      <c r="C113" s="150">
        <v>94.966836959000005</v>
      </c>
      <c r="D113" s="138" t="str">
        <f t="shared" ref="D113:D115" si="40">IF(OR($B113="N/A",$C113="N/A"),"N/A",IF(C113&gt;98,"Yes","No"))</f>
        <v>No</v>
      </c>
      <c r="E113" s="150">
        <v>98.188806964999998</v>
      </c>
      <c r="F113" s="138" t="str">
        <f t="shared" ref="F113:F115" si="41">IF(OR($B113="N/A",$E113="N/A"),"N/A",IF(E113&gt;98,"Yes","No"))</f>
        <v>Yes</v>
      </c>
      <c r="G113" s="150">
        <v>99.735877133000002</v>
      </c>
      <c r="H113" s="138" t="str">
        <f t="shared" si="39"/>
        <v>Yes</v>
      </c>
      <c r="I113" s="132">
        <v>3.3929999999999998</v>
      </c>
      <c r="J113" s="132">
        <v>1.5760000000000001</v>
      </c>
      <c r="K113" s="133" t="s">
        <v>732</v>
      </c>
      <c r="L113" s="134" t="str">
        <f t="shared" ref="L113:L115" si="42">IF(J113="Div by 0", "N/A", IF(OR(J113="N/A",K113="N/A"),"N/A", IF(J113&gt;VALUE(MID(K113,1,2)), "No", IF(J113&lt;-1*VALUE(MID(K113,1,2)), "No", "Yes"))))</f>
        <v>Yes</v>
      </c>
    </row>
    <row r="114" spans="1:12" x14ac:dyDescent="0.2">
      <c r="A114" s="45" t="s">
        <v>462</v>
      </c>
      <c r="B114" s="135" t="s">
        <v>300</v>
      </c>
      <c r="C114" s="150">
        <v>19.328728007999999</v>
      </c>
      <c r="D114" s="138" t="str">
        <f t="shared" si="40"/>
        <v>No</v>
      </c>
      <c r="E114" s="150">
        <v>85.743320307000005</v>
      </c>
      <c r="F114" s="138" t="str">
        <f t="shared" si="41"/>
        <v>No</v>
      </c>
      <c r="G114" s="150">
        <v>93.306668283999997</v>
      </c>
      <c r="H114" s="138" t="str">
        <f t="shared" si="39"/>
        <v>No</v>
      </c>
      <c r="I114" s="132">
        <v>343.6</v>
      </c>
      <c r="J114" s="132">
        <v>8.8209999999999997</v>
      </c>
      <c r="K114" s="133" t="s">
        <v>732</v>
      </c>
      <c r="L114" s="134" t="str">
        <f t="shared" si="42"/>
        <v>Yes</v>
      </c>
    </row>
    <row r="115" spans="1:12" x14ac:dyDescent="0.2">
      <c r="A115" s="45" t="s">
        <v>463</v>
      </c>
      <c r="B115" s="135" t="s">
        <v>300</v>
      </c>
      <c r="C115" s="150" t="s">
        <v>1743</v>
      </c>
      <c r="D115" s="138" t="str">
        <f t="shared" si="40"/>
        <v>Yes</v>
      </c>
      <c r="E115" s="150" t="s">
        <v>1743</v>
      </c>
      <c r="F115" s="138" t="str">
        <f t="shared" si="41"/>
        <v>Yes</v>
      </c>
      <c r="G115" s="150" t="s">
        <v>1743</v>
      </c>
      <c r="H115" s="138" t="str">
        <f t="shared" si="39"/>
        <v>Yes</v>
      </c>
      <c r="I115" s="132" t="s">
        <v>1743</v>
      </c>
      <c r="J115" s="132" t="s">
        <v>1743</v>
      </c>
      <c r="K115" s="133" t="s">
        <v>732</v>
      </c>
      <c r="L115" s="134" t="str">
        <f t="shared" si="42"/>
        <v>N/A</v>
      </c>
    </row>
    <row r="116" spans="1:12" x14ac:dyDescent="0.2">
      <c r="A116" s="3" t="s">
        <v>464</v>
      </c>
      <c r="B116" s="135" t="s">
        <v>217</v>
      </c>
      <c r="C116" s="155">
        <v>1914486</v>
      </c>
      <c r="D116" s="138" t="str">
        <f>IF($B116="N/A","N/A",IF(C116&gt;10,"No",IF(C116&lt;-10,"No","Yes")))</f>
        <v>N/A</v>
      </c>
      <c r="E116" s="155">
        <v>2029629</v>
      </c>
      <c r="F116" s="138" t="str">
        <f>IF($B116="N/A","N/A",IF(E116&gt;10,"No",IF(E116&lt;-10,"No","Yes")))</f>
        <v>N/A</v>
      </c>
      <c r="G116" s="155">
        <v>2179097</v>
      </c>
      <c r="H116" s="138" t="str">
        <f>IF($B116="N/A","N/A",IF(G116&gt;10,"No",IF(G116&lt;-10,"No","Yes")))</f>
        <v>N/A</v>
      </c>
      <c r="I116" s="132">
        <v>6.0140000000000002</v>
      </c>
      <c r="J116" s="132">
        <v>7.3639999999999999</v>
      </c>
      <c r="K116" s="135" t="s">
        <v>732</v>
      </c>
      <c r="L116" s="134" t="str">
        <f>IF(J116="Div by 0", "N/A", IF(OR(J116="N/A",K116="N/A"),"N/A", IF(J116&gt;VALUE(MID(K116,1,2)), "No", IF(J116&lt;-1*VALUE(MID(K116,1,2)), "No", "Yes"))))</f>
        <v>Yes</v>
      </c>
    </row>
    <row r="117" spans="1:12" x14ac:dyDescent="0.2">
      <c r="A117" s="3" t="s">
        <v>215</v>
      </c>
      <c r="B117" s="135" t="s">
        <v>217</v>
      </c>
      <c r="C117" s="150">
        <v>63.719922736000001</v>
      </c>
      <c r="D117" s="138" t="str">
        <f>IF($B117="N/A","N/A",IF(C117&gt;10,"No",IF(C117&lt;-10,"No","Yes")))</f>
        <v>N/A</v>
      </c>
      <c r="E117" s="150">
        <v>67.113644907999998</v>
      </c>
      <c r="F117" s="138" t="str">
        <f>IF($B117="N/A","N/A",IF(E117&gt;10,"No",IF(E117&lt;-10,"No","Yes")))</f>
        <v>N/A</v>
      </c>
      <c r="G117" s="150">
        <v>67.376486682000007</v>
      </c>
      <c r="H117" s="138" t="str">
        <f>IF($B117="N/A","N/A",IF(G117&gt;10,"No",IF(G117&lt;-10,"No","Yes")))</f>
        <v>N/A</v>
      </c>
      <c r="I117" s="132">
        <v>5.3259999999999996</v>
      </c>
      <c r="J117" s="132">
        <v>0.3916</v>
      </c>
      <c r="K117" s="135" t="s">
        <v>732</v>
      </c>
      <c r="L117" s="134" t="str">
        <f>IF(J117="Div by 0", "N/A", IF(OR(J117="N/A",K117="N/A"),"N/A", IF(J117&gt;VALUE(MID(K117,1,2)), "No", IF(J117&lt;-1*VALUE(MID(K117,1,2)), "No", "Yes"))))</f>
        <v>Yes</v>
      </c>
    </row>
    <row r="118" spans="1:12" x14ac:dyDescent="0.2">
      <c r="A118" s="4" t="s">
        <v>1630</v>
      </c>
      <c r="B118" s="135" t="s">
        <v>217</v>
      </c>
      <c r="C118" s="131">
        <v>416900931</v>
      </c>
      <c r="D118" s="130" t="str">
        <f>IF($B118="N/A","N/A",IF(C118&gt;10,"No",IF(C118&lt;-10,"No","Yes")))</f>
        <v>N/A</v>
      </c>
      <c r="E118" s="131">
        <v>537798370</v>
      </c>
      <c r="F118" s="130" t="str">
        <f>IF($B118="N/A","N/A",IF(E118&gt;10,"No",IF(E118&lt;-10,"No","Yes")))</f>
        <v>N/A</v>
      </c>
      <c r="G118" s="131">
        <v>1077870963</v>
      </c>
      <c r="H118" s="130" t="str">
        <f>IF($B118="N/A","N/A",IF(G118&gt;10,"No",IF(G118&lt;-10,"No","Yes")))</f>
        <v>N/A</v>
      </c>
      <c r="I118" s="139">
        <v>29</v>
      </c>
      <c r="J118" s="139">
        <v>100.4</v>
      </c>
      <c r="K118" s="135" t="s">
        <v>732</v>
      </c>
      <c r="L118" s="134" t="str">
        <f>IF(J118="Div by 0", "N/A", IF(K118="N/A","N/A", IF(J118&gt;VALUE(MID(K118,1,2)), "No", IF(J118&lt;-1*VALUE(MID(K118,1,2)), "No", "Yes"))))</f>
        <v>No</v>
      </c>
    </row>
    <row r="119" spans="1:12" x14ac:dyDescent="0.2">
      <c r="A119" s="4" t="s">
        <v>1631</v>
      </c>
      <c r="B119" s="135" t="s">
        <v>217</v>
      </c>
      <c r="C119" s="131">
        <v>2936827749</v>
      </c>
      <c r="D119" s="130" t="str">
        <f>IF($B119="N/A","N/A",IF(C119&gt;10,"No",IF(C119&lt;-10,"No","Yes")))</f>
        <v>N/A</v>
      </c>
      <c r="E119" s="131">
        <v>3148462345</v>
      </c>
      <c r="F119" s="130" t="str">
        <f>IF($B119="N/A","N/A",IF(E119&gt;10,"No",IF(E119&lt;-10,"No","Yes")))</f>
        <v>N/A</v>
      </c>
      <c r="G119" s="131">
        <v>3700918601</v>
      </c>
      <c r="H119" s="130" t="str">
        <f>IF($B119="N/A","N/A",IF(G119&gt;10,"No",IF(G119&lt;-10,"No","Yes")))</f>
        <v>N/A</v>
      </c>
      <c r="I119" s="139">
        <v>7.2060000000000004</v>
      </c>
      <c r="J119" s="139">
        <v>17.55</v>
      </c>
      <c r="K119" s="135" t="s">
        <v>732</v>
      </c>
      <c r="L119" s="134" t="str">
        <f>IF(J119="Div by 0", "N/A", IF(K119="N/A","N/A", IF(J119&gt;VALUE(MID(K119,1,2)), "No", IF(J119&lt;-1*VALUE(MID(K119,1,2)), "No", "Yes"))))</f>
        <v>Yes</v>
      </c>
    </row>
    <row r="120" spans="1:12" x14ac:dyDescent="0.2">
      <c r="A120" s="4" t="s">
        <v>1632</v>
      </c>
      <c r="B120" s="135" t="s">
        <v>217</v>
      </c>
      <c r="C120" s="152">
        <v>539009</v>
      </c>
      <c r="D120" s="130" t="str">
        <f>IF($B120="N/A","N/A",IF(C120&gt;10,"No",IF(C120&lt;-10,"No","Yes")))</f>
        <v>N/A</v>
      </c>
      <c r="E120" s="152">
        <v>503287</v>
      </c>
      <c r="F120" s="130" t="str">
        <f>IF($B120="N/A","N/A",IF(E120&gt;10,"No",IF(E120&lt;-10,"No","Yes")))</f>
        <v>N/A</v>
      </c>
      <c r="G120" s="152">
        <v>524564</v>
      </c>
      <c r="H120" s="130" t="str">
        <f>IF($B120="N/A","N/A",IF(G120&gt;10,"No",IF(G120&lt;-10,"No","Yes")))</f>
        <v>N/A</v>
      </c>
      <c r="I120" s="139">
        <v>-6.63</v>
      </c>
      <c r="J120" s="139">
        <v>4.2279999999999998</v>
      </c>
      <c r="K120" s="135" t="s">
        <v>732</v>
      </c>
      <c r="L120" s="134" t="str">
        <f>IF(J120="Div by 0", "N/A", IF(K120="N/A","N/A", IF(J120&gt;VALUE(MID(K120,1,2)), "No", IF(J120&lt;-1*VALUE(MID(K120,1,2)), "No", "Yes"))))</f>
        <v>Yes</v>
      </c>
    </row>
    <row r="121" spans="1:12" x14ac:dyDescent="0.2">
      <c r="A121" s="4" t="s">
        <v>1633</v>
      </c>
      <c r="B121" s="141" t="s">
        <v>217</v>
      </c>
      <c r="C121" s="152" t="s">
        <v>217</v>
      </c>
      <c r="D121" s="134" t="str">
        <f t="shared" ref="D121:H134" si="43">IF($B121="N/A","N/A",IF(C121&lt;0,"No","Yes"))</f>
        <v>N/A</v>
      </c>
      <c r="E121" s="152">
        <v>116921</v>
      </c>
      <c r="F121" s="134" t="str">
        <f t="shared" si="43"/>
        <v>N/A</v>
      </c>
      <c r="G121" s="152">
        <v>118623</v>
      </c>
      <c r="H121" s="134" t="str">
        <f t="shared" si="43"/>
        <v>N/A</v>
      </c>
      <c r="I121" s="139" t="s">
        <v>217</v>
      </c>
      <c r="J121" s="139">
        <v>1.456</v>
      </c>
      <c r="K121" s="141" t="s">
        <v>732</v>
      </c>
      <c r="L121" s="134" t="str">
        <f t="shared" ref="L121:L142" si="44">IF(J121="Div by 0", "N/A", IF(OR(J121="N/A",K121="N/A"),"N/A", IF(J121&gt;VALUE(MID(K121,1,2)), "No", IF(J121&lt;-1*VALUE(MID(K121,1,2)), "No", "Yes"))))</f>
        <v>Yes</v>
      </c>
    </row>
    <row r="122" spans="1:12" x14ac:dyDescent="0.2">
      <c r="A122" s="4" t="s">
        <v>1634</v>
      </c>
      <c r="B122" s="141" t="s">
        <v>217</v>
      </c>
      <c r="C122" s="152" t="s">
        <v>217</v>
      </c>
      <c r="D122" s="134" t="str">
        <f t="shared" si="43"/>
        <v>N/A</v>
      </c>
      <c r="E122" s="152">
        <v>146052</v>
      </c>
      <c r="F122" s="134" t="str">
        <f t="shared" si="43"/>
        <v>N/A</v>
      </c>
      <c r="G122" s="152">
        <v>154447</v>
      </c>
      <c r="H122" s="134" t="str">
        <f t="shared" si="43"/>
        <v>N/A</v>
      </c>
      <c r="I122" s="139" t="s">
        <v>217</v>
      </c>
      <c r="J122" s="139">
        <v>5.7480000000000002</v>
      </c>
      <c r="K122" s="141" t="s">
        <v>732</v>
      </c>
      <c r="L122" s="134" t="str">
        <f t="shared" si="44"/>
        <v>Yes</v>
      </c>
    </row>
    <row r="123" spans="1:12" x14ac:dyDescent="0.2">
      <c r="A123" s="4" t="s">
        <v>1635</v>
      </c>
      <c r="B123" s="141" t="s">
        <v>217</v>
      </c>
      <c r="C123" s="152" t="s">
        <v>217</v>
      </c>
      <c r="D123" s="134" t="str">
        <f t="shared" si="43"/>
        <v>N/A</v>
      </c>
      <c r="E123" s="152">
        <v>161024</v>
      </c>
      <c r="F123" s="134" t="str">
        <f t="shared" si="43"/>
        <v>N/A</v>
      </c>
      <c r="G123" s="152">
        <v>138794</v>
      </c>
      <c r="H123" s="134" t="str">
        <f t="shared" si="43"/>
        <v>N/A</v>
      </c>
      <c r="I123" s="139" t="s">
        <v>217</v>
      </c>
      <c r="J123" s="139">
        <v>-13.8</v>
      </c>
      <c r="K123" s="141" t="s">
        <v>732</v>
      </c>
      <c r="L123" s="134" t="str">
        <f t="shared" si="44"/>
        <v>Yes</v>
      </c>
    </row>
    <row r="124" spans="1:12" x14ac:dyDescent="0.2">
      <c r="A124" s="4" t="s">
        <v>1636</v>
      </c>
      <c r="B124" s="141" t="s">
        <v>217</v>
      </c>
      <c r="C124" s="152" t="s">
        <v>217</v>
      </c>
      <c r="D124" s="134" t="str">
        <f t="shared" si="43"/>
        <v>N/A</v>
      </c>
      <c r="E124" s="152">
        <v>79290</v>
      </c>
      <c r="F124" s="134" t="str">
        <f t="shared" si="43"/>
        <v>N/A</v>
      </c>
      <c r="G124" s="152">
        <v>112700</v>
      </c>
      <c r="H124" s="134" t="str">
        <f t="shared" si="43"/>
        <v>N/A</v>
      </c>
      <c r="I124" s="139" t="s">
        <v>217</v>
      </c>
      <c r="J124" s="139">
        <v>42.14</v>
      </c>
      <c r="K124" s="141" t="s">
        <v>732</v>
      </c>
      <c r="L124" s="134" t="str">
        <f t="shared" si="44"/>
        <v>No</v>
      </c>
    </row>
    <row r="125" spans="1:12" x14ac:dyDescent="0.2">
      <c r="A125" s="2" t="s">
        <v>1637</v>
      </c>
      <c r="B125" s="141" t="s">
        <v>217</v>
      </c>
      <c r="C125" s="156" t="s">
        <v>217</v>
      </c>
      <c r="D125" s="134" t="str">
        <f t="shared" si="43"/>
        <v>N/A</v>
      </c>
      <c r="E125" s="156" t="s">
        <v>217</v>
      </c>
      <c r="F125" s="134" t="str">
        <f t="shared" si="43"/>
        <v>N/A</v>
      </c>
      <c r="G125" s="156">
        <v>23.753081411</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92.082874043000004</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44.173275865000001</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11.736691005999999</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20.589062768000002</v>
      </c>
      <c r="H129" s="134" t="str">
        <f t="shared" si="43"/>
        <v>N/A</v>
      </c>
      <c r="I129" s="132" t="s">
        <v>217</v>
      </c>
      <c r="J129" s="132" t="s">
        <v>217</v>
      </c>
      <c r="K129" s="141" t="s">
        <v>732</v>
      </c>
      <c r="L129" s="134" t="str">
        <f t="shared" si="45"/>
        <v>N/A</v>
      </c>
    </row>
    <row r="130" spans="1:12" ht="25.5" x14ac:dyDescent="0.2">
      <c r="A130" s="2" t="s">
        <v>1642</v>
      </c>
      <c r="B130" s="141" t="s">
        <v>217</v>
      </c>
      <c r="C130" s="156">
        <v>17.034966020999999</v>
      </c>
      <c r="D130" s="134" t="str">
        <f t="shared" si="43"/>
        <v>N/A</v>
      </c>
      <c r="E130" s="156">
        <v>18.4399756</v>
      </c>
      <c r="F130" s="134" t="str">
        <f t="shared" si="43"/>
        <v>N/A</v>
      </c>
      <c r="G130" s="156">
        <v>17.215439870000001</v>
      </c>
      <c r="H130" s="134" t="str">
        <f t="shared" si="43"/>
        <v>N/A</v>
      </c>
      <c r="I130" s="132">
        <v>8.2479999999999993</v>
      </c>
      <c r="J130" s="132">
        <v>-6.64</v>
      </c>
      <c r="K130" s="135" t="s">
        <v>732</v>
      </c>
      <c r="L130" s="134" t="str">
        <f>IF(J130="Div by 0", "N/A", IF(OR(J130="N/A",K130="N/A"),"N/A", IF(J130&gt;VALUE(MID(K130,1,2)), "No", IF(J130&lt;-1*VALUE(MID(K130,1,2)), "No", "Yes"))))</f>
        <v>Yes</v>
      </c>
    </row>
    <row r="131" spans="1:12" ht="25.5" x14ac:dyDescent="0.2">
      <c r="A131" s="2" t="s">
        <v>1643</v>
      </c>
      <c r="B131" s="141" t="s">
        <v>217</v>
      </c>
      <c r="C131" s="156" t="s">
        <v>217</v>
      </c>
      <c r="D131" s="134" t="str">
        <f t="shared" si="43"/>
        <v>N/A</v>
      </c>
      <c r="E131" s="156">
        <v>7.0380855449000004</v>
      </c>
      <c r="F131" s="134" t="str">
        <f t="shared" si="43"/>
        <v>N/A</v>
      </c>
      <c r="G131" s="156">
        <v>6.1497348743</v>
      </c>
      <c r="H131" s="134" t="str">
        <f t="shared" si="43"/>
        <v>N/A</v>
      </c>
      <c r="I131" s="132" t="s">
        <v>217</v>
      </c>
      <c r="J131" s="132">
        <v>-12.6</v>
      </c>
      <c r="K131" s="141" t="s">
        <v>732</v>
      </c>
      <c r="L131" s="134" t="str">
        <f t="shared" si="44"/>
        <v>Yes</v>
      </c>
    </row>
    <row r="132" spans="1:12" ht="25.5" x14ac:dyDescent="0.2">
      <c r="A132" s="2" t="s">
        <v>496</v>
      </c>
      <c r="B132" s="141" t="s">
        <v>217</v>
      </c>
      <c r="C132" s="156" t="s">
        <v>217</v>
      </c>
      <c r="D132" s="134" t="str">
        <f t="shared" si="43"/>
        <v>N/A</v>
      </c>
      <c r="E132" s="156">
        <v>33.510667433999998</v>
      </c>
      <c r="F132" s="134" t="str">
        <f t="shared" si="43"/>
        <v>N/A</v>
      </c>
      <c r="G132" s="156">
        <v>31.029414621000001</v>
      </c>
      <c r="H132" s="134" t="str">
        <f t="shared" si="43"/>
        <v>N/A</v>
      </c>
      <c r="I132" s="132" t="s">
        <v>217</v>
      </c>
      <c r="J132" s="132">
        <v>-7.4</v>
      </c>
      <c r="K132" s="141" t="s">
        <v>732</v>
      </c>
      <c r="L132" s="134" t="str">
        <f t="shared" si="44"/>
        <v>Yes</v>
      </c>
    </row>
    <row r="133" spans="1:12" ht="25.5" x14ac:dyDescent="0.2">
      <c r="A133" s="2" t="s">
        <v>497</v>
      </c>
      <c r="B133" s="141" t="s">
        <v>217</v>
      </c>
      <c r="C133" s="156" t="s">
        <v>217</v>
      </c>
      <c r="D133" s="134" t="str">
        <f t="shared" si="43"/>
        <v>N/A</v>
      </c>
      <c r="E133" s="156">
        <v>17.237803060000001</v>
      </c>
      <c r="F133" s="134" t="str">
        <f t="shared" si="43"/>
        <v>N/A</v>
      </c>
      <c r="G133" s="156">
        <v>17.118175137000001</v>
      </c>
      <c r="H133" s="134" t="str">
        <f t="shared" si="43"/>
        <v>N/A</v>
      </c>
      <c r="I133" s="132" t="s">
        <v>217</v>
      </c>
      <c r="J133" s="132">
        <v>-0.69399999999999995</v>
      </c>
      <c r="K133" s="141" t="s">
        <v>732</v>
      </c>
      <c r="L133" s="134" t="str">
        <f t="shared" si="44"/>
        <v>Yes</v>
      </c>
    </row>
    <row r="134" spans="1:12" ht="25.5" x14ac:dyDescent="0.2">
      <c r="A134" s="2" t="s">
        <v>498</v>
      </c>
      <c r="B134" s="141" t="s">
        <v>217</v>
      </c>
      <c r="C134" s="156" t="s">
        <v>217</v>
      </c>
      <c r="D134" s="134" t="str">
        <f t="shared" si="43"/>
        <v>N/A</v>
      </c>
      <c r="E134" s="156">
        <v>9.9344179593999993</v>
      </c>
      <c r="F134" s="134" t="str">
        <f t="shared" si="43"/>
        <v>N/A</v>
      </c>
      <c r="G134" s="156">
        <v>10.051464063999999</v>
      </c>
      <c r="H134" s="134" t="str">
        <f t="shared" si="43"/>
        <v>N/A</v>
      </c>
      <c r="I134" s="132" t="s">
        <v>217</v>
      </c>
      <c r="J134" s="132">
        <v>1.1779999999999999</v>
      </c>
      <c r="K134" s="141" t="s">
        <v>732</v>
      </c>
      <c r="L134" s="134" t="str">
        <f t="shared" si="44"/>
        <v>Yes</v>
      </c>
    </row>
    <row r="135" spans="1:12" ht="25.5" x14ac:dyDescent="0.2">
      <c r="A135" s="2" t="s">
        <v>499</v>
      </c>
      <c r="B135" s="136" t="s">
        <v>217</v>
      </c>
      <c r="C135" s="156" t="s">
        <v>217</v>
      </c>
      <c r="D135" s="138" t="str">
        <f t="shared" ref="D135:D141" si="46">IF($B135="N/A","N/A",IF(C135&gt;10,"No",IF(C135&lt;-10,"No","Yes")))</f>
        <v>N/A</v>
      </c>
      <c r="E135" s="156">
        <v>3.9420847349999999</v>
      </c>
      <c r="F135" s="138" t="str">
        <f t="shared" ref="F135:F141" si="47">IF($B135="N/A","N/A",IF(E135&gt;10,"No",IF(E135&lt;-10,"No","Yes")))</f>
        <v>N/A</v>
      </c>
      <c r="G135" s="156">
        <v>3.1479476288999999</v>
      </c>
      <c r="H135" s="138" t="str">
        <f t="shared" ref="H135:H141" si="48">IF($B135="N/A","N/A",IF(G135&gt;10,"No",IF(G135&lt;-10,"No","Yes")))</f>
        <v>N/A</v>
      </c>
      <c r="I135" s="132" t="s">
        <v>217</v>
      </c>
      <c r="J135" s="132">
        <v>-20.100000000000001</v>
      </c>
      <c r="K135" s="141" t="s">
        <v>732</v>
      </c>
      <c r="L135" s="134" t="str">
        <f t="shared" si="44"/>
        <v>Yes</v>
      </c>
    </row>
    <row r="136" spans="1:12" ht="25.5" x14ac:dyDescent="0.2">
      <c r="A136" s="2" t="s">
        <v>500</v>
      </c>
      <c r="B136" s="136" t="s">
        <v>217</v>
      </c>
      <c r="C136" s="156" t="s">
        <v>217</v>
      </c>
      <c r="D136" s="138" t="str">
        <f t="shared" si="46"/>
        <v>N/A</v>
      </c>
      <c r="E136" s="156">
        <v>1.4305952699999999E-2</v>
      </c>
      <c r="F136" s="138" t="str">
        <f t="shared" si="47"/>
        <v>N/A</v>
      </c>
      <c r="G136" s="156">
        <v>2.8976445199999999E-2</v>
      </c>
      <c r="H136" s="138" t="str">
        <f t="shared" si="48"/>
        <v>N/A</v>
      </c>
      <c r="I136" s="132" t="s">
        <v>217</v>
      </c>
      <c r="J136" s="132">
        <v>102.5</v>
      </c>
      <c r="K136" s="141" t="s">
        <v>732</v>
      </c>
      <c r="L136" s="134" t="str">
        <f t="shared" si="44"/>
        <v>No</v>
      </c>
    </row>
    <row r="137" spans="1:12" ht="25.5" x14ac:dyDescent="0.2">
      <c r="A137" s="2" t="s">
        <v>501</v>
      </c>
      <c r="B137" s="136" t="s">
        <v>217</v>
      </c>
      <c r="C137" s="156" t="s">
        <v>217</v>
      </c>
      <c r="D137" s="138" t="str">
        <f t="shared" si="46"/>
        <v>N/A</v>
      </c>
      <c r="E137" s="156">
        <v>0.42758902970000001</v>
      </c>
      <c r="F137" s="138" t="str">
        <f t="shared" si="47"/>
        <v>N/A</v>
      </c>
      <c r="G137" s="156">
        <v>0.76310993510000003</v>
      </c>
      <c r="H137" s="138" t="str">
        <f t="shared" si="48"/>
        <v>N/A</v>
      </c>
      <c r="I137" s="132" t="s">
        <v>217</v>
      </c>
      <c r="J137" s="132">
        <v>78.47</v>
      </c>
      <c r="K137" s="141" t="s">
        <v>732</v>
      </c>
      <c r="L137" s="134" t="str">
        <f t="shared" si="44"/>
        <v>No</v>
      </c>
    </row>
    <row r="138" spans="1:12" ht="25.5" x14ac:dyDescent="0.2">
      <c r="A138" s="2" t="s">
        <v>502</v>
      </c>
      <c r="B138" s="136" t="s">
        <v>217</v>
      </c>
      <c r="C138" s="156" t="s">
        <v>217</v>
      </c>
      <c r="D138" s="138" t="str">
        <f t="shared" si="46"/>
        <v>N/A</v>
      </c>
      <c r="E138" s="156">
        <v>0.49156842909999998</v>
      </c>
      <c r="F138" s="138" t="str">
        <f t="shared" si="47"/>
        <v>N/A</v>
      </c>
      <c r="G138" s="156">
        <v>0.54921801719999996</v>
      </c>
      <c r="H138" s="138" t="str">
        <f t="shared" si="48"/>
        <v>N/A</v>
      </c>
      <c r="I138" s="132" t="s">
        <v>217</v>
      </c>
      <c r="J138" s="132">
        <v>11.73</v>
      </c>
      <c r="K138" s="141" t="s">
        <v>732</v>
      </c>
      <c r="L138" s="134" t="str">
        <f t="shared" si="44"/>
        <v>Yes</v>
      </c>
    </row>
    <row r="139" spans="1:12" ht="25.5" x14ac:dyDescent="0.2">
      <c r="A139" s="2" t="s">
        <v>503</v>
      </c>
      <c r="B139" s="136" t="s">
        <v>217</v>
      </c>
      <c r="C139" s="156" t="s">
        <v>217</v>
      </c>
      <c r="D139" s="138" t="str">
        <f t="shared" si="46"/>
        <v>N/A</v>
      </c>
      <c r="E139" s="156">
        <v>2.8623826962000001</v>
      </c>
      <c r="F139" s="138" t="str">
        <f t="shared" si="47"/>
        <v>N/A</v>
      </c>
      <c r="G139" s="156">
        <v>2.6540136189000001</v>
      </c>
      <c r="H139" s="138" t="str">
        <f t="shared" si="48"/>
        <v>N/A</v>
      </c>
      <c r="I139" s="132" t="s">
        <v>217</v>
      </c>
      <c r="J139" s="132">
        <v>-7.28</v>
      </c>
      <c r="K139" s="141" t="s">
        <v>732</v>
      </c>
      <c r="L139" s="134" t="str">
        <f t="shared" si="44"/>
        <v>Yes</v>
      </c>
    </row>
    <row r="140" spans="1:12" ht="25.5" x14ac:dyDescent="0.2">
      <c r="A140" s="2" t="s">
        <v>504</v>
      </c>
      <c r="B140" s="136" t="s">
        <v>217</v>
      </c>
      <c r="C140" s="156" t="s">
        <v>217</v>
      </c>
      <c r="D140" s="138" t="str">
        <f t="shared" si="46"/>
        <v>N/A</v>
      </c>
      <c r="E140" s="156">
        <v>11.731079880999999</v>
      </c>
      <c r="F140" s="138" t="str">
        <f t="shared" si="47"/>
        <v>N/A</v>
      </c>
      <c r="G140" s="156">
        <v>10.972159736</v>
      </c>
      <c r="H140" s="138" t="str">
        <f t="shared" si="48"/>
        <v>N/A</v>
      </c>
      <c r="I140" s="132" t="s">
        <v>217</v>
      </c>
      <c r="J140" s="132">
        <v>-6.47</v>
      </c>
      <c r="K140" s="141" t="s">
        <v>732</v>
      </c>
      <c r="L140" s="134" t="str">
        <f t="shared" si="44"/>
        <v>Yes</v>
      </c>
    </row>
    <row r="141" spans="1:12" ht="25.5" x14ac:dyDescent="0.2">
      <c r="A141" s="2" t="s">
        <v>505</v>
      </c>
      <c r="B141" s="136" t="s">
        <v>217</v>
      </c>
      <c r="C141" s="156" t="s">
        <v>217</v>
      </c>
      <c r="D141" s="138" t="str">
        <f t="shared" si="46"/>
        <v>N/A</v>
      </c>
      <c r="E141" s="156">
        <v>0</v>
      </c>
      <c r="F141" s="138" t="str">
        <f t="shared" si="47"/>
        <v>N/A</v>
      </c>
      <c r="G141" s="156">
        <v>0</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v>24.332041160999999</v>
      </c>
      <c r="F142" s="134" t="str">
        <f t="shared" ref="F142" si="50">IF($B142="N/A","N/A",IF(E142&lt;0,"No","Yes"))</f>
        <v>N/A</v>
      </c>
      <c r="G142" s="156">
        <v>25.158607911000001</v>
      </c>
      <c r="H142" s="134" t="str">
        <f t="shared" ref="H142" si="51">IF($B142="N/A","N/A",IF(G142&lt;0,"No","Yes"))</f>
        <v>N/A</v>
      </c>
      <c r="I142" s="132" t="s">
        <v>217</v>
      </c>
      <c r="J142" s="132">
        <v>3.3969999999999998</v>
      </c>
      <c r="K142" s="141" t="s">
        <v>732</v>
      </c>
      <c r="L142" s="134" t="str">
        <f t="shared" si="44"/>
        <v>Yes</v>
      </c>
    </row>
    <row r="143" spans="1:12" x14ac:dyDescent="0.2">
      <c r="A143" s="3" t="s">
        <v>729</v>
      </c>
      <c r="B143" s="136" t="s">
        <v>217</v>
      </c>
      <c r="C143" s="131">
        <v>0</v>
      </c>
      <c r="D143" s="138" t="str">
        <f>IF($B143="N/A","N/A",IF(C143&gt;10,"No",IF(C143&lt;-10,"No","Yes")))</f>
        <v>N/A</v>
      </c>
      <c r="E143" s="131">
        <v>0</v>
      </c>
      <c r="F143" s="138" t="str">
        <f>IF($B143="N/A","N/A",IF(E143&gt;10,"No",IF(E143&lt;-10,"No","Yes")))</f>
        <v>N/A</v>
      </c>
      <c r="G143" s="131">
        <v>0</v>
      </c>
      <c r="H143" s="138" t="str">
        <f>IF($B143="N/A","N/A",IF(G143&gt;10,"No",IF(G143&lt;-10,"No","Yes")))</f>
        <v>N/A</v>
      </c>
      <c r="I143" s="132" t="s">
        <v>1743</v>
      </c>
      <c r="J143" s="132" t="s">
        <v>1743</v>
      </c>
      <c r="K143" s="133" t="s">
        <v>732</v>
      </c>
      <c r="L143" s="134" t="str">
        <f>IF(J143="Div by 0", "N/A", IF(K143="N/A","N/A", IF(J143&gt;VALUE(MID(K143,1,2)), "No", IF(J143&lt;-1*VALUE(MID(K143,1,2)), "No", "Yes"))))</f>
        <v>N/A</v>
      </c>
    </row>
    <row r="144" spans="1:12" x14ac:dyDescent="0.2">
      <c r="A144" s="3" t="s">
        <v>730</v>
      </c>
      <c r="B144" s="136" t="s">
        <v>217</v>
      </c>
      <c r="C144" s="152">
        <v>0</v>
      </c>
      <c r="D144" s="138" t="str">
        <f>IF($B144="N/A","N/A",IF(C144&gt;10,"No",IF(C144&lt;-10,"No","Yes")))</f>
        <v>N/A</v>
      </c>
      <c r="E144" s="152">
        <v>0</v>
      </c>
      <c r="F144" s="138" t="str">
        <f>IF($B144="N/A","N/A",IF(E144&gt;10,"No",IF(E144&lt;-10,"No","Yes")))</f>
        <v>N/A</v>
      </c>
      <c r="G144" s="152">
        <v>0</v>
      </c>
      <c r="H144" s="138" t="str">
        <f>IF($B144="N/A","N/A",IF(G144&gt;10,"No",IF(G144&lt;-10,"No","Yes")))</f>
        <v>N/A</v>
      </c>
      <c r="I144" s="132" t="s">
        <v>1743</v>
      </c>
      <c r="J144" s="132" t="s">
        <v>1743</v>
      </c>
      <c r="K144" s="133" t="s">
        <v>732</v>
      </c>
      <c r="L144" s="134" t="str">
        <f>IF(J144="Div by 0", "N/A", IF(K144="N/A","N/A", IF(J144&gt;VALUE(MID(K144,1,2)), "No", IF(J144&lt;-1*VALUE(MID(K144,1,2)), "No", "Yes"))))</f>
        <v>N/A</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0</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0</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0</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0</v>
      </c>
      <c r="H149" s="134" t="str">
        <f t="shared" si="54"/>
        <v>N/A</v>
      </c>
      <c r="I149" s="132" t="s">
        <v>217</v>
      </c>
      <c r="J149" s="132" t="s">
        <v>217</v>
      </c>
      <c r="K149" s="141" t="s">
        <v>732</v>
      </c>
      <c r="L149" s="134" t="str">
        <f t="shared" si="55"/>
        <v>N/A</v>
      </c>
    </row>
    <row r="150" spans="1:12" x14ac:dyDescent="0.2">
      <c r="A150" s="4" t="s">
        <v>731</v>
      </c>
      <c r="B150" s="135" t="s">
        <v>217</v>
      </c>
      <c r="C150" s="152">
        <v>1375477</v>
      </c>
      <c r="D150" s="130" t="str">
        <f t="shared" ref="D150:D172" si="56">IF($B150="N/A","N/A",IF(C150&gt;10,"No",IF(C150&lt;-10,"No","Yes")))</f>
        <v>N/A</v>
      </c>
      <c r="E150" s="152">
        <v>1526342</v>
      </c>
      <c r="F150" s="130" t="str">
        <f t="shared" ref="F150:F172" si="57">IF($B150="N/A","N/A",IF(E150&gt;10,"No",IF(E150&lt;-10,"No","Yes")))</f>
        <v>N/A</v>
      </c>
      <c r="G150" s="152">
        <v>1654533</v>
      </c>
      <c r="H150" s="130" t="str">
        <f t="shared" ref="H150:H172" si="58">IF($B150="N/A","N/A",IF(G150&gt;10,"No",IF(G150&lt;-10,"No","Yes")))</f>
        <v>N/A</v>
      </c>
      <c r="I150" s="132">
        <v>10.97</v>
      </c>
      <c r="J150" s="132">
        <v>8.3989999999999991</v>
      </c>
      <c r="K150" s="135" t="s">
        <v>732</v>
      </c>
      <c r="L150" s="134" t="str">
        <f t="shared" ref="L150:L172" si="59">IF(J150="Div by 0", "N/A", IF(K150="N/A","N/A", IF(J150&gt;VALUE(MID(K150,1,2)), "No", IF(J150&lt;-1*VALUE(MID(K150,1,2)), "No", "Yes"))))</f>
        <v>Yes</v>
      </c>
    </row>
    <row r="151" spans="1:12" x14ac:dyDescent="0.2">
      <c r="A151" s="4" t="s">
        <v>534</v>
      </c>
      <c r="B151" s="135" t="s">
        <v>217</v>
      </c>
      <c r="C151" s="152">
        <v>3555</v>
      </c>
      <c r="D151" s="130" t="str">
        <f t="shared" si="56"/>
        <v>N/A</v>
      </c>
      <c r="E151" s="152">
        <v>4893</v>
      </c>
      <c r="F151" s="130" t="str">
        <f t="shared" si="57"/>
        <v>N/A</v>
      </c>
      <c r="G151" s="152">
        <v>4857</v>
      </c>
      <c r="H151" s="130" t="str">
        <f t="shared" si="58"/>
        <v>N/A</v>
      </c>
      <c r="I151" s="132">
        <v>37.64</v>
      </c>
      <c r="J151" s="132">
        <v>-0.73599999999999999</v>
      </c>
      <c r="K151" s="135" t="s">
        <v>732</v>
      </c>
      <c r="L151" s="134" t="str">
        <f t="shared" si="59"/>
        <v>Yes</v>
      </c>
    </row>
    <row r="152" spans="1:12" x14ac:dyDescent="0.2">
      <c r="A152" s="4" t="s">
        <v>535</v>
      </c>
      <c r="B152" s="135" t="s">
        <v>217</v>
      </c>
      <c r="C152" s="152">
        <v>160722</v>
      </c>
      <c r="D152" s="130" t="str">
        <f t="shared" si="56"/>
        <v>N/A</v>
      </c>
      <c r="E152" s="152">
        <v>175836</v>
      </c>
      <c r="F152" s="130" t="str">
        <f t="shared" si="57"/>
        <v>N/A</v>
      </c>
      <c r="G152" s="152">
        <v>188272</v>
      </c>
      <c r="H152" s="130" t="str">
        <f t="shared" si="58"/>
        <v>N/A</v>
      </c>
      <c r="I152" s="132">
        <v>9.4039999999999999</v>
      </c>
      <c r="J152" s="132">
        <v>7.0720000000000001</v>
      </c>
      <c r="K152" s="135" t="s">
        <v>732</v>
      </c>
      <c r="L152" s="134" t="str">
        <f t="shared" si="59"/>
        <v>Yes</v>
      </c>
    </row>
    <row r="153" spans="1:12" x14ac:dyDescent="0.2">
      <c r="A153" s="4" t="s">
        <v>536</v>
      </c>
      <c r="B153" s="135" t="s">
        <v>217</v>
      </c>
      <c r="C153" s="152">
        <v>884699</v>
      </c>
      <c r="D153" s="130" t="str">
        <f t="shared" si="56"/>
        <v>N/A</v>
      </c>
      <c r="E153" s="152">
        <v>961546</v>
      </c>
      <c r="F153" s="130" t="str">
        <f t="shared" si="57"/>
        <v>N/A</v>
      </c>
      <c r="G153" s="152">
        <v>1034031</v>
      </c>
      <c r="H153" s="130" t="str">
        <f t="shared" si="58"/>
        <v>N/A</v>
      </c>
      <c r="I153" s="132">
        <v>8.6859999999999999</v>
      </c>
      <c r="J153" s="132">
        <v>7.5380000000000003</v>
      </c>
      <c r="K153" s="135" t="s">
        <v>732</v>
      </c>
      <c r="L153" s="134" t="str">
        <f t="shared" si="59"/>
        <v>Yes</v>
      </c>
    </row>
    <row r="154" spans="1:12" x14ac:dyDescent="0.2">
      <c r="A154" s="4" t="s">
        <v>537</v>
      </c>
      <c r="B154" s="135" t="s">
        <v>217</v>
      </c>
      <c r="C154" s="152">
        <v>326501</v>
      </c>
      <c r="D154" s="130" t="str">
        <f t="shared" si="56"/>
        <v>N/A</v>
      </c>
      <c r="E154" s="152">
        <v>384067</v>
      </c>
      <c r="F154" s="130" t="str">
        <f t="shared" si="57"/>
        <v>N/A</v>
      </c>
      <c r="G154" s="152">
        <v>427373</v>
      </c>
      <c r="H154" s="130" t="str">
        <f t="shared" si="58"/>
        <v>N/A</v>
      </c>
      <c r="I154" s="132">
        <v>17.63</v>
      </c>
      <c r="J154" s="132">
        <v>11.28</v>
      </c>
      <c r="K154" s="135" t="s">
        <v>732</v>
      </c>
      <c r="L154" s="134" t="str">
        <f t="shared" si="59"/>
        <v>Yes</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74.919851621000007</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3.7703187344</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53.847539890999997</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87.439675620000003</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78.076393279000001</v>
      </c>
      <c r="H159" s="134" t="str">
        <f t="shared" si="62"/>
        <v>N/A</v>
      </c>
      <c r="I159" s="132" t="s">
        <v>217</v>
      </c>
      <c r="J159" s="132" t="s">
        <v>217</v>
      </c>
      <c r="K159" s="141" t="s">
        <v>732</v>
      </c>
      <c r="L159" s="134" t="str">
        <f t="shared" si="63"/>
        <v>N/A</v>
      </c>
    </row>
    <row r="160" spans="1:12" ht="25.5" x14ac:dyDescent="0.2">
      <c r="A160" s="4" t="s">
        <v>543</v>
      </c>
      <c r="B160" s="135" t="s">
        <v>217</v>
      </c>
      <c r="C160" s="152">
        <v>1038213.66</v>
      </c>
      <c r="D160" s="130" t="str">
        <f t="shared" si="56"/>
        <v>N/A</v>
      </c>
      <c r="E160" s="152">
        <v>1134963.3799999999</v>
      </c>
      <c r="F160" s="130" t="str">
        <f t="shared" si="57"/>
        <v>N/A</v>
      </c>
      <c r="G160" s="152">
        <v>1245516.01</v>
      </c>
      <c r="H160" s="130" t="str">
        <f t="shared" si="58"/>
        <v>N/A</v>
      </c>
      <c r="I160" s="132">
        <v>9.3190000000000008</v>
      </c>
      <c r="J160" s="132">
        <v>9.7409999999999997</v>
      </c>
      <c r="K160" s="135" t="s">
        <v>732</v>
      </c>
      <c r="L160" s="134" t="str">
        <f t="shared" si="59"/>
        <v>Yes</v>
      </c>
    </row>
    <row r="161" spans="1:12" x14ac:dyDescent="0.2">
      <c r="A161" s="4" t="s">
        <v>544</v>
      </c>
      <c r="B161" s="135" t="s">
        <v>217</v>
      </c>
      <c r="C161" s="131">
        <v>3134624474</v>
      </c>
      <c r="D161" s="130" t="str">
        <f t="shared" si="56"/>
        <v>N/A</v>
      </c>
      <c r="E161" s="131">
        <v>3930907353</v>
      </c>
      <c r="F161" s="130" t="str">
        <f t="shared" si="57"/>
        <v>N/A</v>
      </c>
      <c r="G161" s="131">
        <v>5271628920</v>
      </c>
      <c r="H161" s="130" t="str">
        <f t="shared" si="58"/>
        <v>N/A</v>
      </c>
      <c r="I161" s="132">
        <v>25.4</v>
      </c>
      <c r="J161" s="132">
        <v>34.11</v>
      </c>
      <c r="K161" s="135" t="s">
        <v>732</v>
      </c>
      <c r="L161" s="134" t="str">
        <f t="shared" si="59"/>
        <v>No</v>
      </c>
    </row>
    <row r="162" spans="1:12" x14ac:dyDescent="0.2">
      <c r="A162" s="4" t="s">
        <v>1276</v>
      </c>
      <c r="B162" s="135" t="s">
        <v>217</v>
      </c>
      <c r="C162" s="131">
        <v>2278.9363064999998</v>
      </c>
      <c r="D162" s="130" t="str">
        <f t="shared" si="56"/>
        <v>N/A</v>
      </c>
      <c r="E162" s="131">
        <v>2575.3778333999999</v>
      </c>
      <c r="F162" s="130" t="str">
        <f t="shared" si="57"/>
        <v>N/A</v>
      </c>
      <c r="G162" s="131">
        <v>3186.1733310999998</v>
      </c>
      <c r="H162" s="130" t="str">
        <f t="shared" si="58"/>
        <v>N/A</v>
      </c>
      <c r="I162" s="132">
        <v>13.01</v>
      </c>
      <c r="J162" s="132">
        <v>23.72</v>
      </c>
      <c r="K162" s="135" t="s">
        <v>732</v>
      </c>
      <c r="L162" s="134" t="str">
        <f t="shared" si="59"/>
        <v>Yes</v>
      </c>
    </row>
    <row r="163" spans="1:12" ht="25.5" x14ac:dyDescent="0.2">
      <c r="A163" s="4" t="s">
        <v>1277</v>
      </c>
      <c r="B163" s="135" t="s">
        <v>217</v>
      </c>
      <c r="C163" s="131">
        <v>5717.4033755</v>
      </c>
      <c r="D163" s="130" t="str">
        <f t="shared" si="56"/>
        <v>N/A</v>
      </c>
      <c r="E163" s="131">
        <v>6529.1526671000001</v>
      </c>
      <c r="F163" s="130" t="str">
        <f t="shared" si="57"/>
        <v>N/A</v>
      </c>
      <c r="G163" s="131">
        <v>9265.1383569999998</v>
      </c>
      <c r="H163" s="130" t="str">
        <f t="shared" si="58"/>
        <v>N/A</v>
      </c>
      <c r="I163" s="132">
        <v>14.2</v>
      </c>
      <c r="J163" s="132">
        <v>41.9</v>
      </c>
      <c r="K163" s="135" t="s">
        <v>732</v>
      </c>
      <c r="L163" s="134" t="str">
        <f t="shared" si="59"/>
        <v>No</v>
      </c>
    </row>
    <row r="164" spans="1:12" ht="25.5" x14ac:dyDescent="0.2">
      <c r="A164" s="4" t="s">
        <v>1278</v>
      </c>
      <c r="B164" s="135" t="s">
        <v>217</v>
      </c>
      <c r="C164" s="131">
        <v>8533.9286470000006</v>
      </c>
      <c r="D164" s="130" t="str">
        <f t="shared" si="56"/>
        <v>N/A</v>
      </c>
      <c r="E164" s="131">
        <v>9468.9421278999998</v>
      </c>
      <c r="F164" s="130" t="str">
        <f t="shared" si="57"/>
        <v>N/A</v>
      </c>
      <c r="G164" s="131">
        <v>12359.23891</v>
      </c>
      <c r="H164" s="130" t="str">
        <f t="shared" si="58"/>
        <v>N/A</v>
      </c>
      <c r="I164" s="132">
        <v>10.96</v>
      </c>
      <c r="J164" s="132">
        <v>30.52</v>
      </c>
      <c r="K164" s="135" t="s">
        <v>732</v>
      </c>
      <c r="L164" s="134" t="str">
        <f t="shared" si="59"/>
        <v>No</v>
      </c>
    </row>
    <row r="165" spans="1:12" ht="25.5" x14ac:dyDescent="0.2">
      <c r="A165" s="4" t="s">
        <v>1279</v>
      </c>
      <c r="B165" s="135" t="s">
        <v>217</v>
      </c>
      <c r="C165" s="131">
        <v>1108.9315044</v>
      </c>
      <c r="D165" s="130" t="str">
        <f t="shared" si="56"/>
        <v>N/A</v>
      </c>
      <c r="E165" s="131">
        <v>1272.4960668000001</v>
      </c>
      <c r="F165" s="130" t="str">
        <f t="shared" si="57"/>
        <v>N/A</v>
      </c>
      <c r="G165" s="131">
        <v>1513.6586514000001</v>
      </c>
      <c r="H165" s="130" t="str">
        <f t="shared" si="58"/>
        <v>N/A</v>
      </c>
      <c r="I165" s="132">
        <v>14.75</v>
      </c>
      <c r="J165" s="132">
        <v>18.95</v>
      </c>
      <c r="K165" s="135" t="s">
        <v>732</v>
      </c>
      <c r="L165" s="134" t="str">
        <f t="shared" si="59"/>
        <v>Yes</v>
      </c>
    </row>
    <row r="166" spans="1:12" ht="25.5" x14ac:dyDescent="0.2">
      <c r="A166" s="4" t="s">
        <v>1280</v>
      </c>
      <c r="B166" s="135" t="s">
        <v>217</v>
      </c>
      <c r="C166" s="131">
        <v>2332.7292474000001</v>
      </c>
      <c r="D166" s="130" t="str">
        <f t="shared" si="56"/>
        <v>N/A</v>
      </c>
      <c r="E166" s="131">
        <v>2630.8321151999999</v>
      </c>
      <c r="F166" s="130" t="str">
        <f t="shared" si="57"/>
        <v>N/A</v>
      </c>
      <c r="G166" s="131">
        <v>3122.7043964</v>
      </c>
      <c r="H166" s="130" t="str">
        <f t="shared" si="58"/>
        <v>N/A</v>
      </c>
      <c r="I166" s="132">
        <v>12.78</v>
      </c>
      <c r="J166" s="132">
        <v>18.7</v>
      </c>
      <c r="K166" s="135" t="s">
        <v>732</v>
      </c>
      <c r="L166" s="134" t="str">
        <f t="shared" si="59"/>
        <v>Yes</v>
      </c>
    </row>
    <row r="167" spans="1:12" x14ac:dyDescent="0.2">
      <c r="A167" s="45" t="s">
        <v>545</v>
      </c>
      <c r="B167" s="136" t="s">
        <v>217</v>
      </c>
      <c r="C167" s="137">
        <v>907908823</v>
      </c>
      <c r="D167" s="138" t="str">
        <f t="shared" si="56"/>
        <v>N/A</v>
      </c>
      <c r="E167" s="137">
        <v>896902447</v>
      </c>
      <c r="F167" s="138" t="str">
        <f t="shared" si="57"/>
        <v>N/A</v>
      </c>
      <c r="G167" s="137">
        <v>1107145853</v>
      </c>
      <c r="H167" s="138" t="str">
        <f t="shared" si="58"/>
        <v>N/A</v>
      </c>
      <c r="I167" s="132">
        <v>-1.21</v>
      </c>
      <c r="J167" s="132">
        <v>23.44</v>
      </c>
      <c r="K167" s="133" t="s">
        <v>732</v>
      </c>
      <c r="L167" s="134" t="str">
        <f t="shared" si="59"/>
        <v>Yes</v>
      </c>
    </row>
    <row r="168" spans="1:12" x14ac:dyDescent="0.2">
      <c r="A168" s="45" t="s">
        <v>1281</v>
      </c>
      <c r="B168" s="136" t="s">
        <v>217</v>
      </c>
      <c r="C168" s="137">
        <v>660.06834211</v>
      </c>
      <c r="D168" s="138" t="str">
        <f t="shared" si="56"/>
        <v>N/A</v>
      </c>
      <c r="E168" s="137">
        <v>587.61565036000002</v>
      </c>
      <c r="F168" s="138" t="str">
        <f t="shared" si="57"/>
        <v>N/A</v>
      </c>
      <c r="G168" s="137">
        <v>669.15912404999995</v>
      </c>
      <c r="H168" s="138" t="str">
        <f t="shared" si="58"/>
        <v>N/A</v>
      </c>
      <c r="I168" s="132">
        <v>-11</v>
      </c>
      <c r="J168" s="132">
        <v>13.88</v>
      </c>
      <c r="K168" s="133" t="s">
        <v>732</v>
      </c>
      <c r="L168" s="134" t="str">
        <f t="shared" si="59"/>
        <v>Yes</v>
      </c>
    </row>
    <row r="169" spans="1:12" ht="25.5" x14ac:dyDescent="0.2">
      <c r="A169" s="45" t="s">
        <v>1282</v>
      </c>
      <c r="B169" s="135" t="s">
        <v>217</v>
      </c>
      <c r="C169" s="131">
        <v>1419.0149085999999</v>
      </c>
      <c r="D169" s="130" t="str">
        <f t="shared" si="56"/>
        <v>N/A</v>
      </c>
      <c r="E169" s="131">
        <v>1569.8783977000001</v>
      </c>
      <c r="F169" s="130" t="str">
        <f t="shared" si="57"/>
        <v>N/A</v>
      </c>
      <c r="G169" s="131">
        <v>1588.3928351</v>
      </c>
      <c r="H169" s="130" t="str">
        <f t="shared" si="58"/>
        <v>N/A</v>
      </c>
      <c r="I169" s="132">
        <v>10.63</v>
      </c>
      <c r="J169" s="132">
        <v>1.179</v>
      </c>
      <c r="K169" s="135" t="s">
        <v>732</v>
      </c>
      <c r="L169" s="134" t="str">
        <f t="shared" si="59"/>
        <v>Yes</v>
      </c>
    </row>
    <row r="170" spans="1:12" ht="25.5" x14ac:dyDescent="0.2">
      <c r="A170" s="45" t="s">
        <v>1283</v>
      </c>
      <c r="B170" s="135" t="s">
        <v>217</v>
      </c>
      <c r="C170" s="131">
        <v>2768.8784672000002</v>
      </c>
      <c r="D170" s="130" t="str">
        <f t="shared" si="56"/>
        <v>N/A</v>
      </c>
      <c r="E170" s="131">
        <v>2626.8040731000001</v>
      </c>
      <c r="F170" s="130" t="str">
        <f t="shared" si="57"/>
        <v>N/A</v>
      </c>
      <c r="G170" s="131">
        <v>3010.7056386999998</v>
      </c>
      <c r="H170" s="130" t="str">
        <f t="shared" si="58"/>
        <v>N/A</v>
      </c>
      <c r="I170" s="132">
        <v>-5.13</v>
      </c>
      <c r="J170" s="132">
        <v>14.61</v>
      </c>
      <c r="K170" s="135" t="s">
        <v>732</v>
      </c>
      <c r="L170" s="134" t="str">
        <f t="shared" si="59"/>
        <v>Yes</v>
      </c>
    </row>
    <row r="171" spans="1:12" ht="25.5" x14ac:dyDescent="0.2">
      <c r="A171" s="45" t="s">
        <v>1284</v>
      </c>
      <c r="B171" s="135" t="s">
        <v>217</v>
      </c>
      <c r="C171" s="131">
        <v>322.91633538999997</v>
      </c>
      <c r="D171" s="130" t="str">
        <f t="shared" si="56"/>
        <v>N/A</v>
      </c>
      <c r="E171" s="131">
        <v>271.97969935999998</v>
      </c>
      <c r="F171" s="130" t="str">
        <f t="shared" si="57"/>
        <v>N/A</v>
      </c>
      <c r="G171" s="131">
        <v>328.30044264000003</v>
      </c>
      <c r="H171" s="130" t="str">
        <f t="shared" si="58"/>
        <v>N/A</v>
      </c>
      <c r="I171" s="132">
        <v>-15.8</v>
      </c>
      <c r="J171" s="132">
        <v>20.71</v>
      </c>
      <c r="K171" s="135" t="s">
        <v>732</v>
      </c>
      <c r="L171" s="134" t="str">
        <f t="shared" si="59"/>
        <v>Yes</v>
      </c>
    </row>
    <row r="172" spans="1:12" ht="25.5" x14ac:dyDescent="0.2">
      <c r="A172" s="45" t="s">
        <v>1285</v>
      </c>
      <c r="B172" s="135" t="s">
        <v>217</v>
      </c>
      <c r="C172" s="131">
        <v>527.29021044000001</v>
      </c>
      <c r="D172" s="130" t="str">
        <f t="shared" si="56"/>
        <v>N/A</v>
      </c>
      <c r="E172" s="131">
        <v>431.73019031000001</v>
      </c>
      <c r="F172" s="130" t="str">
        <f t="shared" si="57"/>
        <v>N/A</v>
      </c>
      <c r="G172" s="131">
        <v>451.89242652000001</v>
      </c>
      <c r="H172" s="130" t="str">
        <f t="shared" si="58"/>
        <v>N/A</v>
      </c>
      <c r="I172" s="132">
        <v>-18.100000000000001</v>
      </c>
      <c r="J172" s="132">
        <v>4.67</v>
      </c>
      <c r="K172" s="135" t="s">
        <v>732</v>
      </c>
      <c r="L172" s="134" t="str">
        <f t="shared" si="59"/>
        <v>Yes</v>
      </c>
    </row>
    <row r="173" spans="1:12" ht="25.5" x14ac:dyDescent="0.2">
      <c r="A173" s="2" t="s">
        <v>546</v>
      </c>
      <c r="B173" s="135" t="s">
        <v>217</v>
      </c>
      <c r="C173" s="131">
        <v>202310533</v>
      </c>
      <c r="D173" s="130" t="str">
        <f t="shared" ref="D173:D181" si="64">IF($B173="N/A","N/A",IF(C173&gt;10,"No",IF(C173&lt;-10,"No","Yes")))</f>
        <v>N/A</v>
      </c>
      <c r="E173" s="131">
        <v>194520024</v>
      </c>
      <c r="F173" s="130" t="str">
        <f t="shared" ref="F173:F181" si="65">IF($B173="N/A","N/A",IF(E173&gt;10,"No",IF(E173&lt;-10,"No","Yes")))</f>
        <v>N/A</v>
      </c>
      <c r="G173" s="131">
        <v>176335600</v>
      </c>
      <c r="H173" s="130" t="str">
        <f t="shared" ref="H173:H181" si="66">IF($B173="N/A","N/A",IF(G173&gt;10,"No",IF(G173&lt;-10,"No","Yes")))</f>
        <v>N/A</v>
      </c>
      <c r="I173" s="132">
        <v>-3.85</v>
      </c>
      <c r="J173" s="132">
        <v>-9.35</v>
      </c>
      <c r="K173" s="135" t="s">
        <v>732</v>
      </c>
      <c r="L173" s="134" t="str">
        <f t="shared" ref="L173:L181" si="67">IF(J173="Div by 0", "N/A", IF(K173="N/A","N/A", IF(J173&gt;VALUE(MID(K173,1,2)), "No", IF(J173&lt;-1*VALUE(MID(K173,1,2)), "No", "Yes"))))</f>
        <v>Yes</v>
      </c>
    </row>
    <row r="174" spans="1:12" ht="25.5" x14ac:dyDescent="0.2">
      <c r="A174" s="2" t="s">
        <v>1286</v>
      </c>
      <c r="B174" s="135" t="s">
        <v>217</v>
      </c>
      <c r="C174" s="131">
        <v>23496744</v>
      </c>
      <c r="D174" s="130" t="str">
        <f t="shared" si="64"/>
        <v>N/A</v>
      </c>
      <c r="E174" s="131">
        <v>22874721</v>
      </c>
      <c r="F174" s="130" t="str">
        <f t="shared" si="65"/>
        <v>N/A</v>
      </c>
      <c r="G174" s="131">
        <v>13817599</v>
      </c>
      <c r="H174" s="130" t="str">
        <f t="shared" si="66"/>
        <v>N/A</v>
      </c>
      <c r="I174" s="132">
        <v>-2.65</v>
      </c>
      <c r="J174" s="132">
        <v>-39.6</v>
      </c>
      <c r="K174" s="135" t="s">
        <v>732</v>
      </c>
      <c r="L174" s="134" t="str">
        <f t="shared" si="67"/>
        <v>No</v>
      </c>
    </row>
    <row r="175" spans="1:12" ht="25.5" x14ac:dyDescent="0.2">
      <c r="A175" s="2" t="s">
        <v>547</v>
      </c>
      <c r="B175" s="135" t="s">
        <v>217</v>
      </c>
      <c r="C175" s="131">
        <v>283443628</v>
      </c>
      <c r="D175" s="130" t="str">
        <f t="shared" si="64"/>
        <v>N/A</v>
      </c>
      <c r="E175" s="131">
        <v>280842859</v>
      </c>
      <c r="F175" s="130" t="str">
        <f t="shared" si="65"/>
        <v>N/A</v>
      </c>
      <c r="G175" s="131">
        <v>400383853</v>
      </c>
      <c r="H175" s="130" t="str">
        <f t="shared" si="66"/>
        <v>N/A</v>
      </c>
      <c r="I175" s="132">
        <v>-0.91800000000000004</v>
      </c>
      <c r="J175" s="132">
        <v>42.57</v>
      </c>
      <c r="K175" s="135" t="s">
        <v>732</v>
      </c>
      <c r="L175" s="134" t="str">
        <f t="shared" si="67"/>
        <v>No</v>
      </c>
    </row>
    <row r="176" spans="1:12" ht="25.5" x14ac:dyDescent="0.2">
      <c r="A176" s="2" t="s">
        <v>512</v>
      </c>
      <c r="B176" s="135" t="s">
        <v>217</v>
      </c>
      <c r="C176" s="131">
        <v>398657918</v>
      </c>
      <c r="D176" s="130" t="str">
        <f t="shared" si="64"/>
        <v>N/A</v>
      </c>
      <c r="E176" s="131">
        <v>398664843</v>
      </c>
      <c r="F176" s="130" t="str">
        <f t="shared" si="65"/>
        <v>N/A</v>
      </c>
      <c r="G176" s="131">
        <v>516608801</v>
      </c>
      <c r="H176" s="130" t="str">
        <f t="shared" si="66"/>
        <v>N/A</v>
      </c>
      <c r="I176" s="132">
        <v>1.6999999999999999E-3</v>
      </c>
      <c r="J176" s="132">
        <v>29.58</v>
      </c>
      <c r="K176" s="135" t="s">
        <v>732</v>
      </c>
      <c r="L176" s="134" t="str">
        <f t="shared" si="67"/>
        <v>Yes</v>
      </c>
    </row>
    <row r="177" spans="1:12" ht="25.5" x14ac:dyDescent="0.2">
      <c r="A177" s="2" t="s">
        <v>513</v>
      </c>
      <c r="B177" s="136" t="s">
        <v>217</v>
      </c>
      <c r="C177" s="137">
        <v>147.08390835</v>
      </c>
      <c r="D177" s="138" t="str">
        <f t="shared" si="64"/>
        <v>N/A</v>
      </c>
      <c r="E177" s="137">
        <v>127.44196517</v>
      </c>
      <c r="F177" s="138" t="str">
        <f t="shared" si="65"/>
        <v>N/A</v>
      </c>
      <c r="G177" s="137">
        <v>106.5772638</v>
      </c>
      <c r="H177" s="138" t="str">
        <f t="shared" si="66"/>
        <v>N/A</v>
      </c>
      <c r="I177" s="132">
        <v>-13.4</v>
      </c>
      <c r="J177" s="132">
        <v>-16.399999999999999</v>
      </c>
      <c r="K177" s="133" t="s">
        <v>732</v>
      </c>
      <c r="L177" s="134" t="str">
        <f t="shared" si="67"/>
        <v>Yes</v>
      </c>
    </row>
    <row r="178" spans="1:12" ht="25.5" x14ac:dyDescent="0.2">
      <c r="A178" s="2" t="s">
        <v>1287</v>
      </c>
      <c r="B178" s="136" t="s">
        <v>217</v>
      </c>
      <c r="C178" s="137">
        <v>17.082614975999999</v>
      </c>
      <c r="D178" s="138" t="str">
        <f t="shared" si="64"/>
        <v>N/A</v>
      </c>
      <c r="E178" s="137">
        <v>14.986628816</v>
      </c>
      <c r="F178" s="138" t="str">
        <f t="shared" si="65"/>
        <v>N/A</v>
      </c>
      <c r="G178" s="137">
        <v>8.3513589634999992</v>
      </c>
      <c r="H178" s="138" t="str">
        <f t="shared" si="66"/>
        <v>N/A</v>
      </c>
      <c r="I178" s="132">
        <v>-12.3</v>
      </c>
      <c r="J178" s="132">
        <v>-44.3</v>
      </c>
      <c r="K178" s="133" t="s">
        <v>732</v>
      </c>
      <c r="L178" s="134" t="str">
        <f t="shared" si="67"/>
        <v>No</v>
      </c>
    </row>
    <row r="179" spans="1:12" ht="25.5" x14ac:dyDescent="0.2">
      <c r="A179" s="2" t="s">
        <v>514</v>
      </c>
      <c r="B179" s="136" t="s">
        <v>217</v>
      </c>
      <c r="C179" s="137">
        <v>206.06933304</v>
      </c>
      <c r="D179" s="138" t="str">
        <f t="shared" si="64"/>
        <v>N/A</v>
      </c>
      <c r="E179" s="137">
        <v>183.99733415</v>
      </c>
      <c r="F179" s="138" t="str">
        <f t="shared" si="65"/>
        <v>N/A</v>
      </c>
      <c r="G179" s="137">
        <v>241.99206240999999</v>
      </c>
      <c r="H179" s="138" t="str">
        <f t="shared" si="66"/>
        <v>N/A</v>
      </c>
      <c r="I179" s="132">
        <v>-10.7</v>
      </c>
      <c r="J179" s="132">
        <v>31.52</v>
      </c>
      <c r="K179" s="133" t="s">
        <v>732</v>
      </c>
      <c r="L179" s="134" t="str">
        <f t="shared" si="67"/>
        <v>No</v>
      </c>
    </row>
    <row r="180" spans="1:12" ht="25.5" x14ac:dyDescent="0.2">
      <c r="A180" s="2" t="s">
        <v>515</v>
      </c>
      <c r="B180" s="135" t="s">
        <v>217</v>
      </c>
      <c r="C180" s="131">
        <v>289.83248574999999</v>
      </c>
      <c r="D180" s="130" t="str">
        <f t="shared" si="64"/>
        <v>N/A</v>
      </c>
      <c r="E180" s="131">
        <v>261.18972222000002</v>
      </c>
      <c r="F180" s="130" t="str">
        <f t="shared" si="65"/>
        <v>N/A</v>
      </c>
      <c r="G180" s="131">
        <v>312.23843887999999</v>
      </c>
      <c r="H180" s="130" t="str">
        <f t="shared" si="66"/>
        <v>N/A</v>
      </c>
      <c r="I180" s="139">
        <v>-9.8800000000000008</v>
      </c>
      <c r="J180" s="139">
        <v>19.54</v>
      </c>
      <c r="K180" s="135" t="s">
        <v>732</v>
      </c>
      <c r="L180" s="134" t="str">
        <f t="shared" si="67"/>
        <v>Yes</v>
      </c>
    </row>
    <row r="181" spans="1:12" ht="25.5" x14ac:dyDescent="0.2">
      <c r="A181" s="2" t="s">
        <v>1685</v>
      </c>
      <c r="B181" s="135" t="s">
        <v>217</v>
      </c>
      <c r="C181" s="140">
        <v>82.014384828000004</v>
      </c>
      <c r="D181" s="130" t="str">
        <f t="shared" si="64"/>
        <v>N/A</v>
      </c>
      <c r="E181" s="140">
        <v>83.163013269999993</v>
      </c>
      <c r="F181" s="130" t="str">
        <f t="shared" si="65"/>
        <v>N/A</v>
      </c>
      <c r="G181" s="140">
        <v>83.279874140000004</v>
      </c>
      <c r="H181" s="130" t="str">
        <f t="shared" si="66"/>
        <v>N/A</v>
      </c>
      <c r="I181" s="139">
        <v>1.401</v>
      </c>
      <c r="J181" s="139">
        <v>0.14050000000000001</v>
      </c>
      <c r="K181" s="135" t="s">
        <v>732</v>
      </c>
      <c r="L181" s="134" t="str">
        <f t="shared" si="67"/>
        <v>Yes</v>
      </c>
    </row>
    <row r="182" spans="1:12" ht="25.5" x14ac:dyDescent="0.2">
      <c r="A182" s="2" t="s">
        <v>1686</v>
      </c>
      <c r="B182" s="141" t="s">
        <v>217</v>
      </c>
      <c r="C182" s="140" t="s">
        <v>217</v>
      </c>
      <c r="D182" s="134" t="str">
        <f t="shared" ref="D182:D185" si="68">IF($B182="N/A","N/A",IF(C182&lt;0,"No","Yes"))</f>
        <v>N/A</v>
      </c>
      <c r="E182" s="140">
        <v>70.038830982999997</v>
      </c>
      <c r="F182" s="134" t="str">
        <f t="shared" ref="F182:F185" si="69">IF($B182="N/A","N/A",IF(E182&lt;0,"No","Yes"))</f>
        <v>N/A</v>
      </c>
      <c r="G182" s="140">
        <v>73.131562693000006</v>
      </c>
      <c r="H182" s="134" t="str">
        <f t="shared" ref="H182:H185" si="70">IF($B182="N/A","N/A",IF(G182&lt;0,"No","Yes"))</f>
        <v>N/A</v>
      </c>
      <c r="I182" s="139" t="s">
        <v>217</v>
      </c>
      <c r="J182" s="139">
        <v>4.4160000000000004</v>
      </c>
      <c r="K182" s="141" t="s">
        <v>732</v>
      </c>
      <c r="L182" s="134" t="str">
        <f t="shared" ref="L182:L213" si="71">IF(J182="Div by 0", "N/A", IF(OR(J182="N/A",K182="N/A"),"N/A", IF(J182&gt;VALUE(MID(K182,1,2)), "No", IF(J182&lt;-1*VALUE(MID(K182,1,2)), "No", "Yes"))))</f>
        <v>Yes</v>
      </c>
    </row>
    <row r="183" spans="1:12" ht="25.5" x14ac:dyDescent="0.2">
      <c r="A183" s="2" t="s">
        <v>1687</v>
      </c>
      <c r="B183" s="141" t="s">
        <v>217</v>
      </c>
      <c r="C183" s="140" t="s">
        <v>217</v>
      </c>
      <c r="D183" s="134" t="str">
        <f t="shared" si="68"/>
        <v>N/A</v>
      </c>
      <c r="E183" s="140">
        <v>90.104415478000007</v>
      </c>
      <c r="F183" s="134" t="str">
        <f t="shared" si="69"/>
        <v>N/A</v>
      </c>
      <c r="G183" s="140">
        <v>90.686347412000003</v>
      </c>
      <c r="H183" s="134" t="str">
        <f t="shared" si="70"/>
        <v>N/A</v>
      </c>
      <c r="I183" s="139" t="s">
        <v>217</v>
      </c>
      <c r="J183" s="139">
        <v>0.64580000000000004</v>
      </c>
      <c r="K183" s="141" t="s">
        <v>732</v>
      </c>
      <c r="L183" s="134" t="str">
        <f t="shared" si="71"/>
        <v>Yes</v>
      </c>
    </row>
    <row r="184" spans="1:12" ht="25.5" x14ac:dyDescent="0.2">
      <c r="A184" s="2" t="s">
        <v>1688</v>
      </c>
      <c r="B184" s="141" t="s">
        <v>217</v>
      </c>
      <c r="C184" s="140" t="s">
        <v>217</v>
      </c>
      <c r="D184" s="134" t="str">
        <f t="shared" si="68"/>
        <v>N/A</v>
      </c>
      <c r="E184" s="140">
        <v>82.709823555</v>
      </c>
      <c r="F184" s="134" t="str">
        <f t="shared" si="69"/>
        <v>N/A</v>
      </c>
      <c r="G184" s="140">
        <v>83.427672865000005</v>
      </c>
      <c r="H184" s="134" t="str">
        <f t="shared" si="70"/>
        <v>N/A</v>
      </c>
      <c r="I184" s="139" t="s">
        <v>217</v>
      </c>
      <c r="J184" s="139">
        <v>0.8679</v>
      </c>
      <c r="K184" s="141" t="s">
        <v>732</v>
      </c>
      <c r="L184" s="134" t="str">
        <f t="shared" si="71"/>
        <v>Yes</v>
      </c>
    </row>
    <row r="185" spans="1:12" ht="25.5" x14ac:dyDescent="0.2">
      <c r="A185" s="2" t="s">
        <v>1689</v>
      </c>
      <c r="B185" s="141" t="s">
        <v>217</v>
      </c>
      <c r="C185" s="140" t="s">
        <v>217</v>
      </c>
      <c r="D185" s="134" t="str">
        <f t="shared" si="68"/>
        <v>N/A</v>
      </c>
      <c r="E185" s="140">
        <v>81.286858803000001</v>
      </c>
      <c r="F185" s="134" t="str">
        <f t="shared" si="69"/>
        <v>N/A</v>
      </c>
      <c r="G185" s="140">
        <v>79.774810294999995</v>
      </c>
      <c r="H185" s="134" t="str">
        <f t="shared" si="70"/>
        <v>N/A</v>
      </c>
      <c r="I185" s="139" t="s">
        <v>217</v>
      </c>
      <c r="J185" s="139">
        <v>-1.86</v>
      </c>
      <c r="K185" s="141" t="s">
        <v>732</v>
      </c>
      <c r="L185" s="134" t="str">
        <f t="shared" si="71"/>
        <v>Yes</v>
      </c>
    </row>
    <row r="186" spans="1:12" ht="25.5" x14ac:dyDescent="0.2">
      <c r="A186" s="2" t="s">
        <v>1690</v>
      </c>
      <c r="B186" s="136" t="s">
        <v>217</v>
      </c>
      <c r="C186" s="140" t="s">
        <v>217</v>
      </c>
      <c r="D186" s="138" t="str">
        <f t="shared" ref="D186:D213" si="72">IF($B186="N/A","N/A",IF(C186&gt;10,"No",IF(C186&lt;-10,"No","Yes")))</f>
        <v>N/A</v>
      </c>
      <c r="E186" s="140">
        <v>1.5065430945</v>
      </c>
      <c r="F186" s="138" t="str">
        <f t="shared" ref="F186:F213" si="73">IF($B186="N/A","N/A",IF(E186&gt;10,"No",IF(E186&lt;-10,"No","Yes")))</f>
        <v>N/A</v>
      </c>
      <c r="G186" s="140">
        <v>7.1846255106000001</v>
      </c>
      <c r="H186" s="138" t="str">
        <f t="shared" ref="H186:H213" si="74">IF($B186="N/A","N/A",IF(G186&gt;10,"No",IF(G186&lt;-10,"No","Yes")))</f>
        <v>N/A</v>
      </c>
      <c r="I186" s="139" t="s">
        <v>217</v>
      </c>
      <c r="J186" s="139">
        <v>376.9</v>
      </c>
      <c r="K186" s="133" t="s">
        <v>732</v>
      </c>
      <c r="L186" s="134" t="str">
        <f t="shared" si="71"/>
        <v>No</v>
      </c>
    </row>
    <row r="187" spans="1:12" ht="25.5" x14ac:dyDescent="0.2">
      <c r="A187" s="2" t="s">
        <v>1691</v>
      </c>
      <c r="B187" s="136" t="s">
        <v>217</v>
      </c>
      <c r="C187" s="140" t="s">
        <v>217</v>
      </c>
      <c r="D187" s="138" t="str">
        <f t="shared" si="72"/>
        <v>N/A</v>
      </c>
      <c r="E187" s="140">
        <v>1.1137740000000001E-3</v>
      </c>
      <c r="F187" s="138" t="str">
        <f t="shared" si="73"/>
        <v>N/A</v>
      </c>
      <c r="G187" s="140">
        <v>2.2967206000000001E-3</v>
      </c>
      <c r="H187" s="138" t="str">
        <f t="shared" si="74"/>
        <v>N/A</v>
      </c>
      <c r="I187" s="139" t="s">
        <v>217</v>
      </c>
      <c r="J187" s="139">
        <v>106.2</v>
      </c>
      <c r="K187" s="133" t="s">
        <v>732</v>
      </c>
      <c r="L187" s="134" t="str">
        <f t="shared" si="71"/>
        <v>No</v>
      </c>
    </row>
    <row r="188" spans="1:12" ht="25.5" x14ac:dyDescent="0.2">
      <c r="A188" s="2" t="s">
        <v>1692</v>
      </c>
      <c r="B188" s="136" t="s">
        <v>217</v>
      </c>
      <c r="C188" s="140" t="s">
        <v>217</v>
      </c>
      <c r="D188" s="138" t="str">
        <f t="shared" si="72"/>
        <v>N/A</v>
      </c>
      <c r="E188" s="140">
        <v>0.2217720537</v>
      </c>
      <c r="F188" s="138" t="str">
        <f t="shared" si="73"/>
        <v>N/A</v>
      </c>
      <c r="G188" s="140">
        <v>0.2766943905</v>
      </c>
      <c r="H188" s="138" t="str">
        <f t="shared" si="74"/>
        <v>N/A</v>
      </c>
      <c r="I188" s="139" t="s">
        <v>217</v>
      </c>
      <c r="J188" s="139">
        <v>24.77</v>
      </c>
      <c r="K188" s="133" t="s">
        <v>732</v>
      </c>
      <c r="L188" s="134" t="str">
        <f t="shared" si="71"/>
        <v>Yes</v>
      </c>
    </row>
    <row r="189" spans="1:12" ht="25.5" x14ac:dyDescent="0.2">
      <c r="A189" s="2" t="s">
        <v>1693</v>
      </c>
      <c r="B189" s="136" t="s">
        <v>217</v>
      </c>
      <c r="C189" s="140" t="s">
        <v>217</v>
      </c>
      <c r="D189" s="138" t="str">
        <f t="shared" si="72"/>
        <v>N/A</v>
      </c>
      <c r="E189" s="140">
        <v>1.1137740000000001E-3</v>
      </c>
      <c r="F189" s="138" t="str">
        <f t="shared" si="73"/>
        <v>N/A</v>
      </c>
      <c r="G189" s="140">
        <v>0</v>
      </c>
      <c r="H189" s="138" t="str">
        <f t="shared" si="74"/>
        <v>N/A</v>
      </c>
      <c r="I189" s="139" t="s">
        <v>217</v>
      </c>
      <c r="J189" s="139">
        <v>-100</v>
      </c>
      <c r="K189" s="133" t="s">
        <v>732</v>
      </c>
      <c r="L189" s="134" t="str">
        <f t="shared" si="71"/>
        <v>No</v>
      </c>
    </row>
    <row r="190" spans="1:12" ht="25.5" x14ac:dyDescent="0.2">
      <c r="A190" s="2" t="s">
        <v>1694</v>
      </c>
      <c r="B190" s="136" t="s">
        <v>217</v>
      </c>
      <c r="C190" s="140" t="s">
        <v>217</v>
      </c>
      <c r="D190" s="138" t="str">
        <f t="shared" si="72"/>
        <v>N/A</v>
      </c>
      <c r="E190" s="140">
        <v>0.41438943569999998</v>
      </c>
      <c r="F190" s="138" t="str">
        <f t="shared" si="73"/>
        <v>N/A</v>
      </c>
      <c r="G190" s="140">
        <v>0.40573382340000003</v>
      </c>
      <c r="H190" s="138" t="str">
        <f t="shared" si="74"/>
        <v>N/A</v>
      </c>
      <c r="I190" s="139" t="s">
        <v>217</v>
      </c>
      <c r="J190" s="139">
        <v>-2.09</v>
      </c>
      <c r="K190" s="133" t="s">
        <v>732</v>
      </c>
      <c r="L190" s="134" t="str">
        <f t="shared" si="71"/>
        <v>Yes</v>
      </c>
    </row>
    <row r="191" spans="1:12" ht="25.5" x14ac:dyDescent="0.2">
      <c r="A191" s="2" t="s">
        <v>1695</v>
      </c>
      <c r="B191" s="136" t="s">
        <v>217</v>
      </c>
      <c r="C191" s="140" t="s">
        <v>217</v>
      </c>
      <c r="D191" s="138" t="str">
        <f t="shared" si="72"/>
        <v>N/A</v>
      </c>
      <c r="E191" s="140">
        <v>73.815959988000003</v>
      </c>
      <c r="F191" s="138" t="str">
        <f t="shared" si="73"/>
        <v>N/A</v>
      </c>
      <c r="G191" s="140">
        <v>74.051469507999997</v>
      </c>
      <c r="H191" s="138" t="str">
        <f t="shared" si="74"/>
        <v>N/A</v>
      </c>
      <c r="I191" s="139" t="s">
        <v>217</v>
      </c>
      <c r="J191" s="139">
        <v>0.31900000000000001</v>
      </c>
      <c r="K191" s="133" t="s">
        <v>732</v>
      </c>
      <c r="L191" s="134" t="str">
        <f t="shared" si="71"/>
        <v>Yes</v>
      </c>
    </row>
    <row r="192" spans="1:12" ht="25.5" x14ac:dyDescent="0.2">
      <c r="A192" s="2" t="s">
        <v>1696</v>
      </c>
      <c r="B192" s="136" t="s">
        <v>217</v>
      </c>
      <c r="C192" s="140" t="s">
        <v>217</v>
      </c>
      <c r="D192" s="138" t="str">
        <f t="shared" si="72"/>
        <v>N/A</v>
      </c>
      <c r="E192" s="140">
        <v>8.4312034916999998</v>
      </c>
      <c r="F192" s="138" t="str">
        <f t="shared" si="73"/>
        <v>N/A</v>
      </c>
      <c r="G192" s="140">
        <v>7.4179239701000004</v>
      </c>
      <c r="H192" s="138" t="str">
        <f t="shared" si="74"/>
        <v>N/A</v>
      </c>
      <c r="I192" s="139" t="s">
        <v>217</v>
      </c>
      <c r="J192" s="139">
        <v>-12</v>
      </c>
      <c r="K192" s="133" t="s">
        <v>732</v>
      </c>
      <c r="L192" s="134" t="str">
        <f t="shared" si="71"/>
        <v>Yes</v>
      </c>
    </row>
    <row r="193" spans="1:12" ht="25.5" x14ac:dyDescent="0.2">
      <c r="A193" s="2" t="s">
        <v>1697</v>
      </c>
      <c r="B193" s="136" t="s">
        <v>217</v>
      </c>
      <c r="C193" s="140" t="s">
        <v>217</v>
      </c>
      <c r="D193" s="138" t="str">
        <f t="shared" si="72"/>
        <v>N/A</v>
      </c>
      <c r="E193" s="140">
        <v>11.566804818</v>
      </c>
      <c r="F193" s="138" t="str">
        <f t="shared" si="73"/>
        <v>N/A</v>
      </c>
      <c r="G193" s="140">
        <v>10.816103396000001</v>
      </c>
      <c r="H193" s="138" t="str">
        <f t="shared" si="74"/>
        <v>N/A</v>
      </c>
      <c r="I193" s="139" t="s">
        <v>217</v>
      </c>
      <c r="J193" s="139">
        <v>-6.49</v>
      </c>
      <c r="K193" s="133" t="s">
        <v>732</v>
      </c>
      <c r="L193" s="134" t="str">
        <f t="shared" si="71"/>
        <v>Yes</v>
      </c>
    </row>
    <row r="194" spans="1:12" ht="25.5" x14ac:dyDescent="0.2">
      <c r="A194" s="2" t="s">
        <v>1698</v>
      </c>
      <c r="B194" s="136" t="s">
        <v>217</v>
      </c>
      <c r="C194" s="140" t="s">
        <v>217</v>
      </c>
      <c r="D194" s="138" t="str">
        <f t="shared" si="72"/>
        <v>N/A</v>
      </c>
      <c r="E194" s="140">
        <v>39.737555540999999</v>
      </c>
      <c r="F194" s="138" t="str">
        <f t="shared" si="73"/>
        <v>N/A</v>
      </c>
      <c r="G194" s="140">
        <v>39.336054343000001</v>
      </c>
      <c r="H194" s="138" t="str">
        <f t="shared" si="74"/>
        <v>N/A</v>
      </c>
      <c r="I194" s="139" t="s">
        <v>217</v>
      </c>
      <c r="J194" s="139">
        <v>-1.01</v>
      </c>
      <c r="K194" s="133" t="s">
        <v>732</v>
      </c>
      <c r="L194" s="134" t="str">
        <f t="shared" si="71"/>
        <v>Yes</v>
      </c>
    </row>
    <row r="195" spans="1:12" ht="25.5" x14ac:dyDescent="0.2">
      <c r="A195" s="2" t="s">
        <v>1699</v>
      </c>
      <c r="B195" s="136" t="s">
        <v>217</v>
      </c>
      <c r="C195" s="140" t="s">
        <v>217</v>
      </c>
      <c r="D195" s="138" t="str">
        <f t="shared" si="72"/>
        <v>N/A</v>
      </c>
      <c r="E195" s="140">
        <v>11.62177284</v>
      </c>
      <c r="F195" s="138" t="str">
        <f t="shared" si="73"/>
        <v>N/A</v>
      </c>
      <c r="G195" s="140">
        <v>10.693470605</v>
      </c>
      <c r="H195" s="138" t="str">
        <f t="shared" si="74"/>
        <v>N/A</v>
      </c>
      <c r="I195" s="139" t="s">
        <v>217</v>
      </c>
      <c r="J195" s="139">
        <v>-7.99</v>
      </c>
      <c r="K195" s="133" t="s">
        <v>732</v>
      </c>
      <c r="L195" s="134" t="str">
        <f t="shared" si="71"/>
        <v>Yes</v>
      </c>
    </row>
    <row r="196" spans="1:12" ht="25.5" x14ac:dyDescent="0.2">
      <c r="A196" s="2" t="s">
        <v>1700</v>
      </c>
      <c r="B196" s="136" t="s">
        <v>217</v>
      </c>
      <c r="C196" s="140" t="s">
        <v>217</v>
      </c>
      <c r="D196" s="138" t="str">
        <f t="shared" si="72"/>
        <v>N/A</v>
      </c>
      <c r="E196" s="140">
        <v>0.66760922519999999</v>
      </c>
      <c r="F196" s="138" t="str">
        <f t="shared" si="73"/>
        <v>N/A</v>
      </c>
      <c r="G196" s="140">
        <v>0.68853265539999997</v>
      </c>
      <c r="H196" s="138" t="str">
        <f t="shared" si="74"/>
        <v>N/A</v>
      </c>
      <c r="I196" s="139" t="s">
        <v>217</v>
      </c>
      <c r="J196" s="139">
        <v>3.1339999999999999</v>
      </c>
      <c r="K196" s="133" t="s">
        <v>732</v>
      </c>
      <c r="L196" s="134" t="str">
        <f t="shared" si="71"/>
        <v>Yes</v>
      </c>
    </row>
    <row r="197" spans="1:12" ht="25.5" x14ac:dyDescent="0.2">
      <c r="A197" s="2" t="s">
        <v>1701</v>
      </c>
      <c r="B197" s="136" t="s">
        <v>217</v>
      </c>
      <c r="C197" s="140" t="s">
        <v>217</v>
      </c>
      <c r="D197" s="138" t="str">
        <f t="shared" si="72"/>
        <v>N/A</v>
      </c>
      <c r="E197" s="140">
        <v>57.830748286000002</v>
      </c>
      <c r="F197" s="138" t="str">
        <f t="shared" si="73"/>
        <v>N/A</v>
      </c>
      <c r="G197" s="140">
        <v>56.753537100999999</v>
      </c>
      <c r="H197" s="138" t="str">
        <f t="shared" si="74"/>
        <v>N/A</v>
      </c>
      <c r="I197" s="139" t="s">
        <v>217</v>
      </c>
      <c r="J197" s="139">
        <v>-1.86</v>
      </c>
      <c r="K197" s="133" t="s">
        <v>732</v>
      </c>
      <c r="L197" s="134" t="str">
        <f t="shared" si="71"/>
        <v>Yes</v>
      </c>
    </row>
    <row r="198" spans="1:12" ht="25.5" x14ac:dyDescent="0.2">
      <c r="A198" s="2" t="s">
        <v>1702</v>
      </c>
      <c r="B198" s="136" t="s">
        <v>217</v>
      </c>
      <c r="C198" s="140" t="s">
        <v>217</v>
      </c>
      <c r="D198" s="138" t="str">
        <f t="shared" si="72"/>
        <v>N/A</v>
      </c>
      <c r="E198" s="140">
        <v>61.964815225000002</v>
      </c>
      <c r="F198" s="138" t="str">
        <f t="shared" si="73"/>
        <v>N/A</v>
      </c>
      <c r="G198" s="140">
        <v>63.709578473000001</v>
      </c>
      <c r="H198" s="138" t="str">
        <f t="shared" si="74"/>
        <v>N/A</v>
      </c>
      <c r="I198" s="139" t="s">
        <v>217</v>
      </c>
      <c r="J198" s="139">
        <v>2.8159999999999998</v>
      </c>
      <c r="K198" s="133" t="s">
        <v>732</v>
      </c>
      <c r="L198" s="134" t="str">
        <f t="shared" si="71"/>
        <v>Yes</v>
      </c>
    </row>
    <row r="199" spans="1:12" ht="25.5" x14ac:dyDescent="0.2">
      <c r="A199" s="2" t="s">
        <v>1703</v>
      </c>
      <c r="B199" s="136" t="s">
        <v>217</v>
      </c>
      <c r="C199" s="140" t="s">
        <v>217</v>
      </c>
      <c r="D199" s="138" t="str">
        <f t="shared" si="72"/>
        <v>N/A</v>
      </c>
      <c r="E199" s="140">
        <v>9.175990702</v>
      </c>
      <c r="F199" s="138" t="str">
        <f t="shared" si="73"/>
        <v>N/A</v>
      </c>
      <c r="G199" s="140">
        <v>3.8058473297000002</v>
      </c>
      <c r="H199" s="138" t="str">
        <f t="shared" si="74"/>
        <v>N/A</v>
      </c>
      <c r="I199" s="139" t="s">
        <v>217</v>
      </c>
      <c r="J199" s="139">
        <v>-58.5</v>
      </c>
      <c r="K199" s="133" t="s">
        <v>732</v>
      </c>
      <c r="L199" s="134" t="str">
        <f t="shared" si="71"/>
        <v>No</v>
      </c>
    </row>
    <row r="200" spans="1:12" ht="25.5" x14ac:dyDescent="0.2">
      <c r="A200" s="2" t="s">
        <v>1704</v>
      </c>
      <c r="B200" s="136" t="s">
        <v>217</v>
      </c>
      <c r="C200" s="140" t="s">
        <v>217</v>
      </c>
      <c r="D200" s="138" t="str">
        <f t="shared" si="72"/>
        <v>N/A</v>
      </c>
      <c r="E200" s="140">
        <v>5.1202155217999996</v>
      </c>
      <c r="F200" s="138" t="str">
        <f t="shared" si="73"/>
        <v>N/A</v>
      </c>
      <c r="G200" s="140">
        <v>5.0298180816000002</v>
      </c>
      <c r="H200" s="138" t="str">
        <f t="shared" si="74"/>
        <v>N/A</v>
      </c>
      <c r="I200" s="139" t="s">
        <v>217</v>
      </c>
      <c r="J200" s="139">
        <v>-1.77</v>
      </c>
      <c r="K200" s="133" t="s">
        <v>732</v>
      </c>
      <c r="L200" s="134" t="str">
        <f t="shared" si="71"/>
        <v>Yes</v>
      </c>
    </row>
    <row r="201" spans="1:12" ht="25.5" x14ac:dyDescent="0.2">
      <c r="A201" s="2" t="s">
        <v>1705</v>
      </c>
      <c r="B201" s="136" t="s">
        <v>217</v>
      </c>
      <c r="C201" s="140" t="s">
        <v>217</v>
      </c>
      <c r="D201" s="138" t="str">
        <f t="shared" si="72"/>
        <v>N/A</v>
      </c>
      <c r="E201" s="140">
        <v>0.68805025350000004</v>
      </c>
      <c r="F201" s="138" t="str">
        <f t="shared" si="73"/>
        <v>N/A</v>
      </c>
      <c r="G201" s="140">
        <v>0.78862132090000003</v>
      </c>
      <c r="H201" s="138" t="str">
        <f t="shared" si="74"/>
        <v>N/A</v>
      </c>
      <c r="I201" s="139" t="s">
        <v>217</v>
      </c>
      <c r="J201" s="139">
        <v>14.62</v>
      </c>
      <c r="K201" s="133" t="s">
        <v>732</v>
      </c>
      <c r="L201" s="134" t="str">
        <f t="shared" si="71"/>
        <v>Yes</v>
      </c>
    </row>
    <row r="202" spans="1:12" ht="25.5" x14ac:dyDescent="0.2">
      <c r="A202" s="2" t="s">
        <v>1706</v>
      </c>
      <c r="B202" s="136" t="s">
        <v>217</v>
      </c>
      <c r="C202" s="140" t="s">
        <v>217</v>
      </c>
      <c r="D202" s="138" t="str">
        <f t="shared" si="72"/>
        <v>N/A</v>
      </c>
      <c r="E202" s="140">
        <v>2.6817711889</v>
      </c>
      <c r="F202" s="138" t="str">
        <f t="shared" si="73"/>
        <v>N/A</v>
      </c>
      <c r="G202" s="140">
        <v>3.0826825455</v>
      </c>
      <c r="H202" s="138" t="str">
        <f t="shared" si="74"/>
        <v>N/A</v>
      </c>
      <c r="I202" s="139" t="s">
        <v>217</v>
      </c>
      <c r="J202" s="139">
        <v>14.95</v>
      </c>
      <c r="K202" s="133" t="s">
        <v>732</v>
      </c>
      <c r="L202" s="134" t="str">
        <f t="shared" si="71"/>
        <v>Yes</v>
      </c>
    </row>
    <row r="203" spans="1:12" ht="25.5" x14ac:dyDescent="0.2">
      <c r="A203" s="2" t="s">
        <v>1707</v>
      </c>
      <c r="B203" s="136" t="s">
        <v>217</v>
      </c>
      <c r="C203" s="140" t="s">
        <v>217</v>
      </c>
      <c r="D203" s="138" t="str">
        <f t="shared" si="72"/>
        <v>N/A</v>
      </c>
      <c r="E203" s="140">
        <v>0.71707389300000002</v>
      </c>
      <c r="F203" s="138" t="str">
        <f t="shared" si="73"/>
        <v>N/A</v>
      </c>
      <c r="G203" s="140">
        <v>0.70007669839999997</v>
      </c>
      <c r="H203" s="138" t="str">
        <f t="shared" si="74"/>
        <v>N/A</v>
      </c>
      <c r="I203" s="139" t="s">
        <v>217</v>
      </c>
      <c r="J203" s="139">
        <v>-2.37</v>
      </c>
      <c r="K203" s="133" t="s">
        <v>732</v>
      </c>
      <c r="L203" s="134" t="str">
        <f t="shared" si="71"/>
        <v>Yes</v>
      </c>
    </row>
    <row r="204" spans="1:12" ht="25.5" x14ac:dyDescent="0.2">
      <c r="A204" s="2" t="s">
        <v>1708</v>
      </c>
      <c r="B204" s="136" t="s">
        <v>217</v>
      </c>
      <c r="C204" s="140" t="s">
        <v>217</v>
      </c>
      <c r="D204" s="138" t="str">
        <f t="shared" si="72"/>
        <v>N/A</v>
      </c>
      <c r="E204" s="140">
        <v>3.3109879699000002</v>
      </c>
      <c r="F204" s="138" t="str">
        <f t="shared" si="73"/>
        <v>N/A</v>
      </c>
      <c r="G204" s="140">
        <v>3.2543926291999998</v>
      </c>
      <c r="H204" s="138" t="str">
        <f t="shared" si="74"/>
        <v>N/A</v>
      </c>
      <c r="I204" s="139" t="s">
        <v>217</v>
      </c>
      <c r="J204" s="139">
        <v>-1.71</v>
      </c>
      <c r="K204" s="133" t="s">
        <v>732</v>
      </c>
      <c r="L204" s="134" t="str">
        <f t="shared" si="71"/>
        <v>Yes</v>
      </c>
    </row>
    <row r="205" spans="1:12" ht="25.5" x14ac:dyDescent="0.2">
      <c r="A205" s="2" t="s">
        <v>1709</v>
      </c>
      <c r="B205" s="136" t="s">
        <v>217</v>
      </c>
      <c r="C205" s="140" t="s">
        <v>217</v>
      </c>
      <c r="D205" s="138" t="str">
        <f t="shared" si="72"/>
        <v>N/A</v>
      </c>
      <c r="E205" s="140">
        <v>4.6385410299999999E-2</v>
      </c>
      <c r="F205" s="138" t="str">
        <f t="shared" si="73"/>
        <v>N/A</v>
      </c>
      <c r="G205" s="140">
        <v>4.5994851699999999E-2</v>
      </c>
      <c r="H205" s="138" t="str">
        <f t="shared" si="74"/>
        <v>N/A</v>
      </c>
      <c r="I205" s="139" t="s">
        <v>217</v>
      </c>
      <c r="J205" s="139">
        <v>-0.84199999999999997</v>
      </c>
      <c r="K205" s="133" t="s">
        <v>732</v>
      </c>
      <c r="L205" s="134" t="str">
        <f t="shared" si="71"/>
        <v>Yes</v>
      </c>
    </row>
    <row r="206" spans="1:12" ht="25.5" x14ac:dyDescent="0.2">
      <c r="A206" s="2" t="s">
        <v>1710</v>
      </c>
      <c r="B206" s="136" t="s">
        <v>217</v>
      </c>
      <c r="C206" s="140" t="s">
        <v>217</v>
      </c>
      <c r="D206" s="138" t="str">
        <f t="shared" si="72"/>
        <v>N/A</v>
      </c>
      <c r="E206" s="140">
        <v>2.2808125571</v>
      </c>
      <c r="F206" s="138" t="str">
        <f t="shared" si="73"/>
        <v>N/A</v>
      </c>
      <c r="G206" s="140">
        <v>2.9378682685999999</v>
      </c>
      <c r="H206" s="138" t="str">
        <f t="shared" si="74"/>
        <v>N/A</v>
      </c>
      <c r="I206" s="139" t="s">
        <v>217</v>
      </c>
      <c r="J206" s="139">
        <v>28.81</v>
      </c>
      <c r="K206" s="133" t="s">
        <v>732</v>
      </c>
      <c r="L206" s="134" t="str">
        <f t="shared" si="71"/>
        <v>Yes</v>
      </c>
    </row>
    <row r="207" spans="1:12" ht="25.5" x14ac:dyDescent="0.2">
      <c r="A207" s="2" t="s">
        <v>1711</v>
      </c>
      <c r="B207" s="136" t="s">
        <v>217</v>
      </c>
      <c r="C207" s="140" t="s">
        <v>217</v>
      </c>
      <c r="D207" s="138" t="str">
        <f t="shared" si="72"/>
        <v>N/A</v>
      </c>
      <c r="E207" s="140">
        <v>1.1092533652000001</v>
      </c>
      <c r="F207" s="138" t="str">
        <f t="shared" si="73"/>
        <v>N/A</v>
      </c>
      <c r="G207" s="140">
        <v>1.2178663103</v>
      </c>
      <c r="H207" s="138" t="str">
        <f t="shared" si="74"/>
        <v>N/A</v>
      </c>
      <c r="I207" s="139" t="s">
        <v>217</v>
      </c>
      <c r="J207" s="139">
        <v>9.7919999999999998</v>
      </c>
      <c r="K207" s="133" t="s">
        <v>732</v>
      </c>
      <c r="L207" s="134" t="str">
        <f t="shared" si="71"/>
        <v>Yes</v>
      </c>
    </row>
    <row r="208" spans="1:12" ht="25.5" x14ac:dyDescent="0.2">
      <c r="A208" s="2" t="s">
        <v>1712</v>
      </c>
      <c r="B208" s="136" t="s">
        <v>217</v>
      </c>
      <c r="C208" s="140" t="s">
        <v>217</v>
      </c>
      <c r="D208" s="138" t="str">
        <f t="shared" si="72"/>
        <v>N/A</v>
      </c>
      <c r="E208" s="140">
        <v>19.514761436000001</v>
      </c>
      <c r="F208" s="138" t="str">
        <f t="shared" si="73"/>
        <v>N/A</v>
      </c>
      <c r="G208" s="140">
        <v>22.273294034999999</v>
      </c>
      <c r="H208" s="138" t="str">
        <f t="shared" si="74"/>
        <v>N/A</v>
      </c>
      <c r="I208" s="139" t="s">
        <v>217</v>
      </c>
      <c r="J208" s="139">
        <v>14.14</v>
      </c>
      <c r="K208" s="133" t="s">
        <v>732</v>
      </c>
      <c r="L208" s="134" t="str">
        <f t="shared" si="71"/>
        <v>Yes</v>
      </c>
    </row>
    <row r="209" spans="1:12" ht="25.5" x14ac:dyDescent="0.2">
      <c r="A209" s="2" t="s">
        <v>1713</v>
      </c>
      <c r="B209" s="136" t="s">
        <v>217</v>
      </c>
      <c r="C209" s="140" t="s">
        <v>217</v>
      </c>
      <c r="D209" s="138" t="str">
        <f t="shared" si="72"/>
        <v>N/A</v>
      </c>
      <c r="E209" s="140">
        <v>0.1217289441</v>
      </c>
      <c r="F209" s="138" t="str">
        <f t="shared" si="73"/>
        <v>N/A</v>
      </c>
      <c r="G209" s="140">
        <v>0.1494077181</v>
      </c>
      <c r="H209" s="138" t="str">
        <f t="shared" si="74"/>
        <v>N/A</v>
      </c>
      <c r="I209" s="139" t="s">
        <v>217</v>
      </c>
      <c r="J209" s="139">
        <v>22.74</v>
      </c>
      <c r="K209" s="133" t="s">
        <v>732</v>
      </c>
      <c r="L209" s="134" t="str">
        <f t="shared" si="71"/>
        <v>Yes</v>
      </c>
    </row>
    <row r="210" spans="1:12" ht="25.5" x14ac:dyDescent="0.2">
      <c r="A210" s="2" t="s">
        <v>1714</v>
      </c>
      <c r="B210" s="136" t="s">
        <v>217</v>
      </c>
      <c r="C210" s="140" t="s">
        <v>217</v>
      </c>
      <c r="D210" s="138" t="str">
        <f t="shared" si="72"/>
        <v>N/A</v>
      </c>
      <c r="E210" s="140">
        <v>14.550212207</v>
      </c>
      <c r="F210" s="138" t="str">
        <f t="shared" si="73"/>
        <v>N/A</v>
      </c>
      <c r="G210" s="140">
        <v>11.916051235999999</v>
      </c>
      <c r="H210" s="138" t="str">
        <f t="shared" si="74"/>
        <v>N/A</v>
      </c>
      <c r="I210" s="139" t="s">
        <v>217</v>
      </c>
      <c r="J210" s="139">
        <v>-18.100000000000001</v>
      </c>
      <c r="K210" s="133" t="s">
        <v>732</v>
      </c>
      <c r="L210" s="134" t="str">
        <f t="shared" si="71"/>
        <v>Yes</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0</v>
      </c>
      <c r="F212" s="138" t="str">
        <f t="shared" si="73"/>
        <v>N/A</v>
      </c>
      <c r="G212" s="140">
        <v>0</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v>0.69610873579999999</v>
      </c>
      <c r="F213" s="138" t="str">
        <f t="shared" si="73"/>
        <v>N/A</v>
      </c>
      <c r="G213" s="140">
        <v>0.80711596569999999</v>
      </c>
      <c r="H213" s="138" t="str">
        <f t="shared" si="74"/>
        <v>N/A</v>
      </c>
      <c r="I213" s="139" t="s">
        <v>217</v>
      </c>
      <c r="J213" s="139">
        <v>15.95</v>
      </c>
      <c r="K213" s="133" t="s">
        <v>732</v>
      </c>
      <c r="L213" s="134" t="str">
        <f t="shared" si="71"/>
        <v>Yes</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323945</v>
      </c>
      <c r="D6" s="11" t="str">
        <f t="shared" ref="D6:D39" si="0">IF($B6="N/A","N/A",IF(C6&gt;10,"No",IF(C6&lt;-10,"No","Yes")))</f>
        <v>N/A</v>
      </c>
      <c r="E6" s="1">
        <v>308564</v>
      </c>
      <c r="F6" s="11" t="str">
        <f t="shared" ref="F6:F39" si="1">IF($B6="N/A","N/A",IF(E6&gt;10,"No",IF(E6&lt;-10,"No","Yes")))</f>
        <v>N/A</v>
      </c>
      <c r="G6" s="1">
        <v>308422</v>
      </c>
      <c r="H6" s="11" t="str">
        <f t="shared" ref="H6:H39" si="2">IF($B6="N/A","N/A",IF(G6&gt;10,"No",IF(G6&lt;-10,"No","Yes")))</f>
        <v>N/A</v>
      </c>
      <c r="I6" s="56">
        <v>-4.75</v>
      </c>
      <c r="J6" s="56">
        <v>-4.5999999999999999E-2</v>
      </c>
      <c r="K6" s="47" t="s">
        <v>732</v>
      </c>
      <c r="L6" s="9" t="str">
        <f t="shared" ref="L6:L39" si="3">IF(J6="Div by 0", "N/A", IF(K6="N/A","N/A", IF(J6&gt;VALUE(MID(K6,1,2)), "No", IF(J6&lt;-1*VALUE(MID(K6,1,2)), "No", "Yes"))))</f>
        <v>Yes</v>
      </c>
    </row>
    <row r="7" spans="1:12" x14ac:dyDescent="0.2">
      <c r="A7" s="16" t="s">
        <v>4</v>
      </c>
      <c r="B7" s="34" t="s">
        <v>217</v>
      </c>
      <c r="C7" s="35">
        <v>203971</v>
      </c>
      <c r="D7" s="43" t="str">
        <f t="shared" si="0"/>
        <v>N/A</v>
      </c>
      <c r="E7" s="35">
        <v>182817</v>
      </c>
      <c r="F7" s="43" t="str">
        <f t="shared" si="1"/>
        <v>N/A</v>
      </c>
      <c r="G7" s="35">
        <v>182779</v>
      </c>
      <c r="H7" s="43" t="str">
        <f t="shared" si="2"/>
        <v>N/A</v>
      </c>
      <c r="I7" s="12">
        <v>-10.4</v>
      </c>
      <c r="J7" s="12">
        <v>-2.1000000000000001E-2</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59.262633663999999</v>
      </c>
      <c r="H8" s="43" t="str">
        <f t="shared" si="2"/>
        <v>N/A</v>
      </c>
      <c r="I8" s="12" t="s">
        <v>217</v>
      </c>
      <c r="J8" s="12" t="s">
        <v>217</v>
      </c>
      <c r="K8" s="44" t="s">
        <v>732</v>
      </c>
      <c r="L8" s="9" t="str">
        <f t="shared" si="3"/>
        <v>No</v>
      </c>
    </row>
    <row r="9" spans="1:12" x14ac:dyDescent="0.2">
      <c r="A9" s="16" t="s">
        <v>83</v>
      </c>
      <c r="B9" s="34" t="s">
        <v>217</v>
      </c>
      <c r="C9" s="35">
        <v>189603.76</v>
      </c>
      <c r="D9" s="43" t="str">
        <f t="shared" si="0"/>
        <v>N/A</v>
      </c>
      <c r="E9" s="35">
        <v>171459.82</v>
      </c>
      <c r="F9" s="43" t="str">
        <f t="shared" si="1"/>
        <v>N/A</v>
      </c>
      <c r="G9" s="35">
        <v>170348.14</v>
      </c>
      <c r="H9" s="43" t="str">
        <f t="shared" si="2"/>
        <v>N/A</v>
      </c>
      <c r="I9" s="12">
        <v>-9.57</v>
      </c>
      <c r="J9" s="12">
        <v>-0.64800000000000002</v>
      </c>
      <c r="K9" s="44" t="s">
        <v>732</v>
      </c>
      <c r="L9" s="9" t="str">
        <f t="shared" si="3"/>
        <v>Yes</v>
      </c>
    </row>
    <row r="10" spans="1:12" x14ac:dyDescent="0.2">
      <c r="A10" s="16" t="s">
        <v>100</v>
      </c>
      <c r="B10" s="34" t="s">
        <v>217</v>
      </c>
      <c r="C10" s="35">
        <v>3324</v>
      </c>
      <c r="D10" s="43" t="str">
        <f t="shared" si="0"/>
        <v>N/A</v>
      </c>
      <c r="E10" s="35">
        <v>4017</v>
      </c>
      <c r="F10" s="43" t="str">
        <f t="shared" si="1"/>
        <v>N/A</v>
      </c>
      <c r="G10" s="35">
        <v>3015</v>
      </c>
      <c r="H10" s="43" t="str">
        <f t="shared" si="2"/>
        <v>N/A</v>
      </c>
      <c r="I10" s="12">
        <v>20.85</v>
      </c>
      <c r="J10" s="12">
        <v>-24.9</v>
      </c>
      <c r="K10" s="44" t="s">
        <v>732</v>
      </c>
      <c r="L10" s="9" t="str">
        <f t="shared" si="3"/>
        <v>Yes</v>
      </c>
    </row>
    <row r="11" spans="1:12" x14ac:dyDescent="0.2">
      <c r="A11" s="16" t="s">
        <v>984</v>
      </c>
      <c r="B11" s="34" t="s">
        <v>217</v>
      </c>
      <c r="C11" s="35">
        <v>742</v>
      </c>
      <c r="D11" s="43" t="str">
        <f t="shared" si="0"/>
        <v>N/A</v>
      </c>
      <c r="E11" s="35">
        <v>806</v>
      </c>
      <c r="F11" s="43" t="str">
        <f t="shared" si="1"/>
        <v>N/A</v>
      </c>
      <c r="G11" s="35">
        <v>869</v>
      </c>
      <c r="H11" s="43" t="str">
        <f t="shared" si="2"/>
        <v>N/A</v>
      </c>
      <c r="I11" s="12">
        <v>8.625</v>
      </c>
      <c r="J11" s="12">
        <v>7.8159999999999998</v>
      </c>
      <c r="K11" s="44" t="s">
        <v>732</v>
      </c>
      <c r="L11" s="9" t="str">
        <f t="shared" si="3"/>
        <v>Yes</v>
      </c>
    </row>
    <row r="12" spans="1:12" x14ac:dyDescent="0.2">
      <c r="A12" s="16" t="s">
        <v>985</v>
      </c>
      <c r="B12" s="34" t="s">
        <v>217</v>
      </c>
      <c r="C12" s="35">
        <v>317</v>
      </c>
      <c r="D12" s="43" t="str">
        <f t="shared" si="0"/>
        <v>N/A</v>
      </c>
      <c r="E12" s="35">
        <v>322</v>
      </c>
      <c r="F12" s="43" t="str">
        <f t="shared" si="1"/>
        <v>N/A</v>
      </c>
      <c r="G12" s="35">
        <v>111</v>
      </c>
      <c r="H12" s="43" t="str">
        <f t="shared" si="2"/>
        <v>N/A</v>
      </c>
      <c r="I12" s="12">
        <v>1.577</v>
      </c>
      <c r="J12" s="12">
        <v>-65.5</v>
      </c>
      <c r="K12" s="44" t="s">
        <v>732</v>
      </c>
      <c r="L12" s="9" t="str">
        <f t="shared" si="3"/>
        <v>No</v>
      </c>
    </row>
    <row r="13" spans="1:12" x14ac:dyDescent="0.2">
      <c r="A13" s="16" t="s">
        <v>986</v>
      </c>
      <c r="B13" s="34" t="s">
        <v>217</v>
      </c>
      <c r="C13" s="35">
        <v>981</v>
      </c>
      <c r="D13" s="43" t="str">
        <f t="shared" si="0"/>
        <v>N/A</v>
      </c>
      <c r="E13" s="35">
        <v>1546</v>
      </c>
      <c r="F13" s="43" t="str">
        <f t="shared" si="1"/>
        <v>N/A</v>
      </c>
      <c r="G13" s="35">
        <v>1549</v>
      </c>
      <c r="H13" s="43" t="str">
        <f t="shared" si="2"/>
        <v>N/A</v>
      </c>
      <c r="I13" s="12">
        <v>57.59</v>
      </c>
      <c r="J13" s="12">
        <v>0.19400000000000001</v>
      </c>
      <c r="K13" s="44" t="s">
        <v>732</v>
      </c>
      <c r="L13" s="9" t="str">
        <f t="shared" si="3"/>
        <v>Yes</v>
      </c>
    </row>
    <row r="14" spans="1:12" x14ac:dyDescent="0.2">
      <c r="A14" s="16" t="s">
        <v>987</v>
      </c>
      <c r="B14" s="34" t="s">
        <v>217</v>
      </c>
      <c r="C14" s="35">
        <v>1284</v>
      </c>
      <c r="D14" s="43" t="str">
        <f t="shared" si="0"/>
        <v>N/A</v>
      </c>
      <c r="E14" s="35">
        <v>1343</v>
      </c>
      <c r="F14" s="43" t="str">
        <f t="shared" si="1"/>
        <v>N/A</v>
      </c>
      <c r="G14" s="35">
        <v>486</v>
      </c>
      <c r="H14" s="43" t="str">
        <f t="shared" si="2"/>
        <v>N/A</v>
      </c>
      <c r="I14" s="12">
        <v>4.5949999999999998</v>
      </c>
      <c r="J14" s="12">
        <v>-63.8</v>
      </c>
      <c r="K14" s="44" t="s">
        <v>732</v>
      </c>
      <c r="L14" s="9" t="str">
        <f t="shared" si="3"/>
        <v>No</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37067</v>
      </c>
      <c r="D16" s="43" t="str">
        <f t="shared" si="0"/>
        <v>N/A</v>
      </c>
      <c r="E16" s="35">
        <v>39391</v>
      </c>
      <c r="F16" s="43" t="str">
        <f t="shared" si="1"/>
        <v>N/A</v>
      </c>
      <c r="G16" s="35">
        <v>41811</v>
      </c>
      <c r="H16" s="43" t="str">
        <f t="shared" si="2"/>
        <v>N/A</v>
      </c>
      <c r="I16" s="12">
        <v>6.27</v>
      </c>
      <c r="J16" s="12">
        <v>6.1440000000000001</v>
      </c>
      <c r="K16" s="44" t="s">
        <v>732</v>
      </c>
      <c r="L16" s="9" t="str">
        <f t="shared" si="3"/>
        <v>Yes</v>
      </c>
    </row>
    <row r="17" spans="1:12" x14ac:dyDescent="0.2">
      <c r="A17" s="4" t="s">
        <v>989</v>
      </c>
      <c r="B17" s="34" t="s">
        <v>217</v>
      </c>
      <c r="C17" s="35">
        <v>23642</v>
      </c>
      <c r="D17" s="43" t="str">
        <f t="shared" si="0"/>
        <v>N/A</v>
      </c>
      <c r="E17" s="35">
        <v>25421</v>
      </c>
      <c r="F17" s="43" t="str">
        <f t="shared" si="1"/>
        <v>N/A</v>
      </c>
      <c r="G17" s="35">
        <v>24642</v>
      </c>
      <c r="H17" s="43" t="str">
        <f t="shared" si="2"/>
        <v>N/A</v>
      </c>
      <c r="I17" s="12">
        <v>7.5250000000000004</v>
      </c>
      <c r="J17" s="12">
        <v>-3.06</v>
      </c>
      <c r="K17" s="44" t="s">
        <v>732</v>
      </c>
      <c r="L17" s="9" t="str">
        <f t="shared" si="3"/>
        <v>Yes</v>
      </c>
    </row>
    <row r="18" spans="1:12" x14ac:dyDescent="0.2">
      <c r="A18" s="4" t="s">
        <v>990</v>
      </c>
      <c r="B18" s="34" t="s">
        <v>217</v>
      </c>
      <c r="C18" s="35">
        <v>2440</v>
      </c>
      <c r="D18" s="43" t="str">
        <f t="shared" si="0"/>
        <v>N/A</v>
      </c>
      <c r="E18" s="35">
        <v>2108</v>
      </c>
      <c r="F18" s="43" t="str">
        <f t="shared" si="1"/>
        <v>N/A</v>
      </c>
      <c r="G18" s="35">
        <v>2927</v>
      </c>
      <c r="H18" s="43" t="str">
        <f t="shared" si="2"/>
        <v>N/A</v>
      </c>
      <c r="I18" s="12">
        <v>-13.6</v>
      </c>
      <c r="J18" s="12">
        <v>38.85</v>
      </c>
      <c r="K18" s="44" t="s">
        <v>732</v>
      </c>
      <c r="L18" s="9" t="str">
        <f t="shared" si="3"/>
        <v>No</v>
      </c>
    </row>
    <row r="19" spans="1:12" x14ac:dyDescent="0.2">
      <c r="A19" s="4" t="s">
        <v>991</v>
      </c>
      <c r="B19" s="34" t="s">
        <v>217</v>
      </c>
      <c r="C19" s="35">
        <v>5915</v>
      </c>
      <c r="D19" s="43" t="str">
        <f t="shared" si="0"/>
        <v>N/A</v>
      </c>
      <c r="E19" s="35">
        <v>5436</v>
      </c>
      <c r="F19" s="43" t="str">
        <f t="shared" si="1"/>
        <v>N/A</v>
      </c>
      <c r="G19" s="35">
        <v>5972</v>
      </c>
      <c r="H19" s="43" t="str">
        <f t="shared" si="2"/>
        <v>N/A</v>
      </c>
      <c r="I19" s="12">
        <v>-8.1</v>
      </c>
      <c r="J19" s="12">
        <v>9.86</v>
      </c>
      <c r="K19" s="44" t="s">
        <v>732</v>
      </c>
      <c r="L19" s="9" t="str">
        <f t="shared" si="3"/>
        <v>Yes</v>
      </c>
    </row>
    <row r="20" spans="1:12" x14ac:dyDescent="0.2">
      <c r="A20" s="4" t="s">
        <v>992</v>
      </c>
      <c r="B20" s="34" t="s">
        <v>217</v>
      </c>
      <c r="C20" s="35">
        <v>5070</v>
      </c>
      <c r="D20" s="43" t="str">
        <f t="shared" si="0"/>
        <v>N/A</v>
      </c>
      <c r="E20" s="35">
        <v>6426</v>
      </c>
      <c r="F20" s="43" t="str">
        <f t="shared" si="1"/>
        <v>N/A</v>
      </c>
      <c r="G20" s="35">
        <v>8270</v>
      </c>
      <c r="H20" s="43" t="str">
        <f t="shared" si="2"/>
        <v>N/A</v>
      </c>
      <c r="I20" s="12">
        <v>26.75</v>
      </c>
      <c r="J20" s="12">
        <v>28.7</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193221</v>
      </c>
      <c r="D22" s="43" t="str">
        <f t="shared" si="0"/>
        <v>N/A</v>
      </c>
      <c r="E22" s="35">
        <v>177340</v>
      </c>
      <c r="F22" s="43" t="str">
        <f t="shared" si="1"/>
        <v>N/A</v>
      </c>
      <c r="G22" s="35">
        <v>148499</v>
      </c>
      <c r="H22" s="43" t="str">
        <f t="shared" si="2"/>
        <v>N/A</v>
      </c>
      <c r="I22" s="12">
        <v>-8.2200000000000006</v>
      </c>
      <c r="J22" s="12">
        <v>-16.3</v>
      </c>
      <c r="K22" s="44" t="s">
        <v>732</v>
      </c>
      <c r="L22" s="9" t="str">
        <f t="shared" si="3"/>
        <v>Yes</v>
      </c>
    </row>
    <row r="23" spans="1:12" x14ac:dyDescent="0.2">
      <c r="A23" s="4" t="s">
        <v>994</v>
      </c>
      <c r="B23" s="34" t="s">
        <v>217</v>
      </c>
      <c r="C23" s="35">
        <v>23969</v>
      </c>
      <c r="D23" s="43" t="str">
        <f t="shared" si="0"/>
        <v>N/A</v>
      </c>
      <c r="E23" s="35">
        <v>27110</v>
      </c>
      <c r="F23" s="43" t="str">
        <f t="shared" si="1"/>
        <v>N/A</v>
      </c>
      <c r="G23" s="35">
        <v>22064</v>
      </c>
      <c r="H23" s="43" t="str">
        <f t="shared" si="2"/>
        <v>N/A</v>
      </c>
      <c r="I23" s="12">
        <v>13.1</v>
      </c>
      <c r="J23" s="12">
        <v>-18.600000000000001</v>
      </c>
      <c r="K23" s="44" t="s">
        <v>732</v>
      </c>
      <c r="L23" s="9" t="str">
        <f t="shared" si="3"/>
        <v>Yes</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7632</v>
      </c>
      <c r="D25" s="43" t="str">
        <f t="shared" si="0"/>
        <v>N/A</v>
      </c>
      <c r="E25" s="35">
        <v>8990</v>
      </c>
      <c r="F25" s="43" t="str">
        <f t="shared" si="1"/>
        <v>N/A</v>
      </c>
      <c r="G25" s="35">
        <v>8455</v>
      </c>
      <c r="H25" s="43" t="str">
        <f t="shared" si="2"/>
        <v>N/A</v>
      </c>
      <c r="I25" s="12">
        <v>17.79</v>
      </c>
      <c r="J25" s="12">
        <v>-5.95</v>
      </c>
      <c r="K25" s="44" t="s">
        <v>732</v>
      </c>
      <c r="L25" s="9" t="str">
        <f t="shared" si="3"/>
        <v>Yes</v>
      </c>
    </row>
    <row r="26" spans="1:12" x14ac:dyDescent="0.2">
      <c r="A26" s="4" t="s">
        <v>997</v>
      </c>
      <c r="B26" s="34" t="s">
        <v>217</v>
      </c>
      <c r="C26" s="35">
        <v>130250</v>
      </c>
      <c r="D26" s="43" t="str">
        <f t="shared" si="0"/>
        <v>N/A</v>
      </c>
      <c r="E26" s="35">
        <v>108601</v>
      </c>
      <c r="F26" s="43" t="str">
        <f t="shared" si="1"/>
        <v>N/A</v>
      </c>
      <c r="G26" s="35">
        <v>93001</v>
      </c>
      <c r="H26" s="43" t="str">
        <f t="shared" si="2"/>
        <v>N/A</v>
      </c>
      <c r="I26" s="12">
        <v>-16.600000000000001</v>
      </c>
      <c r="J26" s="12">
        <v>-14.4</v>
      </c>
      <c r="K26" s="44" t="s">
        <v>732</v>
      </c>
      <c r="L26" s="9" t="str">
        <f t="shared" si="3"/>
        <v>Yes</v>
      </c>
    </row>
    <row r="27" spans="1:12" x14ac:dyDescent="0.2">
      <c r="A27" s="4" t="s">
        <v>998</v>
      </c>
      <c r="B27" s="34" t="s">
        <v>217</v>
      </c>
      <c r="C27" s="35">
        <v>10175</v>
      </c>
      <c r="D27" s="43" t="str">
        <f t="shared" si="0"/>
        <v>N/A</v>
      </c>
      <c r="E27" s="35">
        <v>21344</v>
      </c>
      <c r="F27" s="43" t="str">
        <f t="shared" si="1"/>
        <v>N/A</v>
      </c>
      <c r="G27" s="35">
        <v>20798</v>
      </c>
      <c r="H27" s="43" t="str">
        <f t="shared" si="2"/>
        <v>N/A</v>
      </c>
      <c r="I27" s="12">
        <v>109.8</v>
      </c>
      <c r="J27" s="12">
        <v>-2.56</v>
      </c>
      <c r="K27" s="44" t="s">
        <v>732</v>
      </c>
      <c r="L27" s="9" t="str">
        <f t="shared" si="3"/>
        <v>Yes</v>
      </c>
    </row>
    <row r="28" spans="1:12" x14ac:dyDescent="0.2">
      <c r="A28" s="57" t="s">
        <v>999</v>
      </c>
      <c r="B28" s="34" t="s">
        <v>217</v>
      </c>
      <c r="C28" s="35">
        <v>21195</v>
      </c>
      <c r="D28" s="43" t="str">
        <f t="shared" si="0"/>
        <v>N/A</v>
      </c>
      <c r="E28" s="35">
        <v>11295</v>
      </c>
      <c r="F28" s="43" t="str">
        <f t="shared" si="1"/>
        <v>N/A</v>
      </c>
      <c r="G28" s="35">
        <v>4181</v>
      </c>
      <c r="H28" s="43" t="str">
        <f t="shared" si="2"/>
        <v>N/A</v>
      </c>
      <c r="I28" s="12">
        <v>-46.7</v>
      </c>
      <c r="J28" s="12">
        <v>-63</v>
      </c>
      <c r="K28" s="44" t="s">
        <v>732</v>
      </c>
      <c r="L28" s="9" t="str">
        <f t="shared" si="3"/>
        <v>No</v>
      </c>
    </row>
    <row r="29" spans="1:12" x14ac:dyDescent="0.2">
      <c r="A29" s="57" t="s">
        <v>1000</v>
      </c>
      <c r="B29" s="34" t="s">
        <v>217</v>
      </c>
      <c r="C29" s="35">
        <v>0</v>
      </c>
      <c r="D29" s="43" t="str">
        <f t="shared" si="0"/>
        <v>N/A</v>
      </c>
      <c r="E29" s="35">
        <v>0</v>
      </c>
      <c r="F29" s="43" t="str">
        <f t="shared" si="1"/>
        <v>N/A</v>
      </c>
      <c r="G29" s="35">
        <v>0</v>
      </c>
      <c r="H29" s="43" t="str">
        <f t="shared" si="2"/>
        <v>N/A</v>
      </c>
      <c r="I29" s="12" t="s">
        <v>1743</v>
      </c>
      <c r="J29" s="12" t="s">
        <v>1743</v>
      </c>
      <c r="K29" s="44" t="s">
        <v>732</v>
      </c>
      <c r="L29" s="9" t="str">
        <f t="shared" si="3"/>
        <v>N/A</v>
      </c>
    </row>
    <row r="30" spans="1:12" x14ac:dyDescent="0.2">
      <c r="A30" s="57" t="s">
        <v>106</v>
      </c>
      <c r="B30" s="34" t="s">
        <v>217</v>
      </c>
      <c r="C30" s="35">
        <v>90333</v>
      </c>
      <c r="D30" s="43" t="str">
        <f t="shared" si="0"/>
        <v>N/A</v>
      </c>
      <c r="E30" s="35">
        <v>87816</v>
      </c>
      <c r="F30" s="43" t="str">
        <f t="shared" si="1"/>
        <v>N/A</v>
      </c>
      <c r="G30" s="35">
        <v>115097</v>
      </c>
      <c r="H30" s="43" t="str">
        <f t="shared" si="2"/>
        <v>N/A</v>
      </c>
      <c r="I30" s="12">
        <v>-2.79</v>
      </c>
      <c r="J30" s="12">
        <v>31.07</v>
      </c>
      <c r="K30" s="44" t="s">
        <v>732</v>
      </c>
      <c r="L30" s="9" t="str">
        <f t="shared" si="3"/>
        <v>No</v>
      </c>
    </row>
    <row r="31" spans="1:12" x14ac:dyDescent="0.2">
      <c r="A31" s="45" t="s">
        <v>1001</v>
      </c>
      <c r="B31" s="34" t="s">
        <v>217</v>
      </c>
      <c r="C31" s="35">
        <v>18771</v>
      </c>
      <c r="D31" s="43" t="str">
        <f t="shared" si="0"/>
        <v>N/A</v>
      </c>
      <c r="E31" s="35">
        <v>20321</v>
      </c>
      <c r="F31" s="43" t="str">
        <f t="shared" si="1"/>
        <v>N/A</v>
      </c>
      <c r="G31" s="35">
        <v>17278</v>
      </c>
      <c r="H31" s="43" t="str">
        <f t="shared" si="2"/>
        <v>N/A</v>
      </c>
      <c r="I31" s="12">
        <v>8.2569999999999997</v>
      </c>
      <c r="J31" s="12">
        <v>-15</v>
      </c>
      <c r="K31" s="44" t="s">
        <v>732</v>
      </c>
      <c r="L31" s="9" t="str">
        <f t="shared" si="3"/>
        <v>Yes</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19287</v>
      </c>
      <c r="D33" s="43" t="str">
        <f t="shared" si="0"/>
        <v>N/A</v>
      </c>
      <c r="E33" s="35">
        <v>23682</v>
      </c>
      <c r="F33" s="43" t="str">
        <f t="shared" si="1"/>
        <v>N/A</v>
      </c>
      <c r="G33" s="35">
        <v>32733</v>
      </c>
      <c r="H33" s="43" t="str">
        <f t="shared" si="2"/>
        <v>N/A</v>
      </c>
      <c r="I33" s="12">
        <v>22.79</v>
      </c>
      <c r="J33" s="12">
        <v>38.22</v>
      </c>
      <c r="K33" s="44" t="s">
        <v>732</v>
      </c>
      <c r="L33" s="9" t="str">
        <f t="shared" si="3"/>
        <v>No</v>
      </c>
    </row>
    <row r="34" spans="1:12" x14ac:dyDescent="0.2">
      <c r="A34" s="45" t="s">
        <v>1004</v>
      </c>
      <c r="B34" s="34" t="s">
        <v>217</v>
      </c>
      <c r="C34" s="35">
        <v>33774</v>
      </c>
      <c r="D34" s="43" t="str">
        <f t="shared" si="0"/>
        <v>N/A</v>
      </c>
      <c r="E34" s="35">
        <v>16666</v>
      </c>
      <c r="F34" s="43" t="str">
        <f t="shared" si="1"/>
        <v>N/A</v>
      </c>
      <c r="G34" s="35">
        <v>12555</v>
      </c>
      <c r="H34" s="43" t="str">
        <f t="shared" si="2"/>
        <v>N/A</v>
      </c>
      <c r="I34" s="12">
        <v>-50.7</v>
      </c>
      <c r="J34" s="12">
        <v>-24.7</v>
      </c>
      <c r="K34" s="44" t="s">
        <v>732</v>
      </c>
      <c r="L34" s="9" t="str">
        <f t="shared" si="3"/>
        <v>Yes</v>
      </c>
    </row>
    <row r="35" spans="1:12" x14ac:dyDescent="0.2">
      <c r="A35" s="45" t="s">
        <v>1005</v>
      </c>
      <c r="B35" s="34" t="s">
        <v>217</v>
      </c>
      <c r="C35" s="35">
        <v>9540</v>
      </c>
      <c r="D35" s="43" t="str">
        <f t="shared" si="0"/>
        <v>N/A</v>
      </c>
      <c r="E35" s="35">
        <v>15835</v>
      </c>
      <c r="F35" s="43" t="str">
        <f t="shared" si="1"/>
        <v>N/A</v>
      </c>
      <c r="G35" s="35">
        <v>17400</v>
      </c>
      <c r="H35" s="43" t="str">
        <f t="shared" si="2"/>
        <v>N/A</v>
      </c>
      <c r="I35" s="12">
        <v>65.989999999999995</v>
      </c>
      <c r="J35" s="12">
        <v>9.8829999999999991</v>
      </c>
      <c r="K35" s="44" t="s">
        <v>732</v>
      </c>
      <c r="L35" s="9" t="str">
        <f t="shared" si="3"/>
        <v>Yes</v>
      </c>
    </row>
    <row r="36" spans="1:12" x14ac:dyDescent="0.2">
      <c r="A36" s="45" t="s">
        <v>1006</v>
      </c>
      <c r="B36" s="34" t="s">
        <v>217</v>
      </c>
      <c r="C36" s="35">
        <v>8961</v>
      </c>
      <c r="D36" s="43" t="str">
        <f t="shared" si="0"/>
        <v>N/A</v>
      </c>
      <c r="E36" s="35">
        <v>11312</v>
      </c>
      <c r="F36" s="43" t="str">
        <f t="shared" si="1"/>
        <v>N/A</v>
      </c>
      <c r="G36" s="35">
        <v>35131</v>
      </c>
      <c r="H36" s="43" t="str">
        <f t="shared" si="2"/>
        <v>N/A</v>
      </c>
      <c r="I36" s="12">
        <v>26.24</v>
      </c>
      <c r="J36" s="12">
        <v>210.6</v>
      </c>
      <c r="K36" s="44" t="s">
        <v>732</v>
      </c>
      <c r="L36" s="9" t="str">
        <f t="shared" si="3"/>
        <v>No</v>
      </c>
    </row>
    <row r="37" spans="1:12" x14ac:dyDescent="0.2">
      <c r="A37" s="45" t="s">
        <v>122</v>
      </c>
      <c r="B37" s="34" t="s">
        <v>217</v>
      </c>
      <c r="C37" s="35">
        <v>3638</v>
      </c>
      <c r="D37" s="43" t="str">
        <f t="shared" si="0"/>
        <v>N/A</v>
      </c>
      <c r="E37" s="35">
        <v>3616</v>
      </c>
      <c r="F37" s="43" t="str">
        <f t="shared" si="1"/>
        <v>N/A</v>
      </c>
      <c r="G37" s="35">
        <v>940</v>
      </c>
      <c r="H37" s="43" t="str">
        <f t="shared" si="2"/>
        <v>N/A</v>
      </c>
      <c r="I37" s="12">
        <v>-0.60499999999999998</v>
      </c>
      <c r="J37" s="12">
        <v>-74</v>
      </c>
      <c r="K37" s="44" t="s">
        <v>732</v>
      </c>
      <c r="L37" s="9" t="str">
        <f t="shared" si="3"/>
        <v>No</v>
      </c>
    </row>
    <row r="38" spans="1:12" x14ac:dyDescent="0.2">
      <c r="A38" s="45" t="s">
        <v>84</v>
      </c>
      <c r="B38" s="34" t="s">
        <v>217</v>
      </c>
      <c r="C38" s="46">
        <v>903590460</v>
      </c>
      <c r="D38" s="43" t="str">
        <f t="shared" si="0"/>
        <v>N/A</v>
      </c>
      <c r="E38" s="46">
        <v>806049648</v>
      </c>
      <c r="F38" s="43" t="str">
        <f t="shared" si="1"/>
        <v>N/A</v>
      </c>
      <c r="G38" s="46">
        <v>892678185</v>
      </c>
      <c r="H38" s="43" t="str">
        <f t="shared" si="2"/>
        <v>N/A</v>
      </c>
      <c r="I38" s="12">
        <v>-10.8</v>
      </c>
      <c r="J38" s="12">
        <v>10.75</v>
      </c>
      <c r="K38" s="44" t="s">
        <v>732</v>
      </c>
      <c r="L38" s="9" t="str">
        <f t="shared" si="3"/>
        <v>Yes</v>
      </c>
    </row>
    <row r="39" spans="1:12" x14ac:dyDescent="0.2">
      <c r="A39" s="45" t="s">
        <v>1288</v>
      </c>
      <c r="B39" s="34" t="s">
        <v>217</v>
      </c>
      <c r="C39" s="46">
        <v>2789.3329423</v>
      </c>
      <c r="D39" s="43" t="str">
        <f t="shared" si="0"/>
        <v>N/A</v>
      </c>
      <c r="E39" s="46">
        <v>2612.2608211000002</v>
      </c>
      <c r="F39" s="43" t="str">
        <f t="shared" si="1"/>
        <v>N/A</v>
      </c>
      <c r="G39" s="46">
        <v>2894.3401735000002</v>
      </c>
      <c r="H39" s="43" t="str">
        <f t="shared" si="2"/>
        <v>N/A</v>
      </c>
      <c r="I39" s="12">
        <v>-6.35</v>
      </c>
      <c r="J39" s="12">
        <v>10.8</v>
      </c>
      <c r="K39" s="44" t="s">
        <v>732</v>
      </c>
      <c r="L39" s="9" t="str">
        <f t="shared" si="3"/>
        <v>Yes</v>
      </c>
    </row>
    <row r="40" spans="1:12" x14ac:dyDescent="0.2">
      <c r="A40" s="45" t="s">
        <v>1289</v>
      </c>
      <c r="B40" s="34" t="s">
        <v>217</v>
      </c>
      <c r="C40" s="46">
        <v>4429.9947542</v>
      </c>
      <c r="D40" s="43" t="str">
        <f>IF($B40="N/A","N/A",IF(C40&gt;10,"No",IF(C40&lt;-10,"No","Yes")))</f>
        <v>N/A</v>
      </c>
      <c r="E40" s="46">
        <v>4409.0519371999999</v>
      </c>
      <c r="F40" s="43" t="str">
        <f>IF($B40="N/A","N/A",IF(E40&gt;10,"No",IF(E40&lt;-10,"No","Yes")))</f>
        <v>N/A</v>
      </c>
      <c r="G40" s="46">
        <v>4883.9209373000003</v>
      </c>
      <c r="H40" s="43" t="str">
        <f>IF($B40="N/A","N/A",IF(G40&gt;10,"No",IF(G40&lt;-10,"No","Yes")))</f>
        <v>N/A</v>
      </c>
      <c r="I40" s="12">
        <v>-0.47299999999999998</v>
      </c>
      <c r="J40" s="12">
        <v>10.77</v>
      </c>
      <c r="K40" s="44" t="s">
        <v>732</v>
      </c>
      <c r="L40" s="9" t="str">
        <f>IF(J40="Div by 0", "N/A", IF(K40="N/A","N/A", IF(J40&gt;VALUE(MID(K40,1,2)), "No", IF(J40&lt;-1*VALUE(MID(K40,1,2)), "No", "Yes"))))</f>
        <v>Yes</v>
      </c>
    </row>
    <row r="41" spans="1:12" x14ac:dyDescent="0.2">
      <c r="A41" s="45" t="s">
        <v>107</v>
      </c>
      <c r="B41" s="34" t="s">
        <v>217</v>
      </c>
      <c r="C41" s="46">
        <v>47003284</v>
      </c>
      <c r="D41" s="43" t="str">
        <f t="shared" ref="D41:D44" si="4">IF($B41="N/A","N/A",IF(C41&gt;10,"No",IF(C41&lt;-10,"No","Yes")))</f>
        <v>N/A</v>
      </c>
      <c r="E41" s="46">
        <v>71120667</v>
      </c>
      <c r="F41" s="43" t="str">
        <f t="shared" ref="F41:F44" si="5">IF($B41="N/A","N/A",IF(E41&gt;10,"No",IF(E41&lt;-10,"No","Yes")))</f>
        <v>N/A</v>
      </c>
      <c r="G41" s="46">
        <v>156792096</v>
      </c>
      <c r="H41" s="43" t="str">
        <f t="shared" ref="H41:H44" si="6">IF($B41="N/A","N/A",IF(G41&gt;10,"No",IF(G41&lt;-10,"No","Yes")))</f>
        <v>N/A</v>
      </c>
      <c r="I41" s="12">
        <v>51.31</v>
      </c>
      <c r="J41" s="12">
        <v>120.5</v>
      </c>
      <c r="K41" s="44" t="s">
        <v>732</v>
      </c>
      <c r="L41" s="9" t="str">
        <f t="shared" ref="L41:L43" si="7">IF(J41="Div by 0", "N/A", IF(K41="N/A","N/A", IF(J41&gt;VALUE(MID(K41,1,2)), "No", IF(J41&lt;-1*VALUE(MID(K41,1,2)), "No", "Yes"))))</f>
        <v>No</v>
      </c>
    </row>
    <row r="42" spans="1:12" x14ac:dyDescent="0.2">
      <c r="A42" s="45" t="s">
        <v>162</v>
      </c>
      <c r="B42" s="47" t="s">
        <v>221</v>
      </c>
      <c r="C42" s="1">
        <v>6412</v>
      </c>
      <c r="D42" s="43" t="str">
        <f>IF($B42="N/A","N/A",IF(C42&gt;0,"No",IF(C42&lt;0,"No","Yes")))</f>
        <v>No</v>
      </c>
      <c r="E42" s="1">
        <v>6347</v>
      </c>
      <c r="F42" s="43" t="str">
        <f>IF($B42="N/A","N/A",IF(E42&gt;0,"No",IF(E42&lt;0,"No","Yes")))</f>
        <v>No</v>
      </c>
      <c r="G42" s="1">
        <v>40251</v>
      </c>
      <c r="H42" s="43" t="str">
        <f>IF($B42="N/A","N/A",IF(G42&gt;0,"No",IF(G42&lt;0,"No","Yes")))</f>
        <v>No</v>
      </c>
      <c r="I42" s="12">
        <v>-1.01</v>
      </c>
      <c r="J42" s="12">
        <v>534.20000000000005</v>
      </c>
      <c r="K42" s="44" t="s">
        <v>732</v>
      </c>
      <c r="L42" s="9" t="str">
        <f t="shared" si="7"/>
        <v>No</v>
      </c>
    </row>
    <row r="43" spans="1:12" x14ac:dyDescent="0.2">
      <c r="A43" s="45" t="s">
        <v>160</v>
      </c>
      <c r="B43" s="34" t="s">
        <v>217</v>
      </c>
      <c r="C43" s="46">
        <v>2956899</v>
      </c>
      <c r="D43" s="43" t="str">
        <f t="shared" si="4"/>
        <v>N/A</v>
      </c>
      <c r="E43" s="46">
        <v>3870430</v>
      </c>
      <c r="F43" s="43" t="str">
        <f t="shared" si="5"/>
        <v>N/A</v>
      </c>
      <c r="G43" s="46">
        <v>12831252</v>
      </c>
      <c r="H43" s="43" t="str">
        <f t="shared" si="6"/>
        <v>N/A</v>
      </c>
      <c r="I43" s="12">
        <v>30.89</v>
      </c>
      <c r="J43" s="12">
        <v>231.5</v>
      </c>
      <c r="K43" s="44" t="s">
        <v>732</v>
      </c>
      <c r="L43" s="9" t="str">
        <f t="shared" si="7"/>
        <v>No</v>
      </c>
    </row>
    <row r="44" spans="1:12" x14ac:dyDescent="0.2">
      <c r="A44" s="45" t="s">
        <v>1290</v>
      </c>
      <c r="B44" s="34" t="s">
        <v>217</v>
      </c>
      <c r="C44" s="46">
        <v>461.15081098000002</v>
      </c>
      <c r="D44" s="43" t="str">
        <f t="shared" si="4"/>
        <v>N/A</v>
      </c>
      <c r="E44" s="46">
        <v>609.80463211000006</v>
      </c>
      <c r="F44" s="43" t="str">
        <f t="shared" si="5"/>
        <v>N/A</v>
      </c>
      <c r="G44" s="46">
        <v>318.78094953999999</v>
      </c>
      <c r="H44" s="43" t="str">
        <f t="shared" si="6"/>
        <v>N/A</v>
      </c>
      <c r="I44" s="12">
        <v>32.24</v>
      </c>
      <c r="J44" s="12">
        <v>-47.7</v>
      </c>
      <c r="K44" s="44" t="s">
        <v>732</v>
      </c>
      <c r="L44" s="9" t="str">
        <f>IF(J44="Div by 0", "N/A", IF(OR(J44="N/A",K44="N/A"),"N/A", IF(J44&gt;VALUE(MID(K44,1,2)), "No", IF(J44&lt;-1*VALUE(MID(K44,1,2)), "No", "Yes"))))</f>
        <v>No</v>
      </c>
    </row>
    <row r="45" spans="1:12" x14ac:dyDescent="0.2">
      <c r="A45" s="45" t="s">
        <v>1291</v>
      </c>
      <c r="B45" s="34" t="s">
        <v>217</v>
      </c>
      <c r="C45" s="46">
        <v>3757.6708785000001</v>
      </c>
      <c r="D45" s="43" t="str">
        <f t="shared" ref="D45:D71" si="8">IF($B45="N/A","N/A",IF(C45&gt;10,"No",IF(C45&lt;-10,"No","Yes")))</f>
        <v>N/A</v>
      </c>
      <c r="E45" s="46">
        <v>3806.1005725999999</v>
      </c>
      <c r="F45" s="43" t="str">
        <f t="shared" ref="F45:F71" si="9">IF($B45="N/A","N/A",IF(E45&gt;10,"No",IF(E45&lt;-10,"No","Yes")))</f>
        <v>N/A</v>
      </c>
      <c r="G45" s="46">
        <v>5463.4487562000004</v>
      </c>
      <c r="H45" s="43" t="str">
        <f t="shared" ref="H45:H71" si="10">IF($B45="N/A","N/A",IF(G45&gt;10,"No",IF(G45&lt;-10,"No","Yes")))</f>
        <v>N/A</v>
      </c>
      <c r="I45" s="12">
        <v>1.2889999999999999</v>
      </c>
      <c r="J45" s="12">
        <v>43.54</v>
      </c>
      <c r="K45" s="44" t="s">
        <v>732</v>
      </c>
      <c r="L45" s="9" t="str">
        <f t="shared" ref="L45:L71" si="11">IF(J45="Div by 0", "N/A", IF(K45="N/A","N/A", IF(J45&gt;VALUE(MID(K45,1,2)), "No", IF(J45&lt;-1*VALUE(MID(K45,1,2)), "No", "Yes"))))</f>
        <v>No</v>
      </c>
    </row>
    <row r="46" spans="1:12" x14ac:dyDescent="0.2">
      <c r="A46" s="45" t="s">
        <v>1292</v>
      </c>
      <c r="B46" s="34" t="s">
        <v>217</v>
      </c>
      <c r="C46" s="46">
        <v>3699.2142856999999</v>
      </c>
      <c r="D46" s="43" t="str">
        <f t="shared" si="8"/>
        <v>N/A</v>
      </c>
      <c r="E46" s="46">
        <v>4080.3883375</v>
      </c>
      <c r="F46" s="43" t="str">
        <f t="shared" si="9"/>
        <v>N/A</v>
      </c>
      <c r="G46" s="46">
        <v>5837.0920598000002</v>
      </c>
      <c r="H46" s="43" t="str">
        <f t="shared" si="10"/>
        <v>N/A</v>
      </c>
      <c r="I46" s="12">
        <v>10.3</v>
      </c>
      <c r="J46" s="12">
        <v>43.05</v>
      </c>
      <c r="K46" s="44" t="s">
        <v>732</v>
      </c>
      <c r="L46" s="9" t="str">
        <f t="shared" si="11"/>
        <v>No</v>
      </c>
    </row>
    <row r="47" spans="1:12" x14ac:dyDescent="0.2">
      <c r="A47" s="45" t="s">
        <v>1293</v>
      </c>
      <c r="B47" s="34" t="s">
        <v>217</v>
      </c>
      <c r="C47" s="46">
        <v>2977.8832808000002</v>
      </c>
      <c r="D47" s="43" t="str">
        <f t="shared" si="8"/>
        <v>N/A</v>
      </c>
      <c r="E47" s="46">
        <v>5036.9720496999998</v>
      </c>
      <c r="F47" s="43" t="str">
        <f t="shared" si="9"/>
        <v>N/A</v>
      </c>
      <c r="G47" s="46">
        <v>12120.027027</v>
      </c>
      <c r="H47" s="43" t="str">
        <f t="shared" si="10"/>
        <v>N/A</v>
      </c>
      <c r="I47" s="12">
        <v>69.150000000000006</v>
      </c>
      <c r="J47" s="12">
        <v>140.6</v>
      </c>
      <c r="K47" s="44" t="s">
        <v>732</v>
      </c>
      <c r="L47" s="9" t="str">
        <f t="shared" si="11"/>
        <v>No</v>
      </c>
    </row>
    <row r="48" spans="1:12" x14ac:dyDescent="0.2">
      <c r="A48" s="45" t="s">
        <v>1294</v>
      </c>
      <c r="B48" s="34" t="s">
        <v>217</v>
      </c>
      <c r="C48" s="46">
        <v>2101.3914372999998</v>
      </c>
      <c r="D48" s="43" t="str">
        <f t="shared" si="8"/>
        <v>N/A</v>
      </c>
      <c r="E48" s="46">
        <v>2765.2690815000001</v>
      </c>
      <c r="F48" s="43" t="str">
        <f t="shared" si="9"/>
        <v>N/A</v>
      </c>
      <c r="G48" s="46">
        <v>2961.8986442999999</v>
      </c>
      <c r="H48" s="43" t="str">
        <f t="shared" si="10"/>
        <v>N/A</v>
      </c>
      <c r="I48" s="12">
        <v>31.59</v>
      </c>
      <c r="J48" s="12">
        <v>7.1109999999999998</v>
      </c>
      <c r="K48" s="44" t="s">
        <v>732</v>
      </c>
      <c r="L48" s="9" t="str">
        <f t="shared" si="11"/>
        <v>Yes</v>
      </c>
    </row>
    <row r="49" spans="1:12" x14ac:dyDescent="0.2">
      <c r="A49" s="45" t="s">
        <v>1295</v>
      </c>
      <c r="B49" s="34" t="s">
        <v>217</v>
      </c>
      <c r="C49" s="46">
        <v>5249.3979750999997</v>
      </c>
      <c r="D49" s="43" t="str">
        <f t="shared" si="8"/>
        <v>N/A</v>
      </c>
      <c r="E49" s="46">
        <v>4544.5286672000002</v>
      </c>
      <c r="F49" s="43" t="str">
        <f t="shared" si="9"/>
        <v>N/A</v>
      </c>
      <c r="G49" s="46">
        <v>11248.067901</v>
      </c>
      <c r="H49" s="43" t="str">
        <f t="shared" si="10"/>
        <v>N/A</v>
      </c>
      <c r="I49" s="12">
        <v>-13.4</v>
      </c>
      <c r="J49" s="12">
        <v>147.5</v>
      </c>
      <c r="K49" s="44" t="s">
        <v>732</v>
      </c>
      <c r="L49" s="9" t="str">
        <f t="shared" si="11"/>
        <v>No</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13986.648096999999</v>
      </c>
      <c r="D51" s="43" t="str">
        <f t="shared" si="8"/>
        <v>N/A</v>
      </c>
      <c r="E51" s="46">
        <v>13304.563403</v>
      </c>
      <c r="F51" s="43" t="str">
        <f t="shared" si="9"/>
        <v>N/A</v>
      </c>
      <c r="G51" s="46">
        <v>14500.757217</v>
      </c>
      <c r="H51" s="43" t="str">
        <f t="shared" si="10"/>
        <v>N/A</v>
      </c>
      <c r="I51" s="12">
        <v>-4.88</v>
      </c>
      <c r="J51" s="12">
        <v>8.9909999999999997</v>
      </c>
      <c r="K51" s="44" t="s">
        <v>732</v>
      </c>
      <c r="L51" s="9" t="str">
        <f t="shared" si="11"/>
        <v>Yes</v>
      </c>
    </row>
    <row r="52" spans="1:12" x14ac:dyDescent="0.2">
      <c r="A52" s="45" t="s">
        <v>1298</v>
      </c>
      <c r="B52" s="34" t="s">
        <v>217</v>
      </c>
      <c r="C52" s="46">
        <v>13733.904788</v>
      </c>
      <c r="D52" s="43" t="str">
        <f t="shared" si="8"/>
        <v>N/A</v>
      </c>
      <c r="E52" s="46">
        <v>13515.296133</v>
      </c>
      <c r="F52" s="43" t="str">
        <f t="shared" si="9"/>
        <v>N/A</v>
      </c>
      <c r="G52" s="46">
        <v>16139.556570000001</v>
      </c>
      <c r="H52" s="43" t="str">
        <f t="shared" si="10"/>
        <v>N/A</v>
      </c>
      <c r="I52" s="12">
        <v>-1.59</v>
      </c>
      <c r="J52" s="12">
        <v>19.420000000000002</v>
      </c>
      <c r="K52" s="44" t="s">
        <v>732</v>
      </c>
      <c r="L52" s="9" t="str">
        <f t="shared" si="11"/>
        <v>Yes</v>
      </c>
    </row>
    <row r="53" spans="1:12" x14ac:dyDescent="0.2">
      <c r="A53" s="45" t="s">
        <v>1299</v>
      </c>
      <c r="B53" s="34" t="s">
        <v>217</v>
      </c>
      <c r="C53" s="46">
        <v>12066.814754000001</v>
      </c>
      <c r="D53" s="43" t="str">
        <f t="shared" si="8"/>
        <v>N/A</v>
      </c>
      <c r="E53" s="46">
        <v>11071.049336</v>
      </c>
      <c r="F53" s="43" t="str">
        <f t="shared" si="9"/>
        <v>N/A</v>
      </c>
      <c r="G53" s="46">
        <v>11493.666894</v>
      </c>
      <c r="H53" s="43" t="str">
        <f t="shared" si="10"/>
        <v>N/A</v>
      </c>
      <c r="I53" s="12">
        <v>-8.25</v>
      </c>
      <c r="J53" s="12">
        <v>3.8170000000000002</v>
      </c>
      <c r="K53" s="44" t="s">
        <v>732</v>
      </c>
      <c r="L53" s="9" t="str">
        <f t="shared" si="11"/>
        <v>Yes</v>
      </c>
    </row>
    <row r="54" spans="1:12" x14ac:dyDescent="0.2">
      <c r="A54" s="45" t="s">
        <v>1300</v>
      </c>
      <c r="B54" s="34" t="s">
        <v>217</v>
      </c>
      <c r="C54" s="46">
        <v>16234.682333000001</v>
      </c>
      <c r="D54" s="43" t="str">
        <f t="shared" si="8"/>
        <v>N/A</v>
      </c>
      <c r="E54" s="46">
        <v>15533.691685</v>
      </c>
      <c r="F54" s="43" t="str">
        <f t="shared" si="9"/>
        <v>N/A</v>
      </c>
      <c r="G54" s="46">
        <v>14113.166109</v>
      </c>
      <c r="H54" s="43" t="str">
        <f t="shared" si="10"/>
        <v>N/A</v>
      </c>
      <c r="I54" s="12">
        <v>-4.32</v>
      </c>
      <c r="J54" s="12">
        <v>-9.14</v>
      </c>
      <c r="K54" s="44" t="s">
        <v>732</v>
      </c>
      <c r="L54" s="9" t="str">
        <f t="shared" si="11"/>
        <v>Yes</v>
      </c>
    </row>
    <row r="55" spans="1:12" x14ac:dyDescent="0.2">
      <c r="A55" s="45" t="s">
        <v>1301</v>
      </c>
      <c r="B55" s="34" t="s">
        <v>217</v>
      </c>
      <c r="C55" s="46">
        <v>13466.456410000001</v>
      </c>
      <c r="D55" s="43" t="str">
        <f t="shared" si="8"/>
        <v>N/A</v>
      </c>
      <c r="E55" s="46">
        <v>11317.895114000001</v>
      </c>
      <c r="F55" s="43" t="str">
        <f t="shared" si="9"/>
        <v>N/A</v>
      </c>
      <c r="G55" s="46">
        <v>10961.839903</v>
      </c>
      <c r="H55" s="43" t="str">
        <f t="shared" si="10"/>
        <v>N/A</v>
      </c>
      <c r="I55" s="12">
        <v>-16</v>
      </c>
      <c r="J55" s="12">
        <v>-3.15</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1216.4975287</v>
      </c>
      <c r="D57" s="43" t="str">
        <f t="shared" si="8"/>
        <v>N/A</v>
      </c>
      <c r="E57" s="46">
        <v>1077.4518214</v>
      </c>
      <c r="F57" s="43" t="str">
        <f t="shared" si="9"/>
        <v>N/A</v>
      </c>
      <c r="G57" s="46">
        <v>1262.0617917</v>
      </c>
      <c r="H57" s="43" t="str">
        <f t="shared" si="10"/>
        <v>N/A</v>
      </c>
      <c r="I57" s="12">
        <v>-11.4</v>
      </c>
      <c r="J57" s="12">
        <v>17.13</v>
      </c>
      <c r="K57" s="44" t="s">
        <v>732</v>
      </c>
      <c r="L57" s="9" t="str">
        <f t="shared" si="11"/>
        <v>Yes</v>
      </c>
    </row>
    <row r="58" spans="1:12" x14ac:dyDescent="0.2">
      <c r="A58" s="45" t="s">
        <v>1304</v>
      </c>
      <c r="B58" s="34" t="s">
        <v>217</v>
      </c>
      <c r="C58" s="46">
        <v>1876.6709499999999</v>
      </c>
      <c r="D58" s="43" t="str">
        <f t="shared" si="8"/>
        <v>N/A</v>
      </c>
      <c r="E58" s="46">
        <v>1353.728329</v>
      </c>
      <c r="F58" s="43" t="str">
        <f t="shared" si="9"/>
        <v>N/A</v>
      </c>
      <c r="G58" s="46">
        <v>1546.7781907000001</v>
      </c>
      <c r="H58" s="43" t="str">
        <f t="shared" si="10"/>
        <v>N/A</v>
      </c>
      <c r="I58" s="12">
        <v>-27.9</v>
      </c>
      <c r="J58" s="12">
        <v>14.26</v>
      </c>
      <c r="K58" s="44" t="s">
        <v>732</v>
      </c>
      <c r="L58" s="9" t="str">
        <f t="shared" si="11"/>
        <v>Yes</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v>1274.2828878</v>
      </c>
      <c r="D60" s="43" t="str">
        <f t="shared" si="8"/>
        <v>N/A</v>
      </c>
      <c r="E60" s="46">
        <v>750.87263626000004</v>
      </c>
      <c r="F60" s="43" t="str">
        <f t="shared" si="9"/>
        <v>N/A</v>
      </c>
      <c r="G60" s="46">
        <v>893.75493790999997</v>
      </c>
      <c r="H60" s="43" t="str">
        <f t="shared" si="10"/>
        <v>N/A</v>
      </c>
      <c r="I60" s="12">
        <v>-41.1</v>
      </c>
      <c r="J60" s="12">
        <v>19.03</v>
      </c>
      <c r="K60" s="44" t="s">
        <v>732</v>
      </c>
      <c r="L60" s="9" t="str">
        <f t="shared" si="11"/>
        <v>Yes</v>
      </c>
    </row>
    <row r="61" spans="1:12" x14ac:dyDescent="0.2">
      <c r="A61" s="3" t="s">
        <v>1307</v>
      </c>
      <c r="B61" s="34" t="s">
        <v>217</v>
      </c>
      <c r="C61" s="46">
        <v>893.51261420000003</v>
      </c>
      <c r="D61" s="43" t="str">
        <f t="shared" si="8"/>
        <v>N/A</v>
      </c>
      <c r="E61" s="46">
        <v>779.55927661999999</v>
      </c>
      <c r="F61" s="43" t="str">
        <f t="shared" si="9"/>
        <v>N/A</v>
      </c>
      <c r="G61" s="46">
        <v>959.13522435000004</v>
      </c>
      <c r="H61" s="43" t="str">
        <f t="shared" si="10"/>
        <v>N/A</v>
      </c>
      <c r="I61" s="12">
        <v>-12.8</v>
      </c>
      <c r="J61" s="12">
        <v>23.04</v>
      </c>
      <c r="K61" s="44" t="s">
        <v>732</v>
      </c>
      <c r="L61" s="9" t="str">
        <f t="shared" si="11"/>
        <v>Yes</v>
      </c>
    </row>
    <row r="62" spans="1:12" x14ac:dyDescent="0.2">
      <c r="A62" s="3" t="s">
        <v>1308</v>
      </c>
      <c r="B62" s="34" t="s">
        <v>217</v>
      </c>
      <c r="C62" s="46">
        <v>1104.4931695</v>
      </c>
      <c r="D62" s="43" t="str">
        <f t="shared" si="8"/>
        <v>N/A</v>
      </c>
      <c r="E62" s="46">
        <v>1534.3397207999999</v>
      </c>
      <c r="F62" s="43" t="str">
        <f t="shared" si="9"/>
        <v>N/A</v>
      </c>
      <c r="G62" s="46">
        <v>1737.4564381</v>
      </c>
      <c r="H62" s="43" t="str">
        <f t="shared" si="10"/>
        <v>N/A</v>
      </c>
      <c r="I62" s="12">
        <v>38.92</v>
      </c>
      <c r="J62" s="12">
        <v>13.24</v>
      </c>
      <c r="K62" s="44" t="s">
        <v>732</v>
      </c>
      <c r="L62" s="9" t="str">
        <f t="shared" si="11"/>
        <v>Yes</v>
      </c>
    </row>
    <row r="63" spans="1:12" x14ac:dyDescent="0.2">
      <c r="A63" s="3" t="s">
        <v>1309</v>
      </c>
      <c r="B63" s="34" t="s">
        <v>217</v>
      </c>
      <c r="C63" s="46">
        <v>2487.7272942</v>
      </c>
      <c r="D63" s="43" t="str">
        <f t="shared" si="8"/>
        <v>N/A</v>
      </c>
      <c r="E63" s="46">
        <v>2675.1236829999998</v>
      </c>
      <c r="F63" s="43" t="str">
        <f t="shared" si="9"/>
        <v>N/A</v>
      </c>
      <c r="G63" s="46">
        <v>4877.7679981000001</v>
      </c>
      <c r="H63" s="43" t="str">
        <f t="shared" si="10"/>
        <v>N/A</v>
      </c>
      <c r="I63" s="12">
        <v>7.5330000000000004</v>
      </c>
      <c r="J63" s="12">
        <v>82.34</v>
      </c>
      <c r="K63" s="44" t="s">
        <v>732</v>
      </c>
      <c r="L63" s="9" t="str">
        <f t="shared" si="11"/>
        <v>No</v>
      </c>
    </row>
    <row r="64" spans="1:12" x14ac:dyDescent="0.2">
      <c r="A64" s="3" t="s">
        <v>1310</v>
      </c>
      <c r="B64" s="34" t="s">
        <v>217</v>
      </c>
      <c r="C64" s="46" t="s">
        <v>1743</v>
      </c>
      <c r="D64" s="43" t="str">
        <f t="shared" si="8"/>
        <v>N/A</v>
      </c>
      <c r="E64" s="46" t="s">
        <v>1743</v>
      </c>
      <c r="F64" s="43" t="str">
        <f t="shared" si="9"/>
        <v>N/A</v>
      </c>
      <c r="G64" s="46" t="s">
        <v>1743</v>
      </c>
      <c r="H64" s="43" t="str">
        <f t="shared" si="10"/>
        <v>N/A</v>
      </c>
      <c r="I64" s="12" t="s">
        <v>1743</v>
      </c>
      <c r="J64" s="12" t="s">
        <v>1743</v>
      </c>
      <c r="K64" s="44" t="s">
        <v>732</v>
      </c>
      <c r="L64" s="9" t="str">
        <f t="shared" si="11"/>
        <v>N/A</v>
      </c>
    </row>
    <row r="65" spans="1:12" x14ac:dyDescent="0.2">
      <c r="A65" s="3" t="s">
        <v>1311</v>
      </c>
      <c r="B65" s="34" t="s">
        <v>217</v>
      </c>
      <c r="C65" s="46">
        <v>1523.2972225000001</v>
      </c>
      <c r="D65" s="43" t="str">
        <f t="shared" si="8"/>
        <v>N/A</v>
      </c>
      <c r="E65" s="46">
        <v>860.94992939999997</v>
      </c>
      <c r="F65" s="43" t="str">
        <f t="shared" si="9"/>
        <v>N/A</v>
      </c>
      <c r="G65" s="46">
        <v>716.78508562000002</v>
      </c>
      <c r="H65" s="43" t="str">
        <f t="shared" si="10"/>
        <v>N/A</v>
      </c>
      <c r="I65" s="12">
        <v>-43.5</v>
      </c>
      <c r="J65" s="12">
        <v>-16.7</v>
      </c>
      <c r="K65" s="44" t="s">
        <v>732</v>
      </c>
      <c r="L65" s="9" t="str">
        <f t="shared" si="11"/>
        <v>Yes</v>
      </c>
    </row>
    <row r="66" spans="1:12" x14ac:dyDescent="0.2">
      <c r="A66" s="3" t="s">
        <v>1312</v>
      </c>
      <c r="B66" s="34" t="s">
        <v>217</v>
      </c>
      <c r="C66" s="46">
        <v>1442.5778594999999</v>
      </c>
      <c r="D66" s="43" t="str">
        <f t="shared" si="8"/>
        <v>N/A</v>
      </c>
      <c r="E66" s="46">
        <v>747.82486098000004</v>
      </c>
      <c r="F66" s="43" t="str">
        <f t="shared" si="9"/>
        <v>N/A</v>
      </c>
      <c r="G66" s="46">
        <v>780.24950804000002</v>
      </c>
      <c r="H66" s="43" t="str">
        <f t="shared" si="10"/>
        <v>N/A</v>
      </c>
      <c r="I66" s="12">
        <v>-48.2</v>
      </c>
      <c r="J66" s="12">
        <v>4.3360000000000003</v>
      </c>
      <c r="K66" s="44" t="s">
        <v>732</v>
      </c>
      <c r="L66" s="9" t="str">
        <f t="shared" si="11"/>
        <v>Yes</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v>1738.0105252000001</v>
      </c>
      <c r="D68" s="43" t="str">
        <f t="shared" si="8"/>
        <v>N/A</v>
      </c>
      <c r="E68" s="46">
        <v>1213.2997213000001</v>
      </c>
      <c r="F68" s="43" t="str">
        <f t="shared" si="9"/>
        <v>N/A</v>
      </c>
      <c r="G68" s="46">
        <v>1158.7780221999999</v>
      </c>
      <c r="H68" s="43" t="str">
        <f t="shared" si="10"/>
        <v>N/A</v>
      </c>
      <c r="I68" s="12">
        <v>-30.2</v>
      </c>
      <c r="J68" s="12">
        <v>-4.49</v>
      </c>
      <c r="K68" s="44" t="s">
        <v>732</v>
      </c>
      <c r="L68" s="9" t="str">
        <f t="shared" si="11"/>
        <v>Yes</v>
      </c>
    </row>
    <row r="69" spans="1:12" x14ac:dyDescent="0.2">
      <c r="A69" s="2" t="s">
        <v>1315</v>
      </c>
      <c r="B69" s="34" t="s">
        <v>217</v>
      </c>
      <c r="C69" s="46">
        <v>1847.7829395000001</v>
      </c>
      <c r="D69" s="43" t="str">
        <f t="shared" si="8"/>
        <v>N/A</v>
      </c>
      <c r="E69" s="46">
        <v>925.13656546000004</v>
      </c>
      <c r="F69" s="43" t="str">
        <f t="shared" si="9"/>
        <v>N/A</v>
      </c>
      <c r="G69" s="46">
        <v>652.70617284000002</v>
      </c>
      <c r="H69" s="43" t="str">
        <f t="shared" si="10"/>
        <v>N/A</v>
      </c>
      <c r="I69" s="12">
        <v>-49.9</v>
      </c>
      <c r="J69" s="12">
        <v>-29.4</v>
      </c>
      <c r="K69" s="44" t="s">
        <v>732</v>
      </c>
      <c r="L69" s="9" t="str">
        <f t="shared" si="11"/>
        <v>Yes</v>
      </c>
    </row>
    <row r="70" spans="1:12" x14ac:dyDescent="0.2">
      <c r="A70" s="45" t="s">
        <v>1316</v>
      </c>
      <c r="B70" s="34" t="s">
        <v>217</v>
      </c>
      <c r="C70" s="46">
        <v>1115.8942348</v>
      </c>
      <c r="D70" s="43" t="str">
        <f t="shared" si="8"/>
        <v>N/A</v>
      </c>
      <c r="E70" s="46">
        <v>593.20530470000006</v>
      </c>
      <c r="F70" s="43" t="str">
        <f t="shared" si="9"/>
        <v>N/A</v>
      </c>
      <c r="G70" s="46">
        <v>538.70787356000005</v>
      </c>
      <c r="H70" s="43" t="str">
        <f t="shared" si="10"/>
        <v>N/A</v>
      </c>
      <c r="I70" s="12">
        <v>-46.8</v>
      </c>
      <c r="J70" s="12">
        <v>-9.19</v>
      </c>
      <c r="K70" s="44" t="s">
        <v>732</v>
      </c>
      <c r="L70" s="9" t="str">
        <f t="shared" si="11"/>
        <v>Yes</v>
      </c>
    </row>
    <row r="71" spans="1:12" x14ac:dyDescent="0.2">
      <c r="A71" s="45" t="s">
        <v>1317</v>
      </c>
      <c r="B71" s="34" t="s">
        <v>217</v>
      </c>
      <c r="C71" s="46">
        <v>440.99073764000002</v>
      </c>
      <c r="D71" s="43" t="str">
        <f t="shared" si="8"/>
        <v>N/A</v>
      </c>
      <c r="E71" s="46">
        <v>606.74805516000004</v>
      </c>
      <c r="F71" s="43" t="str">
        <f t="shared" si="9"/>
        <v>N/A</v>
      </c>
      <c r="G71" s="46">
        <v>384.84922148999999</v>
      </c>
      <c r="H71" s="43" t="str">
        <f t="shared" si="10"/>
        <v>N/A</v>
      </c>
      <c r="I71" s="12">
        <v>37.590000000000003</v>
      </c>
      <c r="J71" s="12">
        <v>-36.6</v>
      </c>
      <c r="K71" s="44" t="s">
        <v>732</v>
      </c>
      <c r="L71" s="9" t="str">
        <f t="shared" si="11"/>
        <v>No</v>
      </c>
    </row>
    <row r="72" spans="1:12" x14ac:dyDescent="0.2">
      <c r="A72" s="45" t="s">
        <v>1625</v>
      </c>
      <c r="B72" s="34" t="s">
        <v>217</v>
      </c>
      <c r="C72" s="46">
        <v>307167889</v>
      </c>
      <c r="D72" s="43" t="str">
        <f t="shared" ref="D72:D135" si="12">IF($B72="N/A","N/A",IF(C72&gt;10,"No",IF(C72&lt;-10,"No","Yes")))</f>
        <v>N/A</v>
      </c>
      <c r="E72" s="46">
        <v>270077536</v>
      </c>
      <c r="F72" s="43" t="str">
        <f t="shared" ref="F72:F135" si="13">IF($B72="N/A","N/A",IF(E72&gt;10,"No",IF(E72&lt;-10,"No","Yes")))</f>
        <v>N/A</v>
      </c>
      <c r="G72" s="46">
        <v>280676583</v>
      </c>
      <c r="H72" s="43" t="str">
        <f t="shared" ref="H72:H135" si="14">IF($B72="N/A","N/A",IF(G72&gt;10,"No",IF(G72&lt;-10,"No","Yes")))</f>
        <v>N/A</v>
      </c>
      <c r="I72" s="12">
        <v>-12.1</v>
      </c>
      <c r="J72" s="12">
        <v>3.9239999999999999</v>
      </c>
      <c r="K72" s="44" t="s">
        <v>732</v>
      </c>
      <c r="L72" s="9" t="str">
        <f t="shared" ref="L72:L132" si="15">IF(J72="Div by 0", "N/A", IF(K72="N/A","N/A", IF(J72&gt;VALUE(MID(K72,1,2)), "No", IF(J72&lt;-1*VALUE(MID(K72,1,2)), "No", "Yes"))))</f>
        <v>Yes</v>
      </c>
    </row>
    <row r="73" spans="1:12" x14ac:dyDescent="0.2">
      <c r="A73" s="45" t="s">
        <v>1626</v>
      </c>
      <c r="B73" s="34" t="s">
        <v>217</v>
      </c>
      <c r="C73" s="35">
        <v>38632</v>
      </c>
      <c r="D73" s="43" t="str">
        <f t="shared" si="12"/>
        <v>N/A</v>
      </c>
      <c r="E73" s="35">
        <v>23945</v>
      </c>
      <c r="F73" s="43" t="str">
        <f t="shared" si="13"/>
        <v>N/A</v>
      </c>
      <c r="G73" s="35">
        <v>21297</v>
      </c>
      <c r="H73" s="43" t="str">
        <f t="shared" si="14"/>
        <v>N/A</v>
      </c>
      <c r="I73" s="12">
        <v>-38</v>
      </c>
      <c r="J73" s="12">
        <v>-11.1</v>
      </c>
      <c r="K73" s="44" t="s">
        <v>732</v>
      </c>
      <c r="L73" s="9" t="str">
        <f t="shared" si="15"/>
        <v>Yes</v>
      </c>
    </row>
    <row r="74" spans="1:12" x14ac:dyDescent="0.2">
      <c r="A74" s="45" t="s">
        <v>1318</v>
      </c>
      <c r="B74" s="34" t="s">
        <v>217</v>
      </c>
      <c r="C74" s="46">
        <v>7951.1257248000002</v>
      </c>
      <c r="D74" s="43" t="str">
        <f t="shared" si="12"/>
        <v>N/A</v>
      </c>
      <c r="E74" s="46">
        <v>11279.078555</v>
      </c>
      <c r="F74" s="43" t="str">
        <f t="shared" si="13"/>
        <v>N/A</v>
      </c>
      <c r="G74" s="46">
        <v>13179.160586</v>
      </c>
      <c r="H74" s="43" t="str">
        <f t="shared" si="14"/>
        <v>N/A</v>
      </c>
      <c r="I74" s="12">
        <v>41.86</v>
      </c>
      <c r="J74" s="12">
        <v>16.850000000000001</v>
      </c>
      <c r="K74" s="44" t="s">
        <v>732</v>
      </c>
      <c r="L74" s="9" t="str">
        <f t="shared" si="15"/>
        <v>Yes</v>
      </c>
    </row>
    <row r="75" spans="1:12" ht="25.5" x14ac:dyDescent="0.2">
      <c r="A75" s="45" t="s">
        <v>1319</v>
      </c>
      <c r="B75" s="34" t="s">
        <v>217</v>
      </c>
      <c r="C75" s="35">
        <v>6.4360892524000004</v>
      </c>
      <c r="D75" s="43" t="str">
        <f t="shared" si="12"/>
        <v>N/A</v>
      </c>
      <c r="E75" s="35">
        <v>8.3770724577000006</v>
      </c>
      <c r="F75" s="43" t="str">
        <f t="shared" si="13"/>
        <v>N/A</v>
      </c>
      <c r="G75" s="35">
        <v>9.6900502417999999</v>
      </c>
      <c r="H75" s="43" t="str">
        <f t="shared" si="14"/>
        <v>N/A</v>
      </c>
      <c r="I75" s="12">
        <v>30.16</v>
      </c>
      <c r="J75" s="12">
        <v>15.67</v>
      </c>
      <c r="K75" s="44" t="s">
        <v>732</v>
      </c>
      <c r="L75" s="9" t="str">
        <f t="shared" si="15"/>
        <v>Yes</v>
      </c>
    </row>
    <row r="76" spans="1:12" ht="25.5" x14ac:dyDescent="0.2">
      <c r="A76" s="45" t="s">
        <v>548</v>
      </c>
      <c r="B76" s="34" t="s">
        <v>217</v>
      </c>
      <c r="C76" s="46">
        <v>73996</v>
      </c>
      <c r="D76" s="43" t="str">
        <f t="shared" si="12"/>
        <v>N/A</v>
      </c>
      <c r="E76" s="46">
        <v>0</v>
      </c>
      <c r="F76" s="43" t="str">
        <f t="shared" si="13"/>
        <v>N/A</v>
      </c>
      <c r="G76" s="46">
        <v>0</v>
      </c>
      <c r="H76" s="43" t="str">
        <f t="shared" si="14"/>
        <v>N/A</v>
      </c>
      <c r="I76" s="12">
        <v>-100</v>
      </c>
      <c r="J76" s="12" t="s">
        <v>1743</v>
      </c>
      <c r="K76" s="44" t="s">
        <v>732</v>
      </c>
      <c r="L76" s="9" t="str">
        <f t="shared" si="15"/>
        <v>N/A</v>
      </c>
    </row>
    <row r="77" spans="1:12" x14ac:dyDescent="0.2">
      <c r="A77" s="45" t="s">
        <v>549</v>
      </c>
      <c r="B77" s="34" t="s">
        <v>217</v>
      </c>
      <c r="C77" s="35">
        <v>11</v>
      </c>
      <c r="D77" s="43" t="str">
        <f t="shared" si="12"/>
        <v>N/A</v>
      </c>
      <c r="E77" s="35">
        <v>0</v>
      </c>
      <c r="F77" s="43" t="str">
        <f t="shared" si="13"/>
        <v>N/A</v>
      </c>
      <c r="G77" s="35">
        <v>0</v>
      </c>
      <c r="H77" s="43" t="str">
        <f t="shared" si="14"/>
        <v>N/A</v>
      </c>
      <c r="I77" s="12">
        <v>-100</v>
      </c>
      <c r="J77" s="12" t="s">
        <v>1743</v>
      </c>
      <c r="K77" s="44" t="s">
        <v>732</v>
      </c>
      <c r="L77" s="9" t="str">
        <f t="shared" si="15"/>
        <v>N/A</v>
      </c>
    </row>
    <row r="78" spans="1:12" x14ac:dyDescent="0.2">
      <c r="A78" s="45" t="s">
        <v>1320</v>
      </c>
      <c r="B78" s="34" t="s">
        <v>217</v>
      </c>
      <c r="C78" s="46">
        <v>73996</v>
      </c>
      <c r="D78" s="43" t="str">
        <f t="shared" si="12"/>
        <v>N/A</v>
      </c>
      <c r="E78" s="46" t="s">
        <v>1743</v>
      </c>
      <c r="F78" s="43" t="str">
        <f t="shared" si="13"/>
        <v>N/A</v>
      </c>
      <c r="G78" s="46" t="s">
        <v>1743</v>
      </c>
      <c r="H78" s="43" t="str">
        <f t="shared" si="14"/>
        <v>N/A</v>
      </c>
      <c r="I78" s="12" t="s">
        <v>1743</v>
      </c>
      <c r="J78" s="12" t="s">
        <v>1743</v>
      </c>
      <c r="K78" s="44" t="s">
        <v>732</v>
      </c>
      <c r="L78" s="9" t="str">
        <f t="shared" si="15"/>
        <v>N/A</v>
      </c>
    </row>
    <row r="79" spans="1:12" ht="25.5" x14ac:dyDescent="0.2">
      <c r="A79" s="45" t="s">
        <v>550</v>
      </c>
      <c r="B79" s="34" t="s">
        <v>217</v>
      </c>
      <c r="C79" s="46">
        <v>8152502</v>
      </c>
      <c r="D79" s="43" t="str">
        <f t="shared" si="12"/>
        <v>N/A</v>
      </c>
      <c r="E79" s="46">
        <v>3647990</v>
      </c>
      <c r="F79" s="43" t="str">
        <f t="shared" si="13"/>
        <v>N/A</v>
      </c>
      <c r="G79" s="46">
        <v>153262</v>
      </c>
      <c r="H79" s="43" t="str">
        <f t="shared" si="14"/>
        <v>N/A</v>
      </c>
      <c r="I79" s="12">
        <v>-55.3</v>
      </c>
      <c r="J79" s="12">
        <v>-95.8</v>
      </c>
      <c r="K79" s="44" t="s">
        <v>732</v>
      </c>
      <c r="L79" s="9" t="str">
        <f t="shared" si="15"/>
        <v>No</v>
      </c>
    </row>
    <row r="80" spans="1:12" x14ac:dyDescent="0.2">
      <c r="A80" s="45" t="s">
        <v>551</v>
      </c>
      <c r="B80" s="34" t="s">
        <v>217</v>
      </c>
      <c r="C80" s="35">
        <v>195</v>
      </c>
      <c r="D80" s="43" t="str">
        <f t="shared" si="12"/>
        <v>N/A</v>
      </c>
      <c r="E80" s="35">
        <v>145</v>
      </c>
      <c r="F80" s="43" t="str">
        <f t="shared" si="13"/>
        <v>N/A</v>
      </c>
      <c r="G80" s="35">
        <v>36</v>
      </c>
      <c r="H80" s="43" t="str">
        <f t="shared" si="14"/>
        <v>N/A</v>
      </c>
      <c r="I80" s="12">
        <v>-25.6</v>
      </c>
      <c r="J80" s="12">
        <v>-75.2</v>
      </c>
      <c r="K80" s="44" t="s">
        <v>732</v>
      </c>
      <c r="L80" s="9" t="str">
        <f t="shared" si="15"/>
        <v>No</v>
      </c>
    </row>
    <row r="81" spans="1:12" ht="25.5" x14ac:dyDescent="0.2">
      <c r="A81" s="45" t="s">
        <v>1321</v>
      </c>
      <c r="B81" s="34" t="s">
        <v>217</v>
      </c>
      <c r="C81" s="46">
        <v>41807.702563999999</v>
      </c>
      <c r="D81" s="43" t="str">
        <f t="shared" si="12"/>
        <v>N/A</v>
      </c>
      <c r="E81" s="46">
        <v>25158.551724000001</v>
      </c>
      <c r="F81" s="43" t="str">
        <f t="shared" si="13"/>
        <v>N/A</v>
      </c>
      <c r="G81" s="46">
        <v>4257.2777778</v>
      </c>
      <c r="H81" s="43" t="str">
        <f t="shared" si="14"/>
        <v>N/A</v>
      </c>
      <c r="I81" s="12">
        <v>-39.799999999999997</v>
      </c>
      <c r="J81" s="12">
        <v>-83.1</v>
      </c>
      <c r="K81" s="44" t="s">
        <v>732</v>
      </c>
      <c r="L81" s="9" t="str">
        <f t="shared" si="15"/>
        <v>No</v>
      </c>
    </row>
    <row r="82" spans="1:12" ht="25.5" x14ac:dyDescent="0.2">
      <c r="A82" s="45" t="s">
        <v>552</v>
      </c>
      <c r="B82" s="34" t="s">
        <v>217</v>
      </c>
      <c r="C82" s="46">
        <v>7106551</v>
      </c>
      <c r="D82" s="43" t="str">
        <f t="shared" si="12"/>
        <v>N/A</v>
      </c>
      <c r="E82" s="46">
        <v>2619802</v>
      </c>
      <c r="F82" s="43" t="str">
        <f t="shared" si="13"/>
        <v>N/A</v>
      </c>
      <c r="G82" s="46">
        <v>369256</v>
      </c>
      <c r="H82" s="43" t="str">
        <f t="shared" si="14"/>
        <v>N/A</v>
      </c>
      <c r="I82" s="12">
        <v>-63.1</v>
      </c>
      <c r="J82" s="12">
        <v>-85.9</v>
      </c>
      <c r="K82" s="44" t="s">
        <v>732</v>
      </c>
      <c r="L82" s="9" t="str">
        <f t="shared" si="15"/>
        <v>No</v>
      </c>
    </row>
    <row r="83" spans="1:12" x14ac:dyDescent="0.2">
      <c r="A83" s="45" t="s">
        <v>553</v>
      </c>
      <c r="B83" s="34" t="s">
        <v>217</v>
      </c>
      <c r="C83" s="35">
        <v>28</v>
      </c>
      <c r="D83" s="43" t="str">
        <f t="shared" si="12"/>
        <v>N/A</v>
      </c>
      <c r="E83" s="35">
        <v>13</v>
      </c>
      <c r="F83" s="43" t="str">
        <f t="shared" si="13"/>
        <v>N/A</v>
      </c>
      <c r="G83" s="35">
        <v>11</v>
      </c>
      <c r="H83" s="43" t="str">
        <f t="shared" si="14"/>
        <v>N/A</v>
      </c>
      <c r="I83" s="12">
        <v>-53.6</v>
      </c>
      <c r="J83" s="12">
        <v>-76.900000000000006</v>
      </c>
      <c r="K83" s="44" t="s">
        <v>732</v>
      </c>
      <c r="L83" s="9" t="str">
        <f t="shared" si="15"/>
        <v>No</v>
      </c>
    </row>
    <row r="84" spans="1:12" x14ac:dyDescent="0.2">
      <c r="A84" s="45" t="s">
        <v>1322</v>
      </c>
      <c r="B84" s="34" t="s">
        <v>217</v>
      </c>
      <c r="C84" s="46">
        <v>253805.39285999999</v>
      </c>
      <c r="D84" s="43" t="str">
        <f t="shared" si="12"/>
        <v>N/A</v>
      </c>
      <c r="E84" s="46">
        <v>201523.23076999999</v>
      </c>
      <c r="F84" s="43" t="str">
        <f t="shared" si="13"/>
        <v>N/A</v>
      </c>
      <c r="G84" s="46">
        <v>123085.33332999999</v>
      </c>
      <c r="H84" s="43" t="str">
        <f t="shared" si="14"/>
        <v>N/A</v>
      </c>
      <c r="I84" s="12">
        <v>-20.6</v>
      </c>
      <c r="J84" s="12">
        <v>-38.9</v>
      </c>
      <c r="K84" s="44" t="s">
        <v>732</v>
      </c>
      <c r="L84" s="9" t="str">
        <f t="shared" si="15"/>
        <v>No</v>
      </c>
    </row>
    <row r="85" spans="1:12" x14ac:dyDescent="0.2">
      <c r="A85" s="45" t="s">
        <v>554</v>
      </c>
      <c r="B85" s="34" t="s">
        <v>217</v>
      </c>
      <c r="C85" s="46">
        <v>80540358</v>
      </c>
      <c r="D85" s="43" t="str">
        <f t="shared" si="12"/>
        <v>N/A</v>
      </c>
      <c r="E85" s="46">
        <v>90495136</v>
      </c>
      <c r="F85" s="43" t="str">
        <f t="shared" si="13"/>
        <v>N/A</v>
      </c>
      <c r="G85" s="46">
        <v>85945914</v>
      </c>
      <c r="H85" s="43" t="str">
        <f t="shared" si="14"/>
        <v>N/A</v>
      </c>
      <c r="I85" s="12">
        <v>12.36</v>
      </c>
      <c r="J85" s="12">
        <v>-5.03</v>
      </c>
      <c r="K85" s="44" t="s">
        <v>732</v>
      </c>
      <c r="L85" s="9" t="str">
        <f t="shared" si="15"/>
        <v>Yes</v>
      </c>
    </row>
    <row r="86" spans="1:12" x14ac:dyDescent="0.2">
      <c r="A86" s="45" t="s">
        <v>555</v>
      </c>
      <c r="B86" s="34" t="s">
        <v>217</v>
      </c>
      <c r="C86" s="35">
        <v>2284</v>
      </c>
      <c r="D86" s="43" t="str">
        <f t="shared" si="12"/>
        <v>N/A</v>
      </c>
      <c r="E86" s="35">
        <v>2255</v>
      </c>
      <c r="F86" s="43" t="str">
        <f t="shared" si="13"/>
        <v>N/A</v>
      </c>
      <c r="G86" s="35">
        <v>2343</v>
      </c>
      <c r="H86" s="43" t="str">
        <f t="shared" si="14"/>
        <v>N/A</v>
      </c>
      <c r="I86" s="12">
        <v>-1.27</v>
      </c>
      <c r="J86" s="12">
        <v>3.9020000000000001</v>
      </c>
      <c r="K86" s="44" t="s">
        <v>732</v>
      </c>
      <c r="L86" s="9" t="str">
        <f t="shared" si="15"/>
        <v>Yes</v>
      </c>
    </row>
    <row r="87" spans="1:12" x14ac:dyDescent="0.2">
      <c r="A87" s="45" t="s">
        <v>1323</v>
      </c>
      <c r="B87" s="34" t="s">
        <v>217</v>
      </c>
      <c r="C87" s="46">
        <v>35262.853765</v>
      </c>
      <c r="D87" s="43" t="str">
        <f t="shared" si="12"/>
        <v>N/A</v>
      </c>
      <c r="E87" s="46">
        <v>40130.880709999998</v>
      </c>
      <c r="F87" s="43" t="str">
        <f t="shared" si="13"/>
        <v>N/A</v>
      </c>
      <c r="G87" s="46">
        <v>36681.994877999998</v>
      </c>
      <c r="H87" s="43" t="str">
        <f t="shared" si="14"/>
        <v>N/A</v>
      </c>
      <c r="I87" s="12">
        <v>13.8</v>
      </c>
      <c r="J87" s="12">
        <v>-8.59</v>
      </c>
      <c r="K87" s="44" t="s">
        <v>732</v>
      </c>
      <c r="L87" s="9" t="str">
        <f t="shared" si="15"/>
        <v>Yes</v>
      </c>
    </row>
    <row r="88" spans="1:12" ht="25.5" x14ac:dyDescent="0.2">
      <c r="A88" s="45" t="s">
        <v>556</v>
      </c>
      <c r="B88" s="34" t="s">
        <v>217</v>
      </c>
      <c r="C88" s="46">
        <v>84555391</v>
      </c>
      <c r="D88" s="43" t="str">
        <f t="shared" si="12"/>
        <v>N/A</v>
      </c>
      <c r="E88" s="46">
        <v>63367305</v>
      </c>
      <c r="F88" s="43" t="str">
        <f t="shared" si="13"/>
        <v>N/A</v>
      </c>
      <c r="G88" s="46">
        <v>58370806</v>
      </c>
      <c r="H88" s="43" t="str">
        <f t="shared" si="14"/>
        <v>N/A</v>
      </c>
      <c r="I88" s="12">
        <v>-25.1</v>
      </c>
      <c r="J88" s="12">
        <v>-7.88</v>
      </c>
      <c r="K88" s="44" t="s">
        <v>732</v>
      </c>
      <c r="L88" s="9" t="str">
        <f t="shared" si="15"/>
        <v>Yes</v>
      </c>
    </row>
    <row r="89" spans="1:12" x14ac:dyDescent="0.2">
      <c r="A89" s="45" t="s">
        <v>557</v>
      </c>
      <c r="B89" s="34" t="s">
        <v>217</v>
      </c>
      <c r="C89" s="35">
        <v>142999</v>
      </c>
      <c r="D89" s="43" t="str">
        <f t="shared" si="12"/>
        <v>N/A</v>
      </c>
      <c r="E89" s="35">
        <v>122173</v>
      </c>
      <c r="F89" s="43" t="str">
        <f t="shared" si="13"/>
        <v>N/A</v>
      </c>
      <c r="G89" s="35">
        <v>118882</v>
      </c>
      <c r="H89" s="43" t="str">
        <f t="shared" si="14"/>
        <v>N/A</v>
      </c>
      <c r="I89" s="12">
        <v>-14.6</v>
      </c>
      <c r="J89" s="12">
        <v>-2.69</v>
      </c>
      <c r="K89" s="44" t="s">
        <v>732</v>
      </c>
      <c r="L89" s="9" t="str">
        <f t="shared" si="15"/>
        <v>Yes</v>
      </c>
    </row>
    <row r="90" spans="1:12" x14ac:dyDescent="0.2">
      <c r="A90" s="45" t="s">
        <v>1324</v>
      </c>
      <c r="B90" s="34" t="s">
        <v>217</v>
      </c>
      <c r="C90" s="46">
        <v>591.30057552999995</v>
      </c>
      <c r="D90" s="43" t="str">
        <f t="shared" si="12"/>
        <v>N/A</v>
      </c>
      <c r="E90" s="46">
        <v>518.66865018999999</v>
      </c>
      <c r="F90" s="43" t="str">
        <f t="shared" si="13"/>
        <v>N/A</v>
      </c>
      <c r="G90" s="46">
        <v>490.9978466</v>
      </c>
      <c r="H90" s="43" t="str">
        <f t="shared" si="14"/>
        <v>N/A</v>
      </c>
      <c r="I90" s="12">
        <v>-12.3</v>
      </c>
      <c r="J90" s="12">
        <v>-5.33</v>
      </c>
      <c r="K90" s="44" t="s">
        <v>732</v>
      </c>
      <c r="L90" s="9" t="str">
        <f t="shared" si="15"/>
        <v>Yes</v>
      </c>
    </row>
    <row r="91" spans="1:12" x14ac:dyDescent="0.2">
      <c r="A91" s="45" t="s">
        <v>558</v>
      </c>
      <c r="B91" s="34" t="s">
        <v>217</v>
      </c>
      <c r="C91" s="46">
        <v>5874244</v>
      </c>
      <c r="D91" s="43" t="str">
        <f t="shared" si="12"/>
        <v>N/A</v>
      </c>
      <c r="E91" s="46">
        <v>4175774</v>
      </c>
      <c r="F91" s="43" t="str">
        <f t="shared" si="13"/>
        <v>N/A</v>
      </c>
      <c r="G91" s="46">
        <v>3140388</v>
      </c>
      <c r="H91" s="43" t="str">
        <f t="shared" si="14"/>
        <v>N/A</v>
      </c>
      <c r="I91" s="12">
        <v>-28.9</v>
      </c>
      <c r="J91" s="12">
        <v>-24.8</v>
      </c>
      <c r="K91" s="44" t="s">
        <v>732</v>
      </c>
      <c r="L91" s="9" t="str">
        <f t="shared" si="15"/>
        <v>Yes</v>
      </c>
    </row>
    <row r="92" spans="1:12" x14ac:dyDescent="0.2">
      <c r="A92" s="45" t="s">
        <v>559</v>
      </c>
      <c r="B92" s="34" t="s">
        <v>217</v>
      </c>
      <c r="C92" s="35">
        <v>34907</v>
      </c>
      <c r="D92" s="43" t="str">
        <f t="shared" si="12"/>
        <v>N/A</v>
      </c>
      <c r="E92" s="35">
        <v>24330</v>
      </c>
      <c r="F92" s="43" t="str">
        <f t="shared" si="13"/>
        <v>N/A</v>
      </c>
      <c r="G92" s="35">
        <v>18254</v>
      </c>
      <c r="H92" s="43" t="str">
        <f t="shared" si="14"/>
        <v>N/A</v>
      </c>
      <c r="I92" s="12">
        <v>-30.3</v>
      </c>
      <c r="J92" s="12">
        <v>-25</v>
      </c>
      <c r="K92" s="44" t="s">
        <v>732</v>
      </c>
      <c r="L92" s="9" t="str">
        <f t="shared" si="15"/>
        <v>Yes</v>
      </c>
    </row>
    <row r="93" spans="1:12" x14ac:dyDescent="0.2">
      <c r="A93" s="45" t="s">
        <v>1325</v>
      </c>
      <c r="B93" s="34" t="s">
        <v>217</v>
      </c>
      <c r="C93" s="46">
        <v>168.28269402000001</v>
      </c>
      <c r="D93" s="43" t="str">
        <f t="shared" si="12"/>
        <v>N/A</v>
      </c>
      <c r="E93" s="46">
        <v>171.63066173000001</v>
      </c>
      <c r="F93" s="43" t="str">
        <f t="shared" si="13"/>
        <v>N/A</v>
      </c>
      <c r="G93" s="46">
        <v>172.03834775999999</v>
      </c>
      <c r="H93" s="43" t="str">
        <f t="shared" si="14"/>
        <v>N/A</v>
      </c>
      <c r="I93" s="12">
        <v>1.9890000000000001</v>
      </c>
      <c r="J93" s="12">
        <v>0.23749999999999999</v>
      </c>
      <c r="K93" s="44" t="s">
        <v>732</v>
      </c>
      <c r="L93" s="9" t="str">
        <f t="shared" si="15"/>
        <v>Yes</v>
      </c>
    </row>
    <row r="94" spans="1:12" ht="25.5" x14ac:dyDescent="0.2">
      <c r="A94" s="45" t="s">
        <v>560</v>
      </c>
      <c r="B94" s="34" t="s">
        <v>217</v>
      </c>
      <c r="C94" s="46">
        <v>3051218</v>
      </c>
      <c r="D94" s="43" t="str">
        <f t="shared" si="12"/>
        <v>N/A</v>
      </c>
      <c r="E94" s="46">
        <v>1264866</v>
      </c>
      <c r="F94" s="43" t="str">
        <f t="shared" si="13"/>
        <v>N/A</v>
      </c>
      <c r="G94" s="46">
        <v>274710</v>
      </c>
      <c r="H94" s="43" t="str">
        <f t="shared" si="14"/>
        <v>N/A</v>
      </c>
      <c r="I94" s="12">
        <v>-58.5</v>
      </c>
      <c r="J94" s="12">
        <v>-78.3</v>
      </c>
      <c r="K94" s="44" t="s">
        <v>732</v>
      </c>
      <c r="L94" s="9" t="str">
        <f t="shared" si="15"/>
        <v>No</v>
      </c>
    </row>
    <row r="95" spans="1:12" x14ac:dyDescent="0.2">
      <c r="A95" s="45" t="s">
        <v>561</v>
      </c>
      <c r="B95" s="34" t="s">
        <v>217</v>
      </c>
      <c r="C95" s="35">
        <v>33814</v>
      </c>
      <c r="D95" s="43" t="str">
        <f t="shared" si="12"/>
        <v>N/A</v>
      </c>
      <c r="E95" s="35">
        <v>15927</v>
      </c>
      <c r="F95" s="43" t="str">
        <f t="shared" si="13"/>
        <v>N/A</v>
      </c>
      <c r="G95" s="35">
        <v>4116</v>
      </c>
      <c r="H95" s="43" t="str">
        <f t="shared" si="14"/>
        <v>N/A</v>
      </c>
      <c r="I95" s="12">
        <v>-52.9</v>
      </c>
      <c r="J95" s="12">
        <v>-74.2</v>
      </c>
      <c r="K95" s="44" t="s">
        <v>732</v>
      </c>
      <c r="L95" s="9" t="str">
        <f t="shared" si="15"/>
        <v>No</v>
      </c>
    </row>
    <row r="96" spans="1:12" ht="25.5" x14ac:dyDescent="0.2">
      <c r="A96" s="45" t="s">
        <v>1326</v>
      </c>
      <c r="B96" s="34" t="s">
        <v>217</v>
      </c>
      <c r="C96" s="46">
        <v>90.235346305999997</v>
      </c>
      <c r="D96" s="43" t="str">
        <f t="shared" si="12"/>
        <v>N/A</v>
      </c>
      <c r="E96" s="46">
        <v>79.416462611</v>
      </c>
      <c r="F96" s="43" t="str">
        <f t="shared" si="13"/>
        <v>N/A</v>
      </c>
      <c r="G96" s="46">
        <v>66.741982507000003</v>
      </c>
      <c r="H96" s="43" t="str">
        <f t="shared" si="14"/>
        <v>N/A</v>
      </c>
      <c r="I96" s="12">
        <v>-12</v>
      </c>
      <c r="J96" s="12">
        <v>-16</v>
      </c>
      <c r="K96" s="44" t="s">
        <v>732</v>
      </c>
      <c r="L96" s="9" t="str">
        <f t="shared" si="15"/>
        <v>Yes</v>
      </c>
    </row>
    <row r="97" spans="1:12" ht="25.5" x14ac:dyDescent="0.2">
      <c r="A97" s="45" t="s">
        <v>562</v>
      </c>
      <c r="B97" s="34" t="s">
        <v>217</v>
      </c>
      <c r="C97" s="46">
        <v>41965681</v>
      </c>
      <c r="D97" s="43" t="str">
        <f t="shared" si="12"/>
        <v>N/A</v>
      </c>
      <c r="E97" s="46">
        <v>39101381</v>
      </c>
      <c r="F97" s="43" t="str">
        <f t="shared" si="13"/>
        <v>N/A</v>
      </c>
      <c r="G97" s="46">
        <v>48555194</v>
      </c>
      <c r="H97" s="43" t="str">
        <f t="shared" si="14"/>
        <v>N/A</v>
      </c>
      <c r="I97" s="12">
        <v>-6.83</v>
      </c>
      <c r="J97" s="12">
        <v>24.18</v>
      </c>
      <c r="K97" s="44" t="s">
        <v>732</v>
      </c>
      <c r="L97" s="9" t="str">
        <f t="shared" si="15"/>
        <v>Yes</v>
      </c>
    </row>
    <row r="98" spans="1:12" x14ac:dyDescent="0.2">
      <c r="A98" s="45" t="s">
        <v>563</v>
      </c>
      <c r="B98" s="34" t="s">
        <v>217</v>
      </c>
      <c r="C98" s="35">
        <v>76952</v>
      </c>
      <c r="D98" s="43" t="str">
        <f t="shared" si="12"/>
        <v>N/A</v>
      </c>
      <c r="E98" s="35">
        <v>66077</v>
      </c>
      <c r="F98" s="43" t="str">
        <f t="shared" si="13"/>
        <v>N/A</v>
      </c>
      <c r="G98" s="35">
        <v>69887</v>
      </c>
      <c r="H98" s="43" t="str">
        <f t="shared" si="14"/>
        <v>N/A</v>
      </c>
      <c r="I98" s="12">
        <v>-14.1</v>
      </c>
      <c r="J98" s="12">
        <v>5.766</v>
      </c>
      <c r="K98" s="44" t="s">
        <v>732</v>
      </c>
      <c r="L98" s="9" t="str">
        <f t="shared" si="15"/>
        <v>Yes</v>
      </c>
    </row>
    <row r="99" spans="1:12" x14ac:dyDescent="0.2">
      <c r="A99" s="45" t="s">
        <v>1327</v>
      </c>
      <c r="B99" s="34" t="s">
        <v>217</v>
      </c>
      <c r="C99" s="46">
        <v>545.34880184999997</v>
      </c>
      <c r="D99" s="43" t="str">
        <f t="shared" si="12"/>
        <v>N/A</v>
      </c>
      <c r="E99" s="46">
        <v>591.75478608000003</v>
      </c>
      <c r="F99" s="43" t="str">
        <f t="shared" si="13"/>
        <v>N/A</v>
      </c>
      <c r="G99" s="46">
        <v>694.76718130999996</v>
      </c>
      <c r="H99" s="43" t="str">
        <f t="shared" si="14"/>
        <v>N/A</v>
      </c>
      <c r="I99" s="12">
        <v>8.5090000000000003</v>
      </c>
      <c r="J99" s="12">
        <v>17.41</v>
      </c>
      <c r="K99" s="44" t="s">
        <v>732</v>
      </c>
      <c r="L99" s="9" t="str">
        <f t="shared" si="15"/>
        <v>Yes</v>
      </c>
    </row>
    <row r="100" spans="1:12" x14ac:dyDescent="0.2">
      <c r="A100" s="45" t="s">
        <v>564</v>
      </c>
      <c r="B100" s="34" t="s">
        <v>217</v>
      </c>
      <c r="C100" s="46">
        <v>28611248</v>
      </c>
      <c r="D100" s="43" t="str">
        <f t="shared" si="12"/>
        <v>N/A</v>
      </c>
      <c r="E100" s="46">
        <v>6535784</v>
      </c>
      <c r="F100" s="43" t="str">
        <f t="shared" si="13"/>
        <v>N/A</v>
      </c>
      <c r="G100" s="46">
        <v>4695958</v>
      </c>
      <c r="H100" s="43" t="str">
        <f t="shared" si="14"/>
        <v>N/A</v>
      </c>
      <c r="I100" s="12">
        <v>-77.2</v>
      </c>
      <c r="J100" s="12">
        <v>-28.2</v>
      </c>
      <c r="K100" s="44" t="s">
        <v>732</v>
      </c>
      <c r="L100" s="9" t="str">
        <f t="shared" si="15"/>
        <v>Yes</v>
      </c>
    </row>
    <row r="101" spans="1:12" x14ac:dyDescent="0.2">
      <c r="A101" s="45" t="s">
        <v>565</v>
      </c>
      <c r="B101" s="34" t="s">
        <v>217</v>
      </c>
      <c r="C101" s="35">
        <v>44630</v>
      </c>
      <c r="D101" s="43" t="str">
        <f t="shared" si="12"/>
        <v>N/A</v>
      </c>
      <c r="E101" s="35">
        <v>41637</v>
      </c>
      <c r="F101" s="43" t="str">
        <f t="shared" si="13"/>
        <v>N/A</v>
      </c>
      <c r="G101" s="35">
        <v>44218</v>
      </c>
      <c r="H101" s="43" t="str">
        <f t="shared" si="14"/>
        <v>N/A</v>
      </c>
      <c r="I101" s="12">
        <v>-6.71</v>
      </c>
      <c r="J101" s="12">
        <v>6.1989999999999998</v>
      </c>
      <c r="K101" s="44" t="s">
        <v>732</v>
      </c>
      <c r="L101" s="9" t="str">
        <f t="shared" si="15"/>
        <v>Yes</v>
      </c>
    </row>
    <row r="102" spans="1:12" x14ac:dyDescent="0.2">
      <c r="A102" s="45" t="s">
        <v>1328</v>
      </c>
      <c r="B102" s="34" t="s">
        <v>217</v>
      </c>
      <c r="C102" s="46">
        <v>641.07658526</v>
      </c>
      <c r="D102" s="43" t="str">
        <f t="shared" si="12"/>
        <v>N/A</v>
      </c>
      <c r="E102" s="46">
        <v>156.97057905</v>
      </c>
      <c r="F102" s="43" t="str">
        <f t="shared" si="13"/>
        <v>N/A</v>
      </c>
      <c r="G102" s="46">
        <v>106.20014474</v>
      </c>
      <c r="H102" s="43" t="str">
        <f t="shared" si="14"/>
        <v>N/A</v>
      </c>
      <c r="I102" s="12">
        <v>-75.5</v>
      </c>
      <c r="J102" s="12">
        <v>-32.299999999999997</v>
      </c>
      <c r="K102" s="44" t="s">
        <v>732</v>
      </c>
      <c r="L102" s="9" t="str">
        <f t="shared" si="15"/>
        <v>No</v>
      </c>
    </row>
    <row r="103" spans="1:12" ht="25.5" x14ac:dyDescent="0.2">
      <c r="A103" s="45" t="s">
        <v>566</v>
      </c>
      <c r="B103" s="34" t="s">
        <v>217</v>
      </c>
      <c r="C103" s="46">
        <v>2207499</v>
      </c>
      <c r="D103" s="43" t="str">
        <f t="shared" si="12"/>
        <v>N/A</v>
      </c>
      <c r="E103" s="46">
        <v>1981712</v>
      </c>
      <c r="F103" s="43" t="str">
        <f t="shared" si="13"/>
        <v>N/A</v>
      </c>
      <c r="G103" s="46">
        <v>2712454</v>
      </c>
      <c r="H103" s="43" t="str">
        <f t="shared" si="14"/>
        <v>N/A</v>
      </c>
      <c r="I103" s="12">
        <v>-10.199999999999999</v>
      </c>
      <c r="J103" s="12">
        <v>36.869999999999997</v>
      </c>
      <c r="K103" s="44" t="s">
        <v>732</v>
      </c>
      <c r="L103" s="9" t="str">
        <f t="shared" si="15"/>
        <v>No</v>
      </c>
    </row>
    <row r="104" spans="1:12" x14ac:dyDescent="0.2">
      <c r="A104" s="45" t="s">
        <v>567</v>
      </c>
      <c r="B104" s="34" t="s">
        <v>217</v>
      </c>
      <c r="C104" s="35">
        <v>3080</v>
      </c>
      <c r="D104" s="43" t="str">
        <f t="shared" si="12"/>
        <v>N/A</v>
      </c>
      <c r="E104" s="35">
        <v>2672</v>
      </c>
      <c r="F104" s="43" t="str">
        <f t="shared" si="13"/>
        <v>N/A</v>
      </c>
      <c r="G104" s="35">
        <v>2828</v>
      </c>
      <c r="H104" s="43" t="str">
        <f t="shared" si="14"/>
        <v>N/A</v>
      </c>
      <c r="I104" s="12">
        <v>-13.2</v>
      </c>
      <c r="J104" s="12">
        <v>5.8380000000000001</v>
      </c>
      <c r="K104" s="44" t="s">
        <v>732</v>
      </c>
      <c r="L104" s="9" t="str">
        <f t="shared" si="15"/>
        <v>Yes</v>
      </c>
    </row>
    <row r="105" spans="1:12" ht="25.5" x14ac:dyDescent="0.2">
      <c r="A105" s="45" t="s">
        <v>1329</v>
      </c>
      <c r="B105" s="34" t="s">
        <v>217</v>
      </c>
      <c r="C105" s="46">
        <v>716.72045455</v>
      </c>
      <c r="D105" s="43" t="str">
        <f t="shared" si="12"/>
        <v>N/A</v>
      </c>
      <c r="E105" s="46">
        <v>741.65868263000004</v>
      </c>
      <c r="F105" s="43" t="str">
        <f t="shared" si="13"/>
        <v>N/A</v>
      </c>
      <c r="G105" s="46">
        <v>959.14214992999996</v>
      </c>
      <c r="H105" s="43" t="str">
        <f t="shared" si="14"/>
        <v>N/A</v>
      </c>
      <c r="I105" s="12">
        <v>3.4790000000000001</v>
      </c>
      <c r="J105" s="12">
        <v>29.32</v>
      </c>
      <c r="K105" s="44" t="s">
        <v>732</v>
      </c>
      <c r="L105" s="9" t="str">
        <f t="shared" si="15"/>
        <v>Yes</v>
      </c>
    </row>
    <row r="106" spans="1:12" ht="25.5" x14ac:dyDescent="0.2">
      <c r="A106" s="45" t="s">
        <v>568</v>
      </c>
      <c r="B106" s="34" t="s">
        <v>217</v>
      </c>
      <c r="C106" s="46">
        <v>36045902</v>
      </c>
      <c r="D106" s="43" t="str">
        <f t="shared" si="12"/>
        <v>N/A</v>
      </c>
      <c r="E106" s="46">
        <v>29423719</v>
      </c>
      <c r="F106" s="43" t="str">
        <f t="shared" si="13"/>
        <v>N/A</v>
      </c>
      <c r="G106" s="46">
        <v>33421398</v>
      </c>
      <c r="H106" s="43" t="str">
        <f t="shared" si="14"/>
        <v>N/A</v>
      </c>
      <c r="I106" s="12">
        <v>-18.399999999999999</v>
      </c>
      <c r="J106" s="12">
        <v>13.59</v>
      </c>
      <c r="K106" s="44" t="s">
        <v>732</v>
      </c>
      <c r="L106" s="9" t="str">
        <f t="shared" si="15"/>
        <v>Yes</v>
      </c>
    </row>
    <row r="107" spans="1:12" x14ac:dyDescent="0.2">
      <c r="A107" s="45" t="s">
        <v>569</v>
      </c>
      <c r="B107" s="34" t="s">
        <v>217</v>
      </c>
      <c r="C107" s="35">
        <v>117027</v>
      </c>
      <c r="D107" s="43" t="str">
        <f t="shared" si="12"/>
        <v>N/A</v>
      </c>
      <c r="E107" s="35">
        <v>102693</v>
      </c>
      <c r="F107" s="43" t="str">
        <f t="shared" si="13"/>
        <v>N/A</v>
      </c>
      <c r="G107" s="35">
        <v>105711</v>
      </c>
      <c r="H107" s="43" t="str">
        <f t="shared" si="14"/>
        <v>N/A</v>
      </c>
      <c r="I107" s="12">
        <v>-12.2</v>
      </c>
      <c r="J107" s="12">
        <v>2.9390000000000001</v>
      </c>
      <c r="K107" s="44" t="s">
        <v>732</v>
      </c>
      <c r="L107" s="9" t="str">
        <f t="shared" si="15"/>
        <v>Yes</v>
      </c>
    </row>
    <row r="108" spans="1:12" x14ac:dyDescent="0.2">
      <c r="A108" s="45" t="s">
        <v>1330</v>
      </c>
      <c r="B108" s="34" t="s">
        <v>217</v>
      </c>
      <c r="C108" s="46">
        <v>308.01355243</v>
      </c>
      <c r="D108" s="43" t="str">
        <f t="shared" si="12"/>
        <v>N/A</v>
      </c>
      <c r="E108" s="46">
        <v>286.52117476000001</v>
      </c>
      <c r="F108" s="43" t="str">
        <f t="shared" si="13"/>
        <v>N/A</v>
      </c>
      <c r="G108" s="46">
        <v>316.158186</v>
      </c>
      <c r="H108" s="43" t="str">
        <f t="shared" si="14"/>
        <v>N/A</v>
      </c>
      <c r="I108" s="12">
        <v>-6.98</v>
      </c>
      <c r="J108" s="12">
        <v>10.34</v>
      </c>
      <c r="K108" s="44" t="s">
        <v>732</v>
      </c>
      <c r="L108" s="9" t="str">
        <f t="shared" si="15"/>
        <v>Yes</v>
      </c>
    </row>
    <row r="109" spans="1:12" x14ac:dyDescent="0.2">
      <c r="A109" s="45" t="s">
        <v>570</v>
      </c>
      <c r="B109" s="34" t="s">
        <v>217</v>
      </c>
      <c r="C109" s="46">
        <v>167073832</v>
      </c>
      <c r="D109" s="43" t="str">
        <f t="shared" si="12"/>
        <v>N/A</v>
      </c>
      <c r="E109" s="46">
        <v>146932795</v>
      </c>
      <c r="F109" s="43" t="str">
        <f t="shared" si="13"/>
        <v>N/A</v>
      </c>
      <c r="G109" s="46">
        <v>176838306</v>
      </c>
      <c r="H109" s="43" t="str">
        <f t="shared" si="14"/>
        <v>N/A</v>
      </c>
      <c r="I109" s="12">
        <v>-12.1</v>
      </c>
      <c r="J109" s="12">
        <v>20.350000000000001</v>
      </c>
      <c r="K109" s="44" t="s">
        <v>732</v>
      </c>
      <c r="L109" s="9" t="str">
        <f t="shared" si="15"/>
        <v>Yes</v>
      </c>
    </row>
    <row r="110" spans="1:12" x14ac:dyDescent="0.2">
      <c r="A110" s="45" t="s">
        <v>571</v>
      </c>
      <c r="B110" s="34" t="s">
        <v>217</v>
      </c>
      <c r="C110" s="35">
        <v>140469</v>
      </c>
      <c r="D110" s="43" t="str">
        <f t="shared" si="12"/>
        <v>N/A</v>
      </c>
      <c r="E110" s="35">
        <v>116035</v>
      </c>
      <c r="F110" s="43" t="str">
        <f t="shared" si="13"/>
        <v>N/A</v>
      </c>
      <c r="G110" s="35">
        <v>120610</v>
      </c>
      <c r="H110" s="43" t="str">
        <f t="shared" si="14"/>
        <v>N/A</v>
      </c>
      <c r="I110" s="12">
        <v>-17.399999999999999</v>
      </c>
      <c r="J110" s="12">
        <v>3.9430000000000001</v>
      </c>
      <c r="K110" s="44" t="s">
        <v>732</v>
      </c>
      <c r="L110" s="9" t="str">
        <f t="shared" si="15"/>
        <v>Yes</v>
      </c>
    </row>
    <row r="111" spans="1:12" x14ac:dyDescent="0.2">
      <c r="A111" s="45" t="s">
        <v>1331</v>
      </c>
      <c r="B111" s="34" t="s">
        <v>217</v>
      </c>
      <c r="C111" s="46">
        <v>1189.4000242</v>
      </c>
      <c r="D111" s="43" t="str">
        <f t="shared" si="12"/>
        <v>N/A</v>
      </c>
      <c r="E111" s="46">
        <v>1266.2799586000001</v>
      </c>
      <c r="F111" s="43" t="str">
        <f t="shared" si="13"/>
        <v>N/A</v>
      </c>
      <c r="G111" s="46">
        <v>1466.1993699</v>
      </c>
      <c r="H111" s="43" t="str">
        <f t="shared" si="14"/>
        <v>N/A</v>
      </c>
      <c r="I111" s="12">
        <v>6.4640000000000004</v>
      </c>
      <c r="J111" s="12">
        <v>15.79</v>
      </c>
      <c r="K111" s="44" t="s">
        <v>732</v>
      </c>
      <c r="L111" s="9" t="str">
        <f t="shared" si="15"/>
        <v>Yes</v>
      </c>
    </row>
    <row r="112" spans="1:12" ht="25.5" x14ac:dyDescent="0.2">
      <c r="A112" s="45" t="s">
        <v>572</v>
      </c>
      <c r="B112" s="34" t="s">
        <v>217</v>
      </c>
      <c r="C112" s="46">
        <v>11737673</v>
      </c>
      <c r="D112" s="43" t="str">
        <f t="shared" si="12"/>
        <v>N/A</v>
      </c>
      <c r="E112" s="46">
        <v>12361470</v>
      </c>
      <c r="F112" s="43" t="str">
        <f t="shared" si="13"/>
        <v>N/A</v>
      </c>
      <c r="G112" s="46">
        <v>16328676</v>
      </c>
      <c r="H112" s="43" t="str">
        <f t="shared" si="14"/>
        <v>N/A</v>
      </c>
      <c r="I112" s="12">
        <v>5.3140000000000001</v>
      </c>
      <c r="J112" s="12">
        <v>32.090000000000003</v>
      </c>
      <c r="K112" s="44" t="s">
        <v>732</v>
      </c>
      <c r="L112" s="9" t="str">
        <f t="shared" si="15"/>
        <v>No</v>
      </c>
    </row>
    <row r="113" spans="1:12" x14ac:dyDescent="0.2">
      <c r="A113" s="45" t="s">
        <v>573</v>
      </c>
      <c r="B113" s="34" t="s">
        <v>217</v>
      </c>
      <c r="C113" s="35">
        <v>7699</v>
      </c>
      <c r="D113" s="43" t="str">
        <f t="shared" si="12"/>
        <v>N/A</v>
      </c>
      <c r="E113" s="35">
        <v>10681</v>
      </c>
      <c r="F113" s="43" t="str">
        <f t="shared" si="13"/>
        <v>N/A</v>
      </c>
      <c r="G113" s="35">
        <v>11218</v>
      </c>
      <c r="H113" s="43" t="str">
        <f t="shared" si="14"/>
        <v>N/A</v>
      </c>
      <c r="I113" s="12">
        <v>38.729999999999997</v>
      </c>
      <c r="J113" s="12">
        <v>5.0279999999999996</v>
      </c>
      <c r="K113" s="44" t="s">
        <v>732</v>
      </c>
      <c r="L113" s="9" t="str">
        <f t="shared" si="15"/>
        <v>Yes</v>
      </c>
    </row>
    <row r="114" spans="1:12" ht="25.5" x14ac:dyDescent="0.2">
      <c r="A114" s="45" t="s">
        <v>1332</v>
      </c>
      <c r="B114" s="34" t="s">
        <v>217</v>
      </c>
      <c r="C114" s="46">
        <v>1524.5711131</v>
      </c>
      <c r="D114" s="43" t="str">
        <f t="shared" si="12"/>
        <v>N/A</v>
      </c>
      <c r="E114" s="46">
        <v>1157.3326468</v>
      </c>
      <c r="F114" s="43" t="str">
        <f t="shared" si="13"/>
        <v>N/A</v>
      </c>
      <c r="G114" s="46">
        <v>1455.5781778999999</v>
      </c>
      <c r="H114" s="43" t="str">
        <f t="shared" si="14"/>
        <v>N/A</v>
      </c>
      <c r="I114" s="12">
        <v>-24.1</v>
      </c>
      <c r="J114" s="12">
        <v>25.77</v>
      </c>
      <c r="K114" s="44" t="s">
        <v>732</v>
      </c>
      <c r="L114" s="9" t="str">
        <f t="shared" si="15"/>
        <v>Yes</v>
      </c>
    </row>
    <row r="115" spans="1:12" ht="25.5" x14ac:dyDescent="0.2">
      <c r="A115" s="45" t="s">
        <v>574</v>
      </c>
      <c r="B115" s="34" t="s">
        <v>217</v>
      </c>
      <c r="C115" s="46">
        <v>8554654</v>
      </c>
      <c r="D115" s="43" t="str">
        <f t="shared" si="12"/>
        <v>N/A</v>
      </c>
      <c r="E115" s="46">
        <v>10963786</v>
      </c>
      <c r="F115" s="43" t="str">
        <f t="shared" si="13"/>
        <v>N/A</v>
      </c>
      <c r="G115" s="46">
        <v>15564204</v>
      </c>
      <c r="H115" s="43" t="str">
        <f t="shared" si="14"/>
        <v>N/A</v>
      </c>
      <c r="I115" s="12">
        <v>28.16</v>
      </c>
      <c r="J115" s="12">
        <v>41.96</v>
      </c>
      <c r="K115" s="44" t="s">
        <v>732</v>
      </c>
      <c r="L115" s="9" t="str">
        <f t="shared" si="15"/>
        <v>No</v>
      </c>
    </row>
    <row r="116" spans="1:12" x14ac:dyDescent="0.2">
      <c r="A116" s="3" t="s">
        <v>575</v>
      </c>
      <c r="B116" s="34" t="s">
        <v>217</v>
      </c>
      <c r="C116" s="35">
        <v>16160</v>
      </c>
      <c r="D116" s="43" t="str">
        <f t="shared" si="12"/>
        <v>N/A</v>
      </c>
      <c r="E116" s="35">
        <v>13071</v>
      </c>
      <c r="F116" s="43" t="str">
        <f t="shared" si="13"/>
        <v>N/A</v>
      </c>
      <c r="G116" s="35">
        <v>14555</v>
      </c>
      <c r="H116" s="43" t="str">
        <f t="shared" si="14"/>
        <v>N/A</v>
      </c>
      <c r="I116" s="12">
        <v>-19.100000000000001</v>
      </c>
      <c r="J116" s="12">
        <v>11.35</v>
      </c>
      <c r="K116" s="44" t="s">
        <v>732</v>
      </c>
      <c r="L116" s="9" t="str">
        <f t="shared" si="15"/>
        <v>Yes</v>
      </c>
    </row>
    <row r="117" spans="1:12" ht="25.5" x14ac:dyDescent="0.2">
      <c r="A117" s="3" t="s">
        <v>1333</v>
      </c>
      <c r="B117" s="34" t="s">
        <v>217</v>
      </c>
      <c r="C117" s="46">
        <v>529.37215346999994</v>
      </c>
      <c r="D117" s="43" t="str">
        <f t="shared" si="12"/>
        <v>N/A</v>
      </c>
      <c r="E117" s="46">
        <v>838.78708591999998</v>
      </c>
      <c r="F117" s="43" t="str">
        <f t="shared" si="13"/>
        <v>N/A</v>
      </c>
      <c r="G117" s="46">
        <v>1069.3372724000001</v>
      </c>
      <c r="H117" s="43" t="str">
        <f t="shared" si="14"/>
        <v>N/A</v>
      </c>
      <c r="I117" s="12">
        <v>58.45</v>
      </c>
      <c r="J117" s="12">
        <v>27.49</v>
      </c>
      <c r="K117" s="44" t="s">
        <v>732</v>
      </c>
      <c r="L117" s="9" t="str">
        <f t="shared" si="15"/>
        <v>Yes</v>
      </c>
    </row>
    <row r="118" spans="1:12" ht="25.5" x14ac:dyDescent="0.2">
      <c r="A118" s="4" t="s">
        <v>576</v>
      </c>
      <c r="B118" s="34" t="s">
        <v>217</v>
      </c>
      <c r="C118" s="46">
        <v>15420017</v>
      </c>
      <c r="D118" s="43" t="str">
        <f t="shared" si="12"/>
        <v>N/A</v>
      </c>
      <c r="E118" s="46">
        <v>24050945</v>
      </c>
      <c r="F118" s="43" t="str">
        <f t="shared" si="13"/>
        <v>N/A</v>
      </c>
      <c r="G118" s="46">
        <v>38769056</v>
      </c>
      <c r="H118" s="43" t="str">
        <f t="shared" si="14"/>
        <v>N/A</v>
      </c>
      <c r="I118" s="12">
        <v>55.97</v>
      </c>
      <c r="J118" s="12">
        <v>61.2</v>
      </c>
      <c r="K118" s="44" t="s">
        <v>732</v>
      </c>
      <c r="L118" s="9" t="str">
        <f t="shared" si="15"/>
        <v>No</v>
      </c>
    </row>
    <row r="119" spans="1:12" x14ac:dyDescent="0.2">
      <c r="A119" s="4" t="s">
        <v>577</v>
      </c>
      <c r="B119" s="34" t="s">
        <v>217</v>
      </c>
      <c r="C119" s="35">
        <v>2919</v>
      </c>
      <c r="D119" s="43" t="str">
        <f t="shared" si="12"/>
        <v>N/A</v>
      </c>
      <c r="E119" s="35">
        <v>5072</v>
      </c>
      <c r="F119" s="43" t="str">
        <f t="shared" si="13"/>
        <v>N/A</v>
      </c>
      <c r="G119" s="35">
        <v>5979</v>
      </c>
      <c r="H119" s="43" t="str">
        <f t="shared" si="14"/>
        <v>N/A</v>
      </c>
      <c r="I119" s="12">
        <v>73.760000000000005</v>
      </c>
      <c r="J119" s="12">
        <v>17.88</v>
      </c>
      <c r="K119" s="44" t="s">
        <v>732</v>
      </c>
      <c r="L119" s="9" t="str">
        <f t="shared" si="15"/>
        <v>Yes</v>
      </c>
    </row>
    <row r="120" spans="1:12" ht="25.5" x14ac:dyDescent="0.2">
      <c r="A120" s="4" t="s">
        <v>1334</v>
      </c>
      <c r="B120" s="34" t="s">
        <v>217</v>
      </c>
      <c r="C120" s="46">
        <v>5282.6368619000004</v>
      </c>
      <c r="D120" s="43" t="str">
        <f t="shared" si="12"/>
        <v>N/A</v>
      </c>
      <c r="E120" s="46">
        <v>4741.9055599000003</v>
      </c>
      <c r="F120" s="43" t="str">
        <f t="shared" si="13"/>
        <v>N/A</v>
      </c>
      <c r="G120" s="46">
        <v>6484.2040475000003</v>
      </c>
      <c r="H120" s="43" t="str">
        <f t="shared" si="14"/>
        <v>N/A</v>
      </c>
      <c r="I120" s="12">
        <v>-10.199999999999999</v>
      </c>
      <c r="J120" s="12">
        <v>36.74</v>
      </c>
      <c r="K120" s="44" t="s">
        <v>732</v>
      </c>
      <c r="L120" s="9" t="str">
        <f t="shared" si="15"/>
        <v>No</v>
      </c>
    </row>
    <row r="121" spans="1:12" ht="25.5" x14ac:dyDescent="0.2">
      <c r="A121" s="4" t="s">
        <v>578</v>
      </c>
      <c r="B121" s="34" t="s">
        <v>217</v>
      </c>
      <c r="C121" s="46">
        <v>882204</v>
      </c>
      <c r="D121" s="43" t="str">
        <f t="shared" si="12"/>
        <v>N/A</v>
      </c>
      <c r="E121" s="46">
        <v>747950</v>
      </c>
      <c r="F121" s="43" t="str">
        <f t="shared" si="13"/>
        <v>N/A</v>
      </c>
      <c r="G121" s="46">
        <v>895333</v>
      </c>
      <c r="H121" s="43" t="str">
        <f t="shared" si="14"/>
        <v>N/A</v>
      </c>
      <c r="I121" s="12">
        <v>-15.2</v>
      </c>
      <c r="J121" s="12">
        <v>19.7</v>
      </c>
      <c r="K121" s="44" t="s">
        <v>732</v>
      </c>
      <c r="L121" s="9" t="str">
        <f t="shared" si="15"/>
        <v>Yes</v>
      </c>
    </row>
    <row r="122" spans="1:12" ht="25.5" x14ac:dyDescent="0.2">
      <c r="A122" s="4" t="s">
        <v>579</v>
      </c>
      <c r="B122" s="34" t="s">
        <v>217</v>
      </c>
      <c r="C122" s="35">
        <v>2619</v>
      </c>
      <c r="D122" s="43" t="str">
        <f t="shared" si="12"/>
        <v>N/A</v>
      </c>
      <c r="E122" s="35">
        <v>2450</v>
      </c>
      <c r="F122" s="43" t="str">
        <f t="shared" si="13"/>
        <v>N/A</v>
      </c>
      <c r="G122" s="35">
        <v>2780</v>
      </c>
      <c r="H122" s="43" t="str">
        <f t="shared" si="14"/>
        <v>N/A</v>
      </c>
      <c r="I122" s="12">
        <v>-6.45</v>
      </c>
      <c r="J122" s="12">
        <v>13.47</v>
      </c>
      <c r="K122" s="44" t="s">
        <v>732</v>
      </c>
      <c r="L122" s="9" t="str">
        <f t="shared" si="15"/>
        <v>Yes</v>
      </c>
    </row>
    <row r="123" spans="1:12" ht="25.5" x14ac:dyDescent="0.2">
      <c r="A123" s="4" t="s">
        <v>1335</v>
      </c>
      <c r="B123" s="34" t="s">
        <v>217</v>
      </c>
      <c r="C123" s="46">
        <v>336.84765177999998</v>
      </c>
      <c r="D123" s="43" t="str">
        <f t="shared" si="12"/>
        <v>N/A</v>
      </c>
      <c r="E123" s="46">
        <v>305.28571428999999</v>
      </c>
      <c r="F123" s="43" t="str">
        <f t="shared" si="13"/>
        <v>N/A</v>
      </c>
      <c r="G123" s="46">
        <v>322.06223022</v>
      </c>
      <c r="H123" s="43" t="str">
        <f t="shared" si="14"/>
        <v>N/A</v>
      </c>
      <c r="I123" s="12">
        <v>-9.3699999999999992</v>
      </c>
      <c r="J123" s="12">
        <v>5.4950000000000001</v>
      </c>
      <c r="K123" s="44" t="s">
        <v>732</v>
      </c>
      <c r="L123" s="9" t="str">
        <f t="shared" si="15"/>
        <v>Yes</v>
      </c>
    </row>
    <row r="124" spans="1:12" ht="25.5" x14ac:dyDescent="0.2">
      <c r="A124" s="4" t="s">
        <v>580</v>
      </c>
      <c r="B124" s="34" t="s">
        <v>217</v>
      </c>
      <c r="C124" s="46">
        <v>1357453</v>
      </c>
      <c r="D124" s="43" t="str">
        <f t="shared" si="12"/>
        <v>N/A</v>
      </c>
      <c r="E124" s="46">
        <v>819452</v>
      </c>
      <c r="F124" s="43" t="str">
        <f t="shared" si="13"/>
        <v>N/A</v>
      </c>
      <c r="G124" s="46">
        <v>292138</v>
      </c>
      <c r="H124" s="43" t="str">
        <f t="shared" si="14"/>
        <v>N/A</v>
      </c>
      <c r="I124" s="12">
        <v>-39.6</v>
      </c>
      <c r="J124" s="12">
        <v>-64.3</v>
      </c>
      <c r="K124" s="44" t="s">
        <v>732</v>
      </c>
      <c r="L124" s="9" t="str">
        <f t="shared" si="15"/>
        <v>No</v>
      </c>
    </row>
    <row r="125" spans="1:12" x14ac:dyDescent="0.2">
      <c r="A125" s="2" t="s">
        <v>581</v>
      </c>
      <c r="B125" s="34" t="s">
        <v>217</v>
      </c>
      <c r="C125" s="35">
        <v>3265</v>
      </c>
      <c r="D125" s="43" t="str">
        <f t="shared" si="12"/>
        <v>N/A</v>
      </c>
      <c r="E125" s="35">
        <v>4347</v>
      </c>
      <c r="F125" s="43" t="str">
        <f t="shared" si="13"/>
        <v>N/A</v>
      </c>
      <c r="G125" s="35">
        <v>3030</v>
      </c>
      <c r="H125" s="43" t="str">
        <f t="shared" si="14"/>
        <v>N/A</v>
      </c>
      <c r="I125" s="12">
        <v>33.14</v>
      </c>
      <c r="J125" s="12">
        <v>-30.3</v>
      </c>
      <c r="K125" s="44" t="s">
        <v>732</v>
      </c>
      <c r="L125" s="9" t="str">
        <f t="shared" si="15"/>
        <v>No</v>
      </c>
    </row>
    <row r="126" spans="1:12" ht="25.5" x14ac:dyDescent="0.2">
      <c r="A126" s="2" t="s">
        <v>1336</v>
      </c>
      <c r="B126" s="34" t="s">
        <v>217</v>
      </c>
      <c r="C126" s="46">
        <v>415.75895865000001</v>
      </c>
      <c r="D126" s="43" t="str">
        <f t="shared" si="12"/>
        <v>N/A</v>
      </c>
      <c r="E126" s="46">
        <v>188.50977685999999</v>
      </c>
      <c r="F126" s="43" t="str">
        <f t="shared" si="13"/>
        <v>N/A</v>
      </c>
      <c r="G126" s="46">
        <v>96.415181517999997</v>
      </c>
      <c r="H126" s="43" t="str">
        <f t="shared" si="14"/>
        <v>N/A</v>
      </c>
      <c r="I126" s="12">
        <v>-54.7</v>
      </c>
      <c r="J126" s="12">
        <v>-48.9</v>
      </c>
      <c r="K126" s="44" t="s">
        <v>732</v>
      </c>
      <c r="L126" s="9" t="str">
        <f t="shared" si="15"/>
        <v>No</v>
      </c>
    </row>
    <row r="127" spans="1:12" ht="25.5" x14ac:dyDescent="0.2">
      <c r="A127" s="2" t="s">
        <v>582</v>
      </c>
      <c r="B127" s="34" t="s">
        <v>217</v>
      </c>
      <c r="C127" s="46">
        <v>12658085</v>
      </c>
      <c r="D127" s="43" t="str">
        <f t="shared" si="12"/>
        <v>N/A</v>
      </c>
      <c r="E127" s="46">
        <v>15020695</v>
      </c>
      <c r="F127" s="43" t="str">
        <f t="shared" si="13"/>
        <v>N/A</v>
      </c>
      <c r="G127" s="46">
        <v>27335232</v>
      </c>
      <c r="H127" s="43" t="str">
        <f t="shared" si="14"/>
        <v>N/A</v>
      </c>
      <c r="I127" s="12">
        <v>18.66</v>
      </c>
      <c r="J127" s="12">
        <v>81.98</v>
      </c>
      <c r="K127" s="44" t="s">
        <v>732</v>
      </c>
      <c r="L127" s="9" t="str">
        <f t="shared" si="15"/>
        <v>No</v>
      </c>
    </row>
    <row r="128" spans="1:12" x14ac:dyDescent="0.2">
      <c r="A128" s="2" t="s">
        <v>583</v>
      </c>
      <c r="B128" s="34" t="s">
        <v>217</v>
      </c>
      <c r="C128" s="35">
        <v>12613</v>
      </c>
      <c r="D128" s="43" t="str">
        <f t="shared" si="12"/>
        <v>N/A</v>
      </c>
      <c r="E128" s="35">
        <v>12645</v>
      </c>
      <c r="F128" s="43" t="str">
        <f t="shared" si="13"/>
        <v>N/A</v>
      </c>
      <c r="G128" s="35">
        <v>14819</v>
      </c>
      <c r="H128" s="43" t="str">
        <f t="shared" si="14"/>
        <v>N/A</v>
      </c>
      <c r="I128" s="12">
        <v>0.25369999999999998</v>
      </c>
      <c r="J128" s="12">
        <v>17.190000000000001</v>
      </c>
      <c r="K128" s="44" t="s">
        <v>732</v>
      </c>
      <c r="L128" s="9" t="str">
        <f t="shared" si="15"/>
        <v>Yes</v>
      </c>
    </row>
    <row r="129" spans="1:12" ht="25.5" x14ac:dyDescent="0.2">
      <c r="A129" s="2" t="s">
        <v>1337</v>
      </c>
      <c r="B129" s="34" t="s">
        <v>217</v>
      </c>
      <c r="C129" s="46">
        <v>1003.5744866</v>
      </c>
      <c r="D129" s="43" t="str">
        <f t="shared" si="12"/>
        <v>N/A</v>
      </c>
      <c r="E129" s="46">
        <v>1187.8762357000001</v>
      </c>
      <c r="F129" s="43" t="str">
        <f t="shared" si="13"/>
        <v>N/A</v>
      </c>
      <c r="G129" s="46">
        <v>1844.6070585</v>
      </c>
      <c r="H129" s="43" t="str">
        <f t="shared" si="14"/>
        <v>N/A</v>
      </c>
      <c r="I129" s="12">
        <v>18.36</v>
      </c>
      <c r="J129" s="12">
        <v>55.29</v>
      </c>
      <c r="K129" s="44" t="s">
        <v>732</v>
      </c>
      <c r="L129" s="9" t="str">
        <f t="shared" si="15"/>
        <v>No</v>
      </c>
    </row>
    <row r="130" spans="1:12" ht="25.5" x14ac:dyDescent="0.2">
      <c r="A130" s="2" t="s">
        <v>584</v>
      </c>
      <c r="B130" s="34" t="s">
        <v>217</v>
      </c>
      <c r="C130" s="46">
        <v>10383475</v>
      </c>
      <c r="D130" s="43" t="str">
        <f t="shared" si="12"/>
        <v>N/A</v>
      </c>
      <c r="E130" s="46">
        <v>10208787</v>
      </c>
      <c r="F130" s="43" t="str">
        <f t="shared" si="13"/>
        <v>N/A</v>
      </c>
      <c r="G130" s="46">
        <v>12544652</v>
      </c>
      <c r="H130" s="43" t="str">
        <f t="shared" si="14"/>
        <v>N/A</v>
      </c>
      <c r="I130" s="12">
        <v>-1.68</v>
      </c>
      <c r="J130" s="12">
        <v>22.88</v>
      </c>
      <c r="K130" s="44" t="s">
        <v>732</v>
      </c>
      <c r="L130" s="9" t="str">
        <f t="shared" si="15"/>
        <v>Yes</v>
      </c>
    </row>
    <row r="131" spans="1:12" x14ac:dyDescent="0.2">
      <c r="A131" s="2" t="s">
        <v>585</v>
      </c>
      <c r="B131" s="34" t="s">
        <v>217</v>
      </c>
      <c r="C131" s="35">
        <v>782</v>
      </c>
      <c r="D131" s="43" t="str">
        <f t="shared" si="12"/>
        <v>N/A</v>
      </c>
      <c r="E131" s="35">
        <v>769</v>
      </c>
      <c r="F131" s="43" t="str">
        <f t="shared" si="13"/>
        <v>N/A</v>
      </c>
      <c r="G131" s="35">
        <v>918</v>
      </c>
      <c r="H131" s="43" t="str">
        <f t="shared" si="14"/>
        <v>N/A</v>
      </c>
      <c r="I131" s="12">
        <v>-1.66</v>
      </c>
      <c r="J131" s="12">
        <v>19.38</v>
      </c>
      <c r="K131" s="44" t="s">
        <v>732</v>
      </c>
      <c r="L131" s="9" t="str">
        <f t="shared" si="15"/>
        <v>Yes</v>
      </c>
    </row>
    <row r="132" spans="1:12" x14ac:dyDescent="0.2">
      <c r="A132" s="2" t="s">
        <v>1338</v>
      </c>
      <c r="B132" s="34" t="s">
        <v>217</v>
      </c>
      <c r="C132" s="46">
        <v>13278.101022999999</v>
      </c>
      <c r="D132" s="43" t="str">
        <f t="shared" si="12"/>
        <v>N/A</v>
      </c>
      <c r="E132" s="46">
        <v>13275.405722</v>
      </c>
      <c r="F132" s="43" t="str">
        <f t="shared" si="13"/>
        <v>N/A</v>
      </c>
      <c r="G132" s="46">
        <v>13665.198257</v>
      </c>
      <c r="H132" s="43" t="str">
        <f t="shared" si="14"/>
        <v>N/A</v>
      </c>
      <c r="I132" s="12">
        <v>-0.02</v>
      </c>
      <c r="J132" s="12">
        <v>2.9359999999999999</v>
      </c>
      <c r="K132" s="44" t="s">
        <v>732</v>
      </c>
      <c r="L132" s="9" t="str">
        <f t="shared" si="15"/>
        <v>Yes</v>
      </c>
    </row>
    <row r="133" spans="1:12" ht="25.5" x14ac:dyDescent="0.2">
      <c r="A133" s="2" t="s">
        <v>586</v>
      </c>
      <c r="B133" s="34" t="s">
        <v>217</v>
      </c>
      <c r="C133" s="46">
        <v>471122</v>
      </c>
      <c r="D133" s="43" t="str">
        <f t="shared" si="12"/>
        <v>N/A</v>
      </c>
      <c r="E133" s="46">
        <v>280390</v>
      </c>
      <c r="F133" s="43" t="str">
        <f t="shared" si="13"/>
        <v>N/A</v>
      </c>
      <c r="G133" s="46">
        <v>330404</v>
      </c>
      <c r="H133" s="43" t="str">
        <f t="shared" si="14"/>
        <v>N/A</v>
      </c>
      <c r="I133" s="12">
        <v>-40.5</v>
      </c>
      <c r="J133" s="12">
        <v>17.84</v>
      </c>
      <c r="K133" s="44" t="s">
        <v>732</v>
      </c>
      <c r="L133" s="9" t="str">
        <f>IF(J133="Div by 0", "N/A", IF(OR(J133="N/A",K133="N/A"),"N/A", IF(J133&gt;VALUE(MID(K133,1,2)), "No", IF(J133&lt;-1*VALUE(MID(K133,1,2)), "No", "Yes"))))</f>
        <v>Yes</v>
      </c>
    </row>
    <row r="134" spans="1:12" x14ac:dyDescent="0.2">
      <c r="A134" s="2" t="s">
        <v>587</v>
      </c>
      <c r="B134" s="34" t="s">
        <v>217</v>
      </c>
      <c r="C134" s="35">
        <v>4462</v>
      </c>
      <c r="D134" s="43" t="str">
        <f t="shared" si="12"/>
        <v>N/A</v>
      </c>
      <c r="E134" s="35">
        <v>3574</v>
      </c>
      <c r="F134" s="43" t="str">
        <f t="shared" si="13"/>
        <v>N/A</v>
      </c>
      <c r="G134" s="35">
        <v>3577</v>
      </c>
      <c r="H134" s="43" t="str">
        <f t="shared" si="14"/>
        <v>N/A</v>
      </c>
      <c r="I134" s="12">
        <v>-19.899999999999999</v>
      </c>
      <c r="J134" s="12">
        <v>8.3900000000000002E-2</v>
      </c>
      <c r="K134" s="44" t="s">
        <v>732</v>
      </c>
      <c r="L134" s="9" t="str">
        <f t="shared" ref="L134:L138" si="16">IF(J134="Div by 0", "N/A", IF(OR(J134="N/A",K134="N/A"),"N/A", IF(J134&gt;VALUE(MID(K134,1,2)), "No", IF(J134&lt;-1*VALUE(MID(K134,1,2)), "No", "Yes"))))</f>
        <v>Yes</v>
      </c>
    </row>
    <row r="135" spans="1:12" ht="25.5" x14ac:dyDescent="0.2">
      <c r="A135" s="2" t="s">
        <v>1339</v>
      </c>
      <c r="B135" s="34" t="s">
        <v>217</v>
      </c>
      <c r="C135" s="46">
        <v>105.58538772</v>
      </c>
      <c r="D135" s="43" t="str">
        <f t="shared" si="12"/>
        <v>N/A</v>
      </c>
      <c r="E135" s="46">
        <v>78.452714045999997</v>
      </c>
      <c r="F135" s="43" t="str">
        <f t="shared" si="13"/>
        <v>N/A</v>
      </c>
      <c r="G135" s="46">
        <v>92.369024322000001</v>
      </c>
      <c r="H135" s="43" t="str">
        <f t="shared" si="14"/>
        <v>N/A</v>
      </c>
      <c r="I135" s="12">
        <v>-25.7</v>
      </c>
      <c r="J135" s="12">
        <v>17.739999999999998</v>
      </c>
      <c r="K135" s="44" t="s">
        <v>732</v>
      </c>
      <c r="L135" s="9" t="str">
        <f t="shared" si="16"/>
        <v>Yes</v>
      </c>
    </row>
    <row r="136" spans="1:12" ht="25.5" x14ac:dyDescent="0.2">
      <c r="A136" s="2" t="s">
        <v>588</v>
      </c>
      <c r="B136" s="34" t="s">
        <v>217</v>
      </c>
      <c r="C136" s="46">
        <v>22171569</v>
      </c>
      <c r="D136" s="43" t="str">
        <f t="shared" ref="D136:D150" si="17">IF($B136="N/A","N/A",IF(C136&gt;10,"No",IF(C136&lt;-10,"No","Yes")))</f>
        <v>N/A</v>
      </c>
      <c r="E136" s="46">
        <v>30247130</v>
      </c>
      <c r="F136" s="43" t="str">
        <f t="shared" ref="F136:F150" si="18">IF($B136="N/A","N/A",IF(E136&gt;10,"No",IF(E136&lt;-10,"No","Yes")))</f>
        <v>N/A</v>
      </c>
      <c r="G136" s="46">
        <v>40636598</v>
      </c>
      <c r="H136" s="43" t="str">
        <f t="shared" ref="H136:H150" si="19">IF($B136="N/A","N/A",IF(G136&gt;10,"No",IF(G136&lt;-10,"No","Yes")))</f>
        <v>N/A</v>
      </c>
      <c r="I136" s="12">
        <v>36.42</v>
      </c>
      <c r="J136" s="12">
        <v>34.35</v>
      </c>
      <c r="K136" s="44" t="s">
        <v>732</v>
      </c>
      <c r="L136" s="9" t="str">
        <f t="shared" si="16"/>
        <v>No</v>
      </c>
    </row>
    <row r="137" spans="1:12" x14ac:dyDescent="0.2">
      <c r="A137" s="2" t="s">
        <v>589</v>
      </c>
      <c r="B137" s="34" t="s">
        <v>217</v>
      </c>
      <c r="C137" s="35">
        <v>351</v>
      </c>
      <c r="D137" s="43" t="str">
        <f t="shared" si="17"/>
        <v>N/A</v>
      </c>
      <c r="E137" s="35">
        <v>1107</v>
      </c>
      <c r="F137" s="43" t="str">
        <f t="shared" si="18"/>
        <v>N/A</v>
      </c>
      <c r="G137" s="35">
        <v>1483</v>
      </c>
      <c r="H137" s="43" t="str">
        <f t="shared" si="19"/>
        <v>N/A</v>
      </c>
      <c r="I137" s="12">
        <v>215.4</v>
      </c>
      <c r="J137" s="12">
        <v>33.97</v>
      </c>
      <c r="K137" s="44" t="s">
        <v>732</v>
      </c>
      <c r="L137" s="9" t="str">
        <f t="shared" si="16"/>
        <v>No</v>
      </c>
    </row>
    <row r="138" spans="1:12" ht="25.5" x14ac:dyDescent="0.2">
      <c r="A138" s="2" t="s">
        <v>1340</v>
      </c>
      <c r="B138" s="34" t="s">
        <v>217</v>
      </c>
      <c r="C138" s="46">
        <v>63166.863248000001</v>
      </c>
      <c r="D138" s="43" t="str">
        <f t="shared" si="17"/>
        <v>N/A</v>
      </c>
      <c r="E138" s="46">
        <v>27323.514002</v>
      </c>
      <c r="F138" s="43" t="str">
        <f t="shared" si="18"/>
        <v>N/A</v>
      </c>
      <c r="G138" s="46">
        <v>27401.616993</v>
      </c>
      <c r="H138" s="43" t="str">
        <f t="shared" si="19"/>
        <v>N/A</v>
      </c>
      <c r="I138" s="12">
        <v>-56.7</v>
      </c>
      <c r="J138" s="12">
        <v>0.2858</v>
      </c>
      <c r="K138" s="44" t="s">
        <v>732</v>
      </c>
      <c r="L138" s="9" t="str">
        <f t="shared" si="16"/>
        <v>Yes</v>
      </c>
    </row>
    <row r="139" spans="1:12" ht="25.5" x14ac:dyDescent="0.2">
      <c r="A139" s="2" t="s">
        <v>590</v>
      </c>
      <c r="B139" s="34" t="s">
        <v>217</v>
      </c>
      <c r="C139" s="46">
        <v>35061404</v>
      </c>
      <c r="D139" s="43" t="str">
        <f t="shared" si="17"/>
        <v>N/A</v>
      </c>
      <c r="E139" s="46">
        <v>30602057</v>
      </c>
      <c r="F139" s="43" t="str">
        <f t="shared" si="18"/>
        <v>N/A</v>
      </c>
      <c r="G139" s="46">
        <v>31041386</v>
      </c>
      <c r="H139" s="43" t="str">
        <f t="shared" si="19"/>
        <v>N/A</v>
      </c>
      <c r="I139" s="12">
        <v>-12.7</v>
      </c>
      <c r="J139" s="12">
        <v>1.4359999999999999</v>
      </c>
      <c r="K139" s="44" t="s">
        <v>732</v>
      </c>
      <c r="L139" s="9" t="str">
        <f t="shared" ref="L139:L150" si="20">IF(J139="Div by 0", "N/A", IF(K139="N/A","N/A", IF(J139&gt;VALUE(MID(K139,1,2)), "No", IF(J139&lt;-1*VALUE(MID(K139,1,2)), "No", "Yes"))))</f>
        <v>Yes</v>
      </c>
    </row>
    <row r="140" spans="1:12" ht="25.5" x14ac:dyDescent="0.2">
      <c r="A140" s="2" t="s">
        <v>591</v>
      </c>
      <c r="B140" s="34" t="s">
        <v>217</v>
      </c>
      <c r="C140" s="35">
        <v>38340</v>
      </c>
      <c r="D140" s="43" t="str">
        <f t="shared" si="17"/>
        <v>N/A</v>
      </c>
      <c r="E140" s="35">
        <v>31459</v>
      </c>
      <c r="F140" s="43" t="str">
        <f t="shared" si="18"/>
        <v>N/A</v>
      </c>
      <c r="G140" s="35">
        <v>28240</v>
      </c>
      <c r="H140" s="43" t="str">
        <f t="shared" si="19"/>
        <v>N/A</v>
      </c>
      <c r="I140" s="12">
        <v>-17.899999999999999</v>
      </c>
      <c r="J140" s="12">
        <v>-10.199999999999999</v>
      </c>
      <c r="K140" s="44" t="s">
        <v>732</v>
      </c>
      <c r="L140" s="9" t="str">
        <f t="shared" si="20"/>
        <v>Yes</v>
      </c>
    </row>
    <row r="141" spans="1:12" ht="25.5" x14ac:dyDescent="0.2">
      <c r="A141" s="2" t="s">
        <v>1341</v>
      </c>
      <c r="B141" s="34" t="s">
        <v>217</v>
      </c>
      <c r="C141" s="46">
        <v>914.48628065000003</v>
      </c>
      <c r="D141" s="43" t="str">
        <f t="shared" si="17"/>
        <v>N/A</v>
      </c>
      <c r="E141" s="46">
        <v>972.76000509000005</v>
      </c>
      <c r="F141" s="43" t="str">
        <f t="shared" si="18"/>
        <v>N/A</v>
      </c>
      <c r="G141" s="46">
        <v>1099.1992210000001</v>
      </c>
      <c r="H141" s="43" t="str">
        <f t="shared" si="19"/>
        <v>N/A</v>
      </c>
      <c r="I141" s="12">
        <v>6.3719999999999999</v>
      </c>
      <c r="J141" s="12">
        <v>13</v>
      </c>
      <c r="K141" s="44" t="s">
        <v>732</v>
      </c>
      <c r="L141" s="9" t="str">
        <f t="shared" si="20"/>
        <v>Yes</v>
      </c>
    </row>
    <row r="142" spans="1:12" ht="25.5" x14ac:dyDescent="0.2">
      <c r="A142" s="2" t="s">
        <v>592</v>
      </c>
      <c r="B142" s="34" t="s">
        <v>217</v>
      </c>
      <c r="C142" s="46">
        <v>113034</v>
      </c>
      <c r="D142" s="43" t="str">
        <f t="shared" si="17"/>
        <v>N/A</v>
      </c>
      <c r="E142" s="46">
        <v>74486</v>
      </c>
      <c r="F142" s="43" t="str">
        <f t="shared" si="18"/>
        <v>N/A</v>
      </c>
      <c r="G142" s="46">
        <v>731500</v>
      </c>
      <c r="H142" s="43" t="str">
        <f t="shared" si="19"/>
        <v>N/A</v>
      </c>
      <c r="I142" s="12">
        <v>-34.1</v>
      </c>
      <c r="J142" s="12">
        <v>882.1</v>
      </c>
      <c r="K142" s="44" t="s">
        <v>732</v>
      </c>
      <c r="L142" s="9" t="str">
        <f t="shared" si="20"/>
        <v>No</v>
      </c>
    </row>
    <row r="143" spans="1:12" x14ac:dyDescent="0.2">
      <c r="A143" s="3" t="s">
        <v>593</v>
      </c>
      <c r="B143" s="34" t="s">
        <v>217</v>
      </c>
      <c r="C143" s="35">
        <v>79</v>
      </c>
      <c r="D143" s="43" t="str">
        <f t="shared" si="17"/>
        <v>N/A</v>
      </c>
      <c r="E143" s="35">
        <v>53</v>
      </c>
      <c r="F143" s="43" t="str">
        <f t="shared" si="18"/>
        <v>N/A</v>
      </c>
      <c r="G143" s="35">
        <v>55</v>
      </c>
      <c r="H143" s="43" t="str">
        <f t="shared" si="19"/>
        <v>N/A</v>
      </c>
      <c r="I143" s="12">
        <v>-32.9</v>
      </c>
      <c r="J143" s="12">
        <v>3.774</v>
      </c>
      <c r="K143" s="44" t="s">
        <v>732</v>
      </c>
      <c r="L143" s="9" t="str">
        <f t="shared" si="20"/>
        <v>Yes</v>
      </c>
    </row>
    <row r="144" spans="1:12" ht="25.5" x14ac:dyDescent="0.2">
      <c r="A144" s="3" t="s">
        <v>1342</v>
      </c>
      <c r="B144" s="34" t="s">
        <v>217</v>
      </c>
      <c r="C144" s="46">
        <v>1430.8101266000001</v>
      </c>
      <c r="D144" s="43" t="str">
        <f t="shared" si="17"/>
        <v>N/A</v>
      </c>
      <c r="E144" s="46">
        <v>1405.3962263999999</v>
      </c>
      <c r="F144" s="43" t="str">
        <f t="shared" si="18"/>
        <v>N/A</v>
      </c>
      <c r="G144" s="46">
        <v>13300</v>
      </c>
      <c r="H144" s="43" t="str">
        <f t="shared" si="19"/>
        <v>N/A</v>
      </c>
      <c r="I144" s="12">
        <v>-1.78</v>
      </c>
      <c r="J144" s="12">
        <v>846.4</v>
      </c>
      <c r="K144" s="44" t="s">
        <v>732</v>
      </c>
      <c r="L144" s="9" t="str">
        <f t="shared" si="20"/>
        <v>No</v>
      </c>
    </row>
    <row r="145" spans="1:12" ht="25.5" x14ac:dyDescent="0.2">
      <c r="A145" s="2" t="s">
        <v>594</v>
      </c>
      <c r="B145" s="34" t="s">
        <v>217</v>
      </c>
      <c r="C145" s="46">
        <v>10412978</v>
      </c>
      <c r="D145" s="43" t="str">
        <f t="shared" si="17"/>
        <v>N/A</v>
      </c>
      <c r="E145" s="46">
        <v>10456853</v>
      </c>
      <c r="F145" s="43" t="str">
        <f t="shared" si="18"/>
        <v>N/A</v>
      </c>
      <c r="G145" s="46">
        <v>12553749</v>
      </c>
      <c r="H145" s="43" t="str">
        <f t="shared" si="19"/>
        <v>N/A</v>
      </c>
      <c r="I145" s="12">
        <v>0.42130000000000001</v>
      </c>
      <c r="J145" s="12">
        <v>20.05</v>
      </c>
      <c r="K145" s="44" t="s">
        <v>732</v>
      </c>
      <c r="L145" s="9" t="str">
        <f t="shared" si="20"/>
        <v>Yes</v>
      </c>
    </row>
    <row r="146" spans="1:12" x14ac:dyDescent="0.2">
      <c r="A146" s="2" t="s">
        <v>595</v>
      </c>
      <c r="B146" s="34" t="s">
        <v>217</v>
      </c>
      <c r="C146" s="35">
        <v>16883</v>
      </c>
      <c r="D146" s="43" t="str">
        <f t="shared" si="17"/>
        <v>N/A</v>
      </c>
      <c r="E146" s="35">
        <v>14909</v>
      </c>
      <c r="F146" s="43" t="str">
        <f t="shared" si="18"/>
        <v>N/A</v>
      </c>
      <c r="G146" s="35">
        <v>7484</v>
      </c>
      <c r="H146" s="43" t="str">
        <f t="shared" si="19"/>
        <v>N/A</v>
      </c>
      <c r="I146" s="12">
        <v>-11.7</v>
      </c>
      <c r="J146" s="12">
        <v>-49.8</v>
      </c>
      <c r="K146" s="44" t="s">
        <v>732</v>
      </c>
      <c r="L146" s="9" t="str">
        <f t="shared" si="20"/>
        <v>No</v>
      </c>
    </row>
    <row r="147" spans="1:12" ht="25.5" x14ac:dyDescent="0.2">
      <c r="A147" s="2" t="s">
        <v>1343</v>
      </c>
      <c r="B147" s="34" t="s">
        <v>217</v>
      </c>
      <c r="C147" s="46">
        <v>616.77296689000002</v>
      </c>
      <c r="D147" s="43" t="str">
        <f t="shared" si="17"/>
        <v>N/A</v>
      </c>
      <c r="E147" s="46">
        <v>701.37856327999998</v>
      </c>
      <c r="F147" s="43" t="str">
        <f t="shared" si="18"/>
        <v>N/A</v>
      </c>
      <c r="G147" s="46">
        <v>1677.4116782000001</v>
      </c>
      <c r="H147" s="43" t="str">
        <f t="shared" si="19"/>
        <v>N/A</v>
      </c>
      <c r="I147" s="12">
        <v>13.72</v>
      </c>
      <c r="J147" s="12">
        <v>139.19999999999999</v>
      </c>
      <c r="K147" s="44" t="s">
        <v>732</v>
      </c>
      <c r="L147" s="9" t="str">
        <f t="shared" si="20"/>
        <v>No</v>
      </c>
    </row>
    <row r="148" spans="1:12" ht="25.5" x14ac:dyDescent="0.2">
      <c r="A148" s="2" t="s">
        <v>596</v>
      </c>
      <c r="B148" s="34" t="s">
        <v>217</v>
      </c>
      <c r="C148" s="46">
        <v>129746</v>
      </c>
      <c r="D148" s="43" t="str">
        <f t="shared" si="17"/>
        <v>N/A</v>
      </c>
      <c r="E148" s="46">
        <v>78223</v>
      </c>
      <c r="F148" s="43" t="str">
        <f t="shared" si="18"/>
        <v>N/A</v>
      </c>
      <c r="G148" s="46">
        <v>105246</v>
      </c>
      <c r="H148" s="43" t="str">
        <f t="shared" si="19"/>
        <v>N/A</v>
      </c>
      <c r="I148" s="12">
        <v>-39.700000000000003</v>
      </c>
      <c r="J148" s="12">
        <v>34.549999999999997</v>
      </c>
      <c r="K148" s="44" t="s">
        <v>732</v>
      </c>
      <c r="L148" s="9" t="str">
        <f t="shared" si="20"/>
        <v>No</v>
      </c>
    </row>
    <row r="149" spans="1:12" x14ac:dyDescent="0.2">
      <c r="A149" s="2" t="s">
        <v>597</v>
      </c>
      <c r="B149" s="34" t="s">
        <v>217</v>
      </c>
      <c r="C149" s="35">
        <v>19</v>
      </c>
      <c r="D149" s="43" t="str">
        <f t="shared" si="17"/>
        <v>N/A</v>
      </c>
      <c r="E149" s="35">
        <v>15</v>
      </c>
      <c r="F149" s="43" t="str">
        <f t="shared" si="18"/>
        <v>N/A</v>
      </c>
      <c r="G149" s="35">
        <v>19</v>
      </c>
      <c r="H149" s="43" t="str">
        <f t="shared" si="19"/>
        <v>N/A</v>
      </c>
      <c r="I149" s="12">
        <v>-21.1</v>
      </c>
      <c r="J149" s="12">
        <v>26.67</v>
      </c>
      <c r="K149" s="44" t="s">
        <v>732</v>
      </c>
      <c r="L149" s="9" t="str">
        <f t="shared" si="20"/>
        <v>Yes</v>
      </c>
    </row>
    <row r="150" spans="1:12" ht="25.5" x14ac:dyDescent="0.2">
      <c r="A150" s="4" t="s">
        <v>1344</v>
      </c>
      <c r="B150" s="34" t="s">
        <v>217</v>
      </c>
      <c r="C150" s="46">
        <v>6828.7368421000001</v>
      </c>
      <c r="D150" s="43" t="str">
        <f t="shared" si="17"/>
        <v>N/A</v>
      </c>
      <c r="E150" s="46">
        <v>5214.8666666999998</v>
      </c>
      <c r="F150" s="43" t="str">
        <f t="shared" si="18"/>
        <v>N/A</v>
      </c>
      <c r="G150" s="46">
        <v>5539.2631578999999</v>
      </c>
      <c r="H150" s="43" t="str">
        <f t="shared" si="19"/>
        <v>N/A</v>
      </c>
      <c r="I150" s="12">
        <v>-23.6</v>
      </c>
      <c r="J150" s="12">
        <v>6.2210000000000001</v>
      </c>
      <c r="K150" s="44" t="s">
        <v>732</v>
      </c>
      <c r="L150" s="9" t="str">
        <f t="shared" si="20"/>
        <v>Yes</v>
      </c>
    </row>
    <row r="151" spans="1:12" ht="25.5" x14ac:dyDescent="0.2">
      <c r="A151" s="4" t="s">
        <v>1345</v>
      </c>
      <c r="B151" s="34" t="s">
        <v>217</v>
      </c>
      <c r="C151" s="46">
        <v>948.21000170000002</v>
      </c>
      <c r="D151" s="43" t="str">
        <f t="shared" ref="D151:D170" si="21">IF($B151="N/A","N/A",IF(C151&gt;10,"No",IF(C151&lt;-10,"No","Yes")))</f>
        <v>N/A</v>
      </c>
      <c r="E151" s="46">
        <v>875.27234544999999</v>
      </c>
      <c r="F151" s="43" t="str">
        <f t="shared" ref="F151:F170" si="22">IF($B151="N/A","N/A",IF(E151&gt;10,"No",IF(E151&lt;-10,"No","Yes")))</f>
        <v>N/A</v>
      </c>
      <c r="G151" s="46">
        <v>910.04073315000005</v>
      </c>
      <c r="H151" s="43" t="str">
        <f t="shared" ref="H151:H170" si="23">IF($B151="N/A","N/A",IF(G151&gt;10,"No",IF(G151&lt;-10,"No","Yes")))</f>
        <v>N/A</v>
      </c>
      <c r="I151" s="12">
        <v>-7.69</v>
      </c>
      <c r="J151" s="12">
        <v>3.972</v>
      </c>
      <c r="K151" s="44" t="s">
        <v>732</v>
      </c>
      <c r="L151" s="9" t="str">
        <f t="shared" ref="L151:L170" si="24">IF(J151="Div by 0", "N/A", IF(K151="N/A","N/A", IF(J151&gt;VALUE(MID(K151,1,2)), "No", IF(J151&lt;-1*VALUE(MID(K151,1,2)), "No", "Yes"))))</f>
        <v>Yes</v>
      </c>
    </row>
    <row r="152" spans="1:12" ht="25.5" x14ac:dyDescent="0.2">
      <c r="A152" s="4" t="s">
        <v>1346</v>
      </c>
      <c r="B152" s="34" t="s">
        <v>217</v>
      </c>
      <c r="C152" s="46">
        <v>223.04031287999999</v>
      </c>
      <c r="D152" s="43" t="str">
        <f t="shared" si="21"/>
        <v>N/A</v>
      </c>
      <c r="E152" s="46">
        <v>507.82623848999998</v>
      </c>
      <c r="F152" s="43" t="str">
        <f t="shared" si="22"/>
        <v>N/A</v>
      </c>
      <c r="G152" s="46">
        <v>766.63150912000003</v>
      </c>
      <c r="H152" s="43" t="str">
        <f t="shared" si="23"/>
        <v>N/A</v>
      </c>
      <c r="I152" s="12">
        <v>127.7</v>
      </c>
      <c r="J152" s="12">
        <v>50.96</v>
      </c>
      <c r="K152" s="44" t="s">
        <v>732</v>
      </c>
      <c r="L152" s="9" t="str">
        <f t="shared" si="24"/>
        <v>No</v>
      </c>
    </row>
    <row r="153" spans="1:12" ht="25.5" x14ac:dyDescent="0.2">
      <c r="A153" s="4" t="s">
        <v>1347</v>
      </c>
      <c r="B153" s="34" t="s">
        <v>217</v>
      </c>
      <c r="C153" s="46">
        <v>4393.7146248999998</v>
      </c>
      <c r="D153" s="43" t="str">
        <f t="shared" si="21"/>
        <v>N/A</v>
      </c>
      <c r="E153" s="46">
        <v>4375.4091797999999</v>
      </c>
      <c r="F153" s="43" t="str">
        <f t="shared" si="22"/>
        <v>N/A</v>
      </c>
      <c r="G153" s="46">
        <v>4671.4955154999998</v>
      </c>
      <c r="H153" s="43" t="str">
        <f t="shared" si="23"/>
        <v>N/A</v>
      </c>
      <c r="I153" s="12">
        <v>-0.41699999999999998</v>
      </c>
      <c r="J153" s="12">
        <v>6.7670000000000003</v>
      </c>
      <c r="K153" s="44" t="s">
        <v>732</v>
      </c>
      <c r="L153" s="9" t="str">
        <f t="shared" si="24"/>
        <v>Yes</v>
      </c>
    </row>
    <row r="154" spans="1:12" ht="25.5" x14ac:dyDescent="0.2">
      <c r="A154" s="4" t="s">
        <v>1348</v>
      </c>
      <c r="B154" s="34" t="s">
        <v>217</v>
      </c>
      <c r="C154" s="46">
        <v>457.84240326000003</v>
      </c>
      <c r="D154" s="43" t="str">
        <f t="shared" si="21"/>
        <v>N/A</v>
      </c>
      <c r="E154" s="46">
        <v>356.83593661999998</v>
      </c>
      <c r="F154" s="43" t="str">
        <f t="shared" si="22"/>
        <v>N/A</v>
      </c>
      <c r="G154" s="46">
        <v>358.22299140000001</v>
      </c>
      <c r="H154" s="43" t="str">
        <f t="shared" si="23"/>
        <v>N/A</v>
      </c>
      <c r="I154" s="12">
        <v>-22.1</v>
      </c>
      <c r="J154" s="12">
        <v>0.38869999999999999</v>
      </c>
      <c r="K154" s="44" t="s">
        <v>732</v>
      </c>
      <c r="L154" s="9" t="str">
        <f t="shared" si="24"/>
        <v>Yes</v>
      </c>
    </row>
    <row r="155" spans="1:12" ht="25.5" x14ac:dyDescent="0.2">
      <c r="A155" s="2" t="s">
        <v>1349</v>
      </c>
      <c r="B155" s="34" t="s">
        <v>217</v>
      </c>
      <c r="C155" s="46">
        <v>609.96442052999998</v>
      </c>
      <c r="D155" s="43" t="str">
        <f t="shared" si="21"/>
        <v>N/A</v>
      </c>
      <c r="E155" s="46">
        <v>369.00530655</v>
      </c>
      <c r="F155" s="43" t="str">
        <f t="shared" si="22"/>
        <v>N/A</v>
      </c>
      <c r="G155" s="46">
        <v>259.34241552999998</v>
      </c>
      <c r="H155" s="43" t="str">
        <f t="shared" si="23"/>
        <v>N/A</v>
      </c>
      <c r="I155" s="12">
        <v>-39.5</v>
      </c>
      <c r="J155" s="12">
        <v>-29.7</v>
      </c>
      <c r="K155" s="44" t="s">
        <v>732</v>
      </c>
      <c r="L155" s="9" t="str">
        <f t="shared" si="24"/>
        <v>Yes</v>
      </c>
    </row>
    <row r="156" spans="1:12" ht="25.5" x14ac:dyDescent="0.2">
      <c r="A156" s="2" t="s">
        <v>1350</v>
      </c>
      <c r="B156" s="34" t="s">
        <v>217</v>
      </c>
      <c r="C156" s="46">
        <v>295.95581657000002</v>
      </c>
      <c r="D156" s="43" t="str">
        <f t="shared" si="21"/>
        <v>N/A</v>
      </c>
      <c r="E156" s="46">
        <v>313.59111238000003</v>
      </c>
      <c r="F156" s="43" t="str">
        <f t="shared" si="22"/>
        <v>N/A</v>
      </c>
      <c r="G156" s="46">
        <v>280.3575361</v>
      </c>
      <c r="H156" s="43" t="str">
        <f t="shared" si="23"/>
        <v>N/A</v>
      </c>
      <c r="I156" s="12">
        <v>5.9589999999999996</v>
      </c>
      <c r="J156" s="12">
        <v>-10.6</v>
      </c>
      <c r="K156" s="44" t="s">
        <v>732</v>
      </c>
      <c r="L156" s="9" t="str">
        <f t="shared" si="24"/>
        <v>Yes</v>
      </c>
    </row>
    <row r="157" spans="1:12" ht="25.5" x14ac:dyDescent="0.2">
      <c r="A157" s="2" t="s">
        <v>1351</v>
      </c>
      <c r="B157" s="34" t="s">
        <v>217</v>
      </c>
      <c r="C157" s="46">
        <v>2500.8438627999999</v>
      </c>
      <c r="D157" s="43" t="str">
        <f t="shared" si="21"/>
        <v>N/A</v>
      </c>
      <c r="E157" s="46">
        <v>2274.0266367999998</v>
      </c>
      <c r="F157" s="43" t="str">
        <f t="shared" si="22"/>
        <v>N/A</v>
      </c>
      <c r="G157" s="46">
        <v>2814.6132670000002</v>
      </c>
      <c r="H157" s="43" t="str">
        <f t="shared" si="23"/>
        <v>N/A</v>
      </c>
      <c r="I157" s="12">
        <v>-9.07</v>
      </c>
      <c r="J157" s="12">
        <v>23.77</v>
      </c>
      <c r="K157" s="44" t="s">
        <v>732</v>
      </c>
      <c r="L157" s="9" t="str">
        <f t="shared" si="24"/>
        <v>Yes</v>
      </c>
    </row>
    <row r="158" spans="1:12" ht="25.5" x14ac:dyDescent="0.2">
      <c r="A158" s="2" t="s">
        <v>1352</v>
      </c>
      <c r="B158" s="34" t="s">
        <v>217</v>
      </c>
      <c r="C158" s="46">
        <v>2210.6325572999999</v>
      </c>
      <c r="D158" s="43" t="str">
        <f t="shared" si="21"/>
        <v>N/A</v>
      </c>
      <c r="E158" s="46">
        <v>2158.2114695999999</v>
      </c>
      <c r="F158" s="43" t="str">
        <f t="shared" si="22"/>
        <v>N/A</v>
      </c>
      <c r="G158" s="46">
        <v>1856.8660400000001</v>
      </c>
      <c r="H158" s="43" t="str">
        <f t="shared" si="23"/>
        <v>N/A</v>
      </c>
      <c r="I158" s="12">
        <v>-2.37</v>
      </c>
      <c r="J158" s="12">
        <v>-14</v>
      </c>
      <c r="K158" s="44" t="s">
        <v>732</v>
      </c>
      <c r="L158" s="9" t="str">
        <f t="shared" si="24"/>
        <v>Yes</v>
      </c>
    </row>
    <row r="159" spans="1:12" ht="25.5" x14ac:dyDescent="0.2">
      <c r="A159" s="2" t="s">
        <v>1353</v>
      </c>
      <c r="B159" s="34" t="s">
        <v>217</v>
      </c>
      <c r="C159" s="46">
        <v>27.144948013</v>
      </c>
      <c r="D159" s="43" t="str">
        <f t="shared" si="21"/>
        <v>N/A</v>
      </c>
      <c r="E159" s="46">
        <v>13.408447051</v>
      </c>
      <c r="F159" s="43" t="str">
        <f t="shared" si="22"/>
        <v>N/A</v>
      </c>
      <c r="G159" s="46">
        <v>1.2763722314999999</v>
      </c>
      <c r="H159" s="43" t="str">
        <f t="shared" si="23"/>
        <v>N/A</v>
      </c>
      <c r="I159" s="12">
        <v>-50.6</v>
      </c>
      <c r="J159" s="12">
        <v>-90.5</v>
      </c>
      <c r="K159" s="44" t="s">
        <v>732</v>
      </c>
      <c r="L159" s="9" t="str">
        <f t="shared" si="24"/>
        <v>No</v>
      </c>
    </row>
    <row r="160" spans="1:12" ht="25.5" x14ac:dyDescent="0.2">
      <c r="A160" s="4" t="s">
        <v>1354</v>
      </c>
      <c r="B160" s="34" t="s">
        <v>217</v>
      </c>
      <c r="C160" s="46">
        <v>4.1414654666999997</v>
      </c>
      <c r="D160" s="43" t="str">
        <f t="shared" si="21"/>
        <v>N/A</v>
      </c>
      <c r="E160" s="46">
        <v>2.6897262458000002</v>
      </c>
      <c r="F160" s="43" t="str">
        <f t="shared" si="22"/>
        <v>N/A</v>
      </c>
      <c r="G160" s="46">
        <v>1.3502263308</v>
      </c>
      <c r="H160" s="43" t="str">
        <f t="shared" si="23"/>
        <v>N/A</v>
      </c>
      <c r="I160" s="12">
        <v>-35.1</v>
      </c>
      <c r="J160" s="12">
        <v>-49.8</v>
      </c>
      <c r="K160" s="44" t="s">
        <v>732</v>
      </c>
      <c r="L160" s="9" t="str">
        <f t="shared" si="24"/>
        <v>No</v>
      </c>
    </row>
    <row r="161" spans="1:12" x14ac:dyDescent="0.2">
      <c r="A161" s="4" t="s">
        <v>1355</v>
      </c>
      <c r="B161" s="34" t="s">
        <v>217</v>
      </c>
      <c r="C161" s="46">
        <v>515.74752504000003</v>
      </c>
      <c r="D161" s="43" t="str">
        <f t="shared" si="21"/>
        <v>N/A</v>
      </c>
      <c r="E161" s="46">
        <v>476.18255856000002</v>
      </c>
      <c r="F161" s="43" t="str">
        <f t="shared" si="22"/>
        <v>N/A</v>
      </c>
      <c r="G161" s="46">
        <v>573.36475997000002</v>
      </c>
      <c r="H161" s="43" t="str">
        <f t="shared" si="23"/>
        <v>N/A</v>
      </c>
      <c r="I161" s="12">
        <v>-7.67</v>
      </c>
      <c r="J161" s="12">
        <v>20.41</v>
      </c>
      <c r="K161" s="44" t="s">
        <v>732</v>
      </c>
      <c r="L161" s="9" t="str">
        <f t="shared" si="24"/>
        <v>Yes</v>
      </c>
    </row>
    <row r="162" spans="1:12" x14ac:dyDescent="0.2">
      <c r="A162" s="4" t="s">
        <v>1356</v>
      </c>
      <c r="B162" s="34" t="s">
        <v>217</v>
      </c>
      <c r="C162" s="46">
        <v>123.49097473</v>
      </c>
      <c r="D162" s="43" t="str">
        <f t="shared" si="21"/>
        <v>N/A</v>
      </c>
      <c r="E162" s="46">
        <v>166.37341298999999</v>
      </c>
      <c r="F162" s="43" t="str">
        <f t="shared" si="22"/>
        <v>N/A</v>
      </c>
      <c r="G162" s="46">
        <v>332.68424543999998</v>
      </c>
      <c r="H162" s="43" t="str">
        <f t="shared" si="23"/>
        <v>N/A</v>
      </c>
      <c r="I162" s="12">
        <v>34.729999999999997</v>
      </c>
      <c r="J162" s="12">
        <v>99.96</v>
      </c>
      <c r="K162" s="44" t="s">
        <v>732</v>
      </c>
      <c r="L162" s="9" t="str">
        <f t="shared" si="24"/>
        <v>No</v>
      </c>
    </row>
    <row r="163" spans="1:12" ht="25.5" x14ac:dyDescent="0.2">
      <c r="A163" s="4" t="s">
        <v>1357</v>
      </c>
      <c r="B163" s="34" t="s">
        <v>217</v>
      </c>
      <c r="C163" s="46">
        <v>2578.3872716999999</v>
      </c>
      <c r="D163" s="43" t="str">
        <f t="shared" si="21"/>
        <v>N/A</v>
      </c>
      <c r="E163" s="46">
        <v>2231.3456627</v>
      </c>
      <c r="F163" s="43" t="str">
        <f t="shared" si="22"/>
        <v>N/A</v>
      </c>
      <c r="G163" s="46">
        <v>2625.2747841</v>
      </c>
      <c r="H163" s="43" t="str">
        <f t="shared" si="23"/>
        <v>N/A</v>
      </c>
      <c r="I163" s="12">
        <v>-13.5</v>
      </c>
      <c r="J163" s="12">
        <v>17.649999999999999</v>
      </c>
      <c r="K163" s="44" t="s">
        <v>732</v>
      </c>
      <c r="L163" s="9" t="str">
        <f t="shared" si="24"/>
        <v>Yes</v>
      </c>
    </row>
    <row r="164" spans="1:12" x14ac:dyDescent="0.2">
      <c r="A164" s="4" t="s">
        <v>1358</v>
      </c>
      <c r="B164" s="34" t="s">
        <v>217</v>
      </c>
      <c r="C164" s="46">
        <v>293.94887202000001</v>
      </c>
      <c r="D164" s="43" t="str">
        <f t="shared" si="21"/>
        <v>N/A</v>
      </c>
      <c r="E164" s="46">
        <v>283.35249802999999</v>
      </c>
      <c r="F164" s="43" t="str">
        <f t="shared" si="22"/>
        <v>N/A</v>
      </c>
      <c r="G164" s="46">
        <v>360.39162553</v>
      </c>
      <c r="H164" s="43" t="str">
        <f t="shared" si="23"/>
        <v>N/A</v>
      </c>
      <c r="I164" s="12">
        <v>-3.6</v>
      </c>
      <c r="J164" s="12">
        <v>27.19</v>
      </c>
      <c r="K164" s="44" t="s">
        <v>732</v>
      </c>
      <c r="L164" s="9" t="str">
        <f t="shared" si="24"/>
        <v>Yes</v>
      </c>
    </row>
    <row r="165" spans="1:12" x14ac:dyDescent="0.2">
      <c r="A165" s="4" t="s">
        <v>1359</v>
      </c>
      <c r="B165" s="34" t="s">
        <v>217</v>
      </c>
      <c r="C165" s="46">
        <v>158.22758017999999</v>
      </c>
      <c r="D165" s="43" t="str">
        <f t="shared" si="21"/>
        <v>N/A</v>
      </c>
      <c r="E165" s="46">
        <v>92.463833469999997</v>
      </c>
      <c r="F165" s="43" t="str">
        <f t="shared" si="22"/>
        <v>N/A</v>
      </c>
      <c r="G165" s="46">
        <v>109.05673475</v>
      </c>
      <c r="H165" s="43" t="str">
        <f t="shared" si="23"/>
        <v>N/A</v>
      </c>
      <c r="I165" s="12">
        <v>-41.6</v>
      </c>
      <c r="J165" s="12">
        <v>17.95</v>
      </c>
      <c r="K165" s="44" t="s">
        <v>732</v>
      </c>
      <c r="L165" s="9" t="str">
        <f t="shared" si="24"/>
        <v>Yes</v>
      </c>
    </row>
    <row r="166" spans="1:12" x14ac:dyDescent="0.2">
      <c r="A166" s="4" t="s">
        <v>1360</v>
      </c>
      <c r="B166" s="34" t="s">
        <v>217</v>
      </c>
      <c r="C166" s="46">
        <v>1029.4195990000001</v>
      </c>
      <c r="D166" s="43" t="str">
        <f t="shared" si="21"/>
        <v>N/A</v>
      </c>
      <c r="E166" s="46">
        <v>947.21480470999995</v>
      </c>
      <c r="F166" s="43" t="str">
        <f t="shared" si="22"/>
        <v>N/A</v>
      </c>
      <c r="G166" s="46">
        <v>1130.5771443000001</v>
      </c>
      <c r="H166" s="43" t="str">
        <f t="shared" si="23"/>
        <v>N/A</v>
      </c>
      <c r="I166" s="12">
        <v>-7.99</v>
      </c>
      <c r="J166" s="12">
        <v>19.36</v>
      </c>
      <c r="K166" s="44" t="s">
        <v>732</v>
      </c>
      <c r="L166" s="9" t="str">
        <f t="shared" si="24"/>
        <v>Yes</v>
      </c>
    </row>
    <row r="167" spans="1:12" x14ac:dyDescent="0.2">
      <c r="A167" s="45" t="s">
        <v>1361</v>
      </c>
      <c r="B167" s="34" t="s">
        <v>217</v>
      </c>
      <c r="C167" s="46">
        <v>910.29572803999997</v>
      </c>
      <c r="D167" s="43" t="str">
        <f t="shared" si="21"/>
        <v>N/A</v>
      </c>
      <c r="E167" s="46">
        <v>857.87428428999999</v>
      </c>
      <c r="F167" s="43" t="str">
        <f t="shared" si="22"/>
        <v>N/A</v>
      </c>
      <c r="G167" s="46">
        <v>1549.5197347000001</v>
      </c>
      <c r="H167" s="43" t="str">
        <f t="shared" si="23"/>
        <v>N/A</v>
      </c>
      <c r="I167" s="12">
        <v>-5.76</v>
      </c>
      <c r="J167" s="12">
        <v>80.62</v>
      </c>
      <c r="K167" s="44" t="s">
        <v>732</v>
      </c>
      <c r="L167" s="9" t="str">
        <f t="shared" si="24"/>
        <v>No</v>
      </c>
    </row>
    <row r="168" spans="1:12" x14ac:dyDescent="0.2">
      <c r="A168" s="45" t="s">
        <v>1362</v>
      </c>
      <c r="B168" s="34" t="s">
        <v>217</v>
      </c>
      <c r="C168" s="46">
        <v>4803.9136429</v>
      </c>
      <c r="D168" s="43" t="str">
        <f t="shared" si="21"/>
        <v>N/A</v>
      </c>
      <c r="E168" s="46">
        <v>4539.5970907000001</v>
      </c>
      <c r="F168" s="43" t="str">
        <f t="shared" si="22"/>
        <v>N/A</v>
      </c>
      <c r="G168" s="46">
        <v>5347.1208772999998</v>
      </c>
      <c r="H168" s="43" t="str">
        <f t="shared" si="23"/>
        <v>N/A</v>
      </c>
      <c r="I168" s="12">
        <v>-5.5</v>
      </c>
      <c r="J168" s="12">
        <v>17.79</v>
      </c>
      <c r="K168" s="44" t="s">
        <v>732</v>
      </c>
      <c r="L168" s="9" t="str">
        <f t="shared" si="24"/>
        <v>Yes</v>
      </c>
    </row>
    <row r="169" spans="1:12" x14ac:dyDescent="0.2">
      <c r="A169" s="45" t="s">
        <v>1363</v>
      </c>
      <c r="B169" s="34" t="s">
        <v>217</v>
      </c>
      <c r="C169" s="46">
        <v>437.56130545000002</v>
      </c>
      <c r="D169" s="43" t="str">
        <f t="shared" si="21"/>
        <v>N/A</v>
      </c>
      <c r="E169" s="46">
        <v>423.85493966000001</v>
      </c>
      <c r="F169" s="43" t="str">
        <f t="shared" si="22"/>
        <v>N/A</v>
      </c>
      <c r="G169" s="46">
        <v>542.17080250000004</v>
      </c>
      <c r="H169" s="43" t="str">
        <f t="shared" si="23"/>
        <v>N/A</v>
      </c>
      <c r="I169" s="12">
        <v>-3.13</v>
      </c>
      <c r="J169" s="12">
        <v>27.91</v>
      </c>
      <c r="K169" s="44" t="s">
        <v>732</v>
      </c>
      <c r="L169" s="9" t="str">
        <f t="shared" si="24"/>
        <v>Yes</v>
      </c>
    </row>
    <row r="170" spans="1:12" x14ac:dyDescent="0.2">
      <c r="A170" s="45" t="s">
        <v>1364</v>
      </c>
      <c r="B170" s="34" t="s">
        <v>217</v>
      </c>
      <c r="C170" s="46">
        <v>750.96375632000002</v>
      </c>
      <c r="D170" s="43" t="str">
        <f t="shared" si="21"/>
        <v>N/A</v>
      </c>
      <c r="E170" s="46">
        <v>396.79106313</v>
      </c>
      <c r="F170" s="43" t="str">
        <f t="shared" si="22"/>
        <v>N/A</v>
      </c>
      <c r="G170" s="46">
        <v>347.03570901000001</v>
      </c>
      <c r="H170" s="43" t="str">
        <f t="shared" si="23"/>
        <v>N/A</v>
      </c>
      <c r="I170" s="12">
        <v>-47.2</v>
      </c>
      <c r="J170" s="12">
        <v>-12.5</v>
      </c>
      <c r="K170" s="44" t="s">
        <v>732</v>
      </c>
      <c r="L170" s="9" t="str">
        <f t="shared" si="24"/>
        <v>Yes</v>
      </c>
    </row>
    <row r="171" spans="1:12" x14ac:dyDescent="0.2">
      <c r="A171" s="45" t="s">
        <v>85</v>
      </c>
      <c r="B171" s="34" t="s">
        <v>217</v>
      </c>
      <c r="C171" s="8">
        <v>11.925481177</v>
      </c>
      <c r="D171" s="43" t="str">
        <f t="shared" ref="D171:D202" si="25">IF($B171="N/A","N/A",IF(C171&gt;10,"No",IF(C171&lt;-10,"No","Yes")))</f>
        <v>N/A</v>
      </c>
      <c r="E171" s="8">
        <v>7.7601405219000004</v>
      </c>
      <c r="F171" s="43" t="str">
        <f t="shared" ref="F171:F202" si="26">IF($B171="N/A","N/A",IF(E171&gt;10,"No",IF(E171&lt;-10,"No","Yes")))</f>
        <v>N/A</v>
      </c>
      <c r="G171" s="8">
        <v>6.9051494380999996</v>
      </c>
      <c r="H171" s="43" t="str">
        <f t="shared" ref="H171:H202" si="27">IF($B171="N/A","N/A",IF(G171&gt;10,"No",IF(G171&lt;-10,"No","Yes")))</f>
        <v>N/A</v>
      </c>
      <c r="I171" s="12">
        <v>-34.9</v>
      </c>
      <c r="J171" s="12">
        <v>-11</v>
      </c>
      <c r="K171" s="44" t="s">
        <v>732</v>
      </c>
      <c r="L171" s="9" t="str">
        <f t="shared" ref="L171:L202" si="28">IF(J171="Div by 0", "N/A", IF(K171="N/A","N/A", IF(J171&gt;VALUE(MID(K171,1,2)), "No", IF(J171&lt;-1*VALUE(MID(K171,1,2)), "No", "Yes"))))</f>
        <v>Yes</v>
      </c>
    </row>
    <row r="172" spans="1:12" x14ac:dyDescent="0.2">
      <c r="A172" s="45" t="s">
        <v>465</v>
      </c>
      <c r="B172" s="34" t="s">
        <v>217</v>
      </c>
      <c r="C172" s="8">
        <v>3.0685920578000001</v>
      </c>
      <c r="D172" s="43" t="str">
        <f t="shared" si="25"/>
        <v>N/A</v>
      </c>
      <c r="E172" s="8">
        <v>3.9083893452999998</v>
      </c>
      <c r="F172" s="43" t="str">
        <f t="shared" si="26"/>
        <v>N/A</v>
      </c>
      <c r="G172" s="8">
        <v>7.5953565506</v>
      </c>
      <c r="H172" s="43" t="str">
        <f t="shared" si="27"/>
        <v>N/A</v>
      </c>
      <c r="I172" s="12">
        <v>27.37</v>
      </c>
      <c r="J172" s="12">
        <v>94.33</v>
      </c>
      <c r="K172" s="44" t="s">
        <v>732</v>
      </c>
      <c r="L172" s="9" t="str">
        <f t="shared" si="28"/>
        <v>No</v>
      </c>
    </row>
    <row r="173" spans="1:12" x14ac:dyDescent="0.2">
      <c r="A173" s="45" t="s">
        <v>466</v>
      </c>
      <c r="B173" s="34" t="s">
        <v>217</v>
      </c>
      <c r="C173" s="8">
        <v>20.654490516999999</v>
      </c>
      <c r="D173" s="43" t="str">
        <f t="shared" si="25"/>
        <v>N/A</v>
      </c>
      <c r="E173" s="8">
        <v>19.407986596000001</v>
      </c>
      <c r="F173" s="43" t="str">
        <f t="shared" si="26"/>
        <v>N/A</v>
      </c>
      <c r="G173" s="8">
        <v>20.630934443000001</v>
      </c>
      <c r="H173" s="43" t="str">
        <f t="shared" si="27"/>
        <v>N/A</v>
      </c>
      <c r="I173" s="12">
        <v>-6.04</v>
      </c>
      <c r="J173" s="12">
        <v>6.3010000000000002</v>
      </c>
      <c r="K173" s="44" t="s">
        <v>732</v>
      </c>
      <c r="L173" s="9" t="str">
        <f t="shared" si="28"/>
        <v>Yes</v>
      </c>
    </row>
    <row r="174" spans="1:12" x14ac:dyDescent="0.2">
      <c r="A174" s="2" t="s">
        <v>467</v>
      </c>
      <c r="B174" s="34" t="s">
        <v>217</v>
      </c>
      <c r="C174" s="8">
        <v>7.3387468236000002</v>
      </c>
      <c r="D174" s="43" t="str">
        <f t="shared" si="25"/>
        <v>N/A</v>
      </c>
      <c r="E174" s="8">
        <v>5.3225442653000004</v>
      </c>
      <c r="F174" s="43" t="str">
        <f t="shared" si="26"/>
        <v>N/A</v>
      </c>
      <c r="G174" s="8">
        <v>4.8168674536999996</v>
      </c>
      <c r="H174" s="43" t="str">
        <f t="shared" si="27"/>
        <v>N/A</v>
      </c>
      <c r="I174" s="12">
        <v>-27.5</v>
      </c>
      <c r="J174" s="12">
        <v>-9.5</v>
      </c>
      <c r="K174" s="44" t="s">
        <v>732</v>
      </c>
      <c r="L174" s="9" t="str">
        <f t="shared" si="28"/>
        <v>Yes</v>
      </c>
    </row>
    <row r="175" spans="1:12" x14ac:dyDescent="0.2">
      <c r="A175" s="2" t="s">
        <v>468</v>
      </c>
      <c r="B175" s="34" t="s">
        <v>217</v>
      </c>
      <c r="C175" s="8">
        <v>18.480510998</v>
      </c>
      <c r="D175" s="43" t="str">
        <f t="shared" si="25"/>
        <v>N/A</v>
      </c>
      <c r="E175" s="8">
        <v>7.6341441195000002</v>
      </c>
      <c r="F175" s="43" t="str">
        <f t="shared" si="26"/>
        <v>N/A</v>
      </c>
      <c r="G175" s="8">
        <v>4.5952544376000004</v>
      </c>
      <c r="H175" s="43" t="str">
        <f t="shared" si="27"/>
        <v>N/A</v>
      </c>
      <c r="I175" s="12">
        <v>-58.7</v>
      </c>
      <c r="J175" s="12">
        <v>-39.799999999999997</v>
      </c>
      <c r="K175" s="44" t="s">
        <v>732</v>
      </c>
      <c r="L175" s="9" t="str">
        <f t="shared" si="28"/>
        <v>No</v>
      </c>
    </row>
    <row r="176" spans="1:12" x14ac:dyDescent="0.2">
      <c r="A176" s="2" t="s">
        <v>1365</v>
      </c>
      <c r="B176" s="34" t="s">
        <v>217</v>
      </c>
      <c r="C176" s="8">
        <v>0.77420549780000003</v>
      </c>
      <c r="D176" s="43" t="str">
        <f t="shared" si="25"/>
        <v>N/A</v>
      </c>
      <c r="E176" s="8">
        <v>0.78200956690000001</v>
      </c>
      <c r="F176" s="43" t="str">
        <f t="shared" si="26"/>
        <v>N/A</v>
      </c>
      <c r="G176" s="8">
        <v>0.77231844679999995</v>
      </c>
      <c r="H176" s="43" t="str">
        <f t="shared" si="27"/>
        <v>N/A</v>
      </c>
      <c r="I176" s="12">
        <v>1.008</v>
      </c>
      <c r="J176" s="12">
        <v>-1.24</v>
      </c>
      <c r="K176" s="44" t="s">
        <v>732</v>
      </c>
      <c r="L176" s="9" t="str">
        <f t="shared" si="28"/>
        <v>Yes</v>
      </c>
    </row>
    <row r="177" spans="1:12" x14ac:dyDescent="0.2">
      <c r="A177" s="2" t="s">
        <v>1366</v>
      </c>
      <c r="B177" s="34" t="s">
        <v>217</v>
      </c>
      <c r="C177" s="8">
        <v>9.5968712395000004</v>
      </c>
      <c r="D177" s="43" t="str">
        <f t="shared" si="25"/>
        <v>N/A</v>
      </c>
      <c r="E177" s="8">
        <v>7.3935772965000002</v>
      </c>
      <c r="F177" s="43" t="str">
        <f t="shared" si="26"/>
        <v>N/A</v>
      </c>
      <c r="G177" s="8">
        <v>9.7180762852000004</v>
      </c>
      <c r="H177" s="43" t="str">
        <f t="shared" si="27"/>
        <v>N/A</v>
      </c>
      <c r="I177" s="12">
        <v>-23</v>
      </c>
      <c r="J177" s="12">
        <v>31.44</v>
      </c>
      <c r="K177" s="44" t="s">
        <v>732</v>
      </c>
      <c r="L177" s="9" t="str">
        <f t="shared" si="28"/>
        <v>No</v>
      </c>
    </row>
    <row r="178" spans="1:12" x14ac:dyDescent="0.2">
      <c r="A178" s="2" t="s">
        <v>1367</v>
      </c>
      <c r="B178" s="34" t="s">
        <v>217</v>
      </c>
      <c r="C178" s="8">
        <v>5.4711738203999998</v>
      </c>
      <c r="D178" s="43" t="str">
        <f t="shared" si="25"/>
        <v>N/A</v>
      </c>
      <c r="E178" s="8">
        <v>5.0519154120999996</v>
      </c>
      <c r="F178" s="43" t="str">
        <f t="shared" si="26"/>
        <v>N/A</v>
      </c>
      <c r="G178" s="8">
        <v>4.8838822319000004</v>
      </c>
      <c r="H178" s="43" t="str">
        <f t="shared" si="27"/>
        <v>N/A</v>
      </c>
      <c r="I178" s="12">
        <v>-7.66</v>
      </c>
      <c r="J178" s="12">
        <v>-3.33</v>
      </c>
      <c r="K178" s="44" t="s">
        <v>732</v>
      </c>
      <c r="L178" s="9" t="str">
        <f t="shared" si="28"/>
        <v>Yes</v>
      </c>
    </row>
    <row r="179" spans="1:12" x14ac:dyDescent="0.2">
      <c r="A179" s="2" t="s">
        <v>1368</v>
      </c>
      <c r="B179" s="34" t="s">
        <v>217</v>
      </c>
      <c r="C179" s="8">
        <v>7.5043602900000006E-2</v>
      </c>
      <c r="D179" s="43" t="str">
        <f t="shared" si="25"/>
        <v>N/A</v>
      </c>
      <c r="E179" s="8">
        <v>5.69527461E-2</v>
      </c>
      <c r="F179" s="43" t="str">
        <f t="shared" si="26"/>
        <v>N/A</v>
      </c>
      <c r="G179" s="8">
        <v>1.8181940600000002E-2</v>
      </c>
      <c r="H179" s="43" t="str">
        <f t="shared" si="27"/>
        <v>N/A</v>
      </c>
      <c r="I179" s="12">
        <v>-24.1</v>
      </c>
      <c r="J179" s="12">
        <v>-68.099999999999994</v>
      </c>
      <c r="K179" s="44" t="s">
        <v>732</v>
      </c>
      <c r="L179" s="9" t="str">
        <f t="shared" si="28"/>
        <v>No</v>
      </c>
    </row>
    <row r="180" spans="1:12" x14ac:dyDescent="0.2">
      <c r="A180" s="2" t="s">
        <v>1369</v>
      </c>
      <c r="B180" s="34" t="s">
        <v>217</v>
      </c>
      <c r="C180" s="8">
        <v>1.7712242499999999E-2</v>
      </c>
      <c r="D180" s="43" t="str">
        <f t="shared" si="25"/>
        <v>N/A</v>
      </c>
      <c r="E180" s="8">
        <v>2.8468616200000001E-2</v>
      </c>
      <c r="F180" s="43" t="str">
        <f t="shared" si="26"/>
        <v>N/A</v>
      </c>
      <c r="G180" s="8">
        <v>1.7376647499999998E-2</v>
      </c>
      <c r="H180" s="43" t="str">
        <f t="shared" si="27"/>
        <v>N/A</v>
      </c>
      <c r="I180" s="12">
        <v>60.73</v>
      </c>
      <c r="J180" s="12">
        <v>-39</v>
      </c>
      <c r="K180" s="44" t="s">
        <v>732</v>
      </c>
      <c r="L180" s="9" t="str">
        <f t="shared" si="28"/>
        <v>No</v>
      </c>
    </row>
    <row r="181" spans="1:12" x14ac:dyDescent="0.2">
      <c r="A181" s="2" t="s">
        <v>86</v>
      </c>
      <c r="B181" s="34" t="s">
        <v>217</v>
      </c>
      <c r="C181" s="8">
        <v>1.7145135566</v>
      </c>
      <c r="D181" s="43" t="str">
        <f t="shared" si="25"/>
        <v>N/A</v>
      </c>
      <c r="E181" s="8">
        <v>27.061748860000002</v>
      </c>
      <c r="F181" s="43" t="str">
        <f t="shared" si="26"/>
        <v>N/A</v>
      </c>
      <c r="G181" s="8">
        <v>1.4273719563</v>
      </c>
      <c r="H181" s="43" t="str">
        <f t="shared" si="27"/>
        <v>N/A</v>
      </c>
      <c r="I181" s="12">
        <v>1478</v>
      </c>
      <c r="J181" s="12">
        <v>-94.7</v>
      </c>
      <c r="K181" s="44" t="s">
        <v>732</v>
      </c>
      <c r="L181" s="9" t="str">
        <f t="shared" si="28"/>
        <v>No</v>
      </c>
    </row>
    <row r="182" spans="1:12" x14ac:dyDescent="0.2">
      <c r="A182" s="2" t="s">
        <v>87</v>
      </c>
      <c r="B182" s="34" t="s">
        <v>217</v>
      </c>
      <c r="C182" s="8">
        <v>43.361990460999998</v>
      </c>
      <c r="D182" s="43" t="str">
        <f t="shared" si="25"/>
        <v>N/A</v>
      </c>
      <c r="E182" s="8">
        <v>37.604840486999997</v>
      </c>
      <c r="F182" s="43" t="str">
        <f t="shared" si="26"/>
        <v>N/A</v>
      </c>
      <c r="G182" s="8">
        <v>39.105511280000002</v>
      </c>
      <c r="H182" s="43" t="str">
        <f t="shared" si="27"/>
        <v>N/A</v>
      </c>
      <c r="I182" s="12">
        <v>-13.3</v>
      </c>
      <c r="J182" s="12">
        <v>3.9910000000000001</v>
      </c>
      <c r="K182" s="44" t="s">
        <v>732</v>
      </c>
      <c r="L182" s="9" t="str">
        <f t="shared" si="28"/>
        <v>Yes</v>
      </c>
    </row>
    <row r="183" spans="1:12" x14ac:dyDescent="0.2">
      <c r="A183" s="2" t="s">
        <v>469</v>
      </c>
      <c r="B183" s="34" t="s">
        <v>217</v>
      </c>
      <c r="C183" s="8">
        <v>18.953068592000001</v>
      </c>
      <c r="D183" s="43" t="str">
        <f t="shared" si="25"/>
        <v>N/A</v>
      </c>
      <c r="E183" s="8">
        <v>20.662185710999999</v>
      </c>
      <c r="F183" s="43" t="str">
        <f t="shared" si="26"/>
        <v>N/A</v>
      </c>
      <c r="G183" s="8">
        <v>38.839137645000001</v>
      </c>
      <c r="H183" s="43" t="str">
        <f t="shared" si="27"/>
        <v>N/A</v>
      </c>
      <c r="I183" s="12">
        <v>9.0180000000000007</v>
      </c>
      <c r="J183" s="12">
        <v>87.97</v>
      </c>
      <c r="K183" s="44" t="s">
        <v>732</v>
      </c>
      <c r="L183" s="9" t="str">
        <f t="shared" si="28"/>
        <v>No</v>
      </c>
    </row>
    <row r="184" spans="1:12" x14ac:dyDescent="0.2">
      <c r="A184" s="2" t="s">
        <v>470</v>
      </c>
      <c r="B184" s="34" t="s">
        <v>217</v>
      </c>
      <c r="C184" s="8">
        <v>65.351930288000005</v>
      </c>
      <c r="D184" s="43" t="str">
        <f t="shared" si="25"/>
        <v>N/A</v>
      </c>
      <c r="E184" s="8">
        <v>59.998476809000003</v>
      </c>
      <c r="F184" s="43" t="str">
        <f t="shared" si="26"/>
        <v>N/A</v>
      </c>
      <c r="G184" s="8">
        <v>61.572313506</v>
      </c>
      <c r="H184" s="43" t="str">
        <f t="shared" si="27"/>
        <v>N/A</v>
      </c>
      <c r="I184" s="12">
        <v>-8.19</v>
      </c>
      <c r="J184" s="12">
        <v>2.6230000000000002</v>
      </c>
      <c r="K184" s="44" t="s">
        <v>732</v>
      </c>
      <c r="L184" s="9" t="str">
        <f t="shared" si="28"/>
        <v>Yes</v>
      </c>
    </row>
    <row r="185" spans="1:12" x14ac:dyDescent="0.2">
      <c r="A185" s="2" t="s">
        <v>471</v>
      </c>
      <c r="B185" s="34" t="s">
        <v>217</v>
      </c>
      <c r="C185" s="8">
        <v>38.925375606000003</v>
      </c>
      <c r="D185" s="43" t="str">
        <f t="shared" si="25"/>
        <v>N/A</v>
      </c>
      <c r="E185" s="8">
        <v>38.328070373000003</v>
      </c>
      <c r="F185" s="43" t="str">
        <f t="shared" si="26"/>
        <v>N/A</v>
      </c>
      <c r="G185" s="8">
        <v>41.049434675999997</v>
      </c>
      <c r="H185" s="43" t="str">
        <f t="shared" si="27"/>
        <v>N/A</v>
      </c>
      <c r="I185" s="12">
        <v>-1.53</v>
      </c>
      <c r="J185" s="12">
        <v>7.1</v>
      </c>
      <c r="K185" s="44" t="s">
        <v>732</v>
      </c>
      <c r="L185" s="9" t="str">
        <f t="shared" si="28"/>
        <v>Yes</v>
      </c>
    </row>
    <row r="186" spans="1:12" x14ac:dyDescent="0.2">
      <c r="A186" s="2" t="s">
        <v>472</v>
      </c>
      <c r="B186" s="34" t="s">
        <v>217</v>
      </c>
      <c r="C186" s="8">
        <v>44.726733308999997</v>
      </c>
      <c r="D186" s="43" t="str">
        <f t="shared" si="25"/>
        <v>N/A</v>
      </c>
      <c r="E186" s="8">
        <v>26.874373689999999</v>
      </c>
      <c r="F186" s="43" t="str">
        <f t="shared" si="26"/>
        <v>N/A</v>
      </c>
      <c r="G186" s="8">
        <v>28.442965499</v>
      </c>
      <c r="H186" s="43" t="str">
        <f t="shared" si="27"/>
        <v>N/A</v>
      </c>
      <c r="I186" s="12">
        <v>-39.9</v>
      </c>
      <c r="J186" s="12">
        <v>5.8369999999999997</v>
      </c>
      <c r="K186" s="44" t="s">
        <v>732</v>
      </c>
      <c r="L186" s="9" t="str">
        <f t="shared" si="28"/>
        <v>Yes</v>
      </c>
    </row>
    <row r="187" spans="1:12" x14ac:dyDescent="0.2">
      <c r="A187" s="2" t="s">
        <v>116</v>
      </c>
      <c r="B187" s="34" t="s">
        <v>217</v>
      </c>
      <c r="C187" s="8">
        <v>56.680609363000002</v>
      </c>
      <c r="D187" s="43" t="str">
        <f t="shared" si="25"/>
        <v>N/A</v>
      </c>
      <c r="E187" s="8">
        <v>52.939746698</v>
      </c>
      <c r="F187" s="43" t="str">
        <f t="shared" si="26"/>
        <v>N/A</v>
      </c>
      <c r="G187" s="8">
        <v>53.041936049</v>
      </c>
      <c r="H187" s="43" t="str">
        <f t="shared" si="27"/>
        <v>N/A</v>
      </c>
      <c r="I187" s="12">
        <v>-6.6</v>
      </c>
      <c r="J187" s="12">
        <v>0.193</v>
      </c>
      <c r="K187" s="44" t="s">
        <v>732</v>
      </c>
      <c r="L187" s="9" t="str">
        <f t="shared" si="28"/>
        <v>Yes</v>
      </c>
    </row>
    <row r="188" spans="1:12" x14ac:dyDescent="0.2">
      <c r="A188" s="2" t="s">
        <v>473</v>
      </c>
      <c r="B188" s="34" t="s">
        <v>217</v>
      </c>
      <c r="C188" s="8">
        <v>29.151624549000001</v>
      </c>
      <c r="D188" s="43" t="str">
        <f t="shared" si="25"/>
        <v>N/A</v>
      </c>
      <c r="E188" s="8">
        <v>30.744336570000002</v>
      </c>
      <c r="F188" s="43" t="str">
        <f t="shared" si="26"/>
        <v>N/A</v>
      </c>
      <c r="G188" s="8">
        <v>53.233830845999996</v>
      </c>
      <c r="H188" s="43" t="str">
        <f t="shared" si="27"/>
        <v>N/A</v>
      </c>
      <c r="I188" s="12">
        <v>5.4640000000000004</v>
      </c>
      <c r="J188" s="12">
        <v>73.150000000000006</v>
      </c>
      <c r="K188" s="44" t="s">
        <v>732</v>
      </c>
      <c r="L188" s="9" t="str">
        <f t="shared" si="28"/>
        <v>No</v>
      </c>
    </row>
    <row r="189" spans="1:12" x14ac:dyDescent="0.2">
      <c r="A189" s="2" t="s">
        <v>474</v>
      </c>
      <c r="B189" s="34" t="s">
        <v>217</v>
      </c>
      <c r="C189" s="8">
        <v>78.193541425000006</v>
      </c>
      <c r="D189" s="43" t="str">
        <f t="shared" si="25"/>
        <v>N/A</v>
      </c>
      <c r="E189" s="8">
        <v>73.595491355999997</v>
      </c>
      <c r="F189" s="43" t="str">
        <f t="shared" si="26"/>
        <v>N/A</v>
      </c>
      <c r="G189" s="8">
        <v>76.319628805999997</v>
      </c>
      <c r="H189" s="43" t="str">
        <f t="shared" si="27"/>
        <v>N/A</v>
      </c>
      <c r="I189" s="12">
        <v>-5.88</v>
      </c>
      <c r="J189" s="12">
        <v>3.702</v>
      </c>
      <c r="K189" s="44" t="s">
        <v>732</v>
      </c>
      <c r="L189" s="9" t="str">
        <f t="shared" si="28"/>
        <v>Yes</v>
      </c>
    </row>
    <row r="190" spans="1:12" x14ac:dyDescent="0.2">
      <c r="A190" s="2" t="s">
        <v>475</v>
      </c>
      <c r="B190" s="34" t="s">
        <v>217</v>
      </c>
      <c r="C190" s="8">
        <v>51.390894363999998</v>
      </c>
      <c r="D190" s="43" t="str">
        <f t="shared" si="25"/>
        <v>N/A</v>
      </c>
      <c r="E190" s="8">
        <v>50.866696740999998</v>
      </c>
      <c r="F190" s="43" t="str">
        <f t="shared" si="26"/>
        <v>N/A</v>
      </c>
      <c r="G190" s="8">
        <v>53.182176310999999</v>
      </c>
      <c r="H190" s="43" t="str">
        <f t="shared" si="27"/>
        <v>N/A</v>
      </c>
      <c r="I190" s="12">
        <v>-1.02</v>
      </c>
      <c r="J190" s="12">
        <v>4.5519999999999996</v>
      </c>
      <c r="K190" s="44" t="s">
        <v>732</v>
      </c>
      <c r="L190" s="9" t="str">
        <f t="shared" si="28"/>
        <v>Yes</v>
      </c>
    </row>
    <row r="191" spans="1:12" x14ac:dyDescent="0.2">
      <c r="A191" s="2" t="s">
        <v>476</v>
      </c>
      <c r="B191" s="34" t="s">
        <v>217</v>
      </c>
      <c r="C191" s="8">
        <v>60.180664872999998</v>
      </c>
      <c r="D191" s="43" t="str">
        <f t="shared" si="25"/>
        <v>N/A</v>
      </c>
      <c r="E191" s="8">
        <v>48.876059032999997</v>
      </c>
      <c r="F191" s="43" t="str">
        <f t="shared" si="26"/>
        <v>N/A</v>
      </c>
      <c r="G191" s="8">
        <v>44.399940919000002</v>
      </c>
      <c r="H191" s="43" t="str">
        <f t="shared" si="27"/>
        <v>N/A</v>
      </c>
      <c r="I191" s="12">
        <v>-18.8</v>
      </c>
      <c r="J191" s="12">
        <v>-9.16</v>
      </c>
      <c r="K191" s="44" t="s">
        <v>732</v>
      </c>
      <c r="L191" s="9" t="str">
        <f t="shared" si="28"/>
        <v>Yes</v>
      </c>
    </row>
    <row r="192" spans="1:12" x14ac:dyDescent="0.2">
      <c r="A192" s="2" t="s">
        <v>1370</v>
      </c>
      <c r="B192" s="34" t="s">
        <v>217</v>
      </c>
      <c r="C192" s="35">
        <v>6.4360892524000004</v>
      </c>
      <c r="D192" s="43" t="str">
        <f t="shared" si="25"/>
        <v>N/A</v>
      </c>
      <c r="E192" s="35">
        <v>8.3770724577000006</v>
      </c>
      <c r="F192" s="43" t="str">
        <f t="shared" si="26"/>
        <v>N/A</v>
      </c>
      <c r="G192" s="35">
        <v>9.6900502417999999</v>
      </c>
      <c r="H192" s="43" t="str">
        <f t="shared" si="27"/>
        <v>N/A</v>
      </c>
      <c r="I192" s="12">
        <v>30.16</v>
      </c>
      <c r="J192" s="12">
        <v>15.67</v>
      </c>
      <c r="K192" s="44" t="s">
        <v>732</v>
      </c>
      <c r="L192" s="9" t="str">
        <f t="shared" si="28"/>
        <v>Yes</v>
      </c>
    </row>
    <row r="193" spans="1:12" x14ac:dyDescent="0.2">
      <c r="A193" s="2" t="s">
        <v>1371</v>
      </c>
      <c r="B193" s="34" t="s">
        <v>217</v>
      </c>
      <c r="C193" s="35">
        <v>5.4509803922</v>
      </c>
      <c r="D193" s="43" t="str">
        <f t="shared" si="25"/>
        <v>N/A</v>
      </c>
      <c r="E193" s="35">
        <v>9.6942675159</v>
      </c>
      <c r="F193" s="43" t="str">
        <f t="shared" si="26"/>
        <v>N/A</v>
      </c>
      <c r="G193" s="35">
        <v>8.2620087336000001</v>
      </c>
      <c r="H193" s="43" t="str">
        <f t="shared" si="27"/>
        <v>N/A</v>
      </c>
      <c r="I193" s="12">
        <v>77.84</v>
      </c>
      <c r="J193" s="12">
        <v>-14.8</v>
      </c>
      <c r="K193" s="44" t="s">
        <v>732</v>
      </c>
      <c r="L193" s="9" t="str">
        <f t="shared" si="28"/>
        <v>Yes</v>
      </c>
    </row>
    <row r="194" spans="1:12" x14ac:dyDescent="0.2">
      <c r="A194" s="2" t="s">
        <v>1372</v>
      </c>
      <c r="B194" s="34" t="s">
        <v>217</v>
      </c>
      <c r="C194" s="35">
        <v>15.392502611999999</v>
      </c>
      <c r="D194" s="43" t="str">
        <f t="shared" si="25"/>
        <v>N/A</v>
      </c>
      <c r="E194" s="35">
        <v>15.633485939</v>
      </c>
      <c r="F194" s="43" t="str">
        <f t="shared" si="26"/>
        <v>N/A</v>
      </c>
      <c r="G194" s="35">
        <v>16.064572223999999</v>
      </c>
      <c r="H194" s="43" t="str">
        <f t="shared" si="27"/>
        <v>N/A</v>
      </c>
      <c r="I194" s="12">
        <v>1.5660000000000001</v>
      </c>
      <c r="J194" s="12">
        <v>2.7570000000000001</v>
      </c>
      <c r="K194" s="44" t="s">
        <v>732</v>
      </c>
      <c r="L194" s="9" t="str">
        <f t="shared" si="28"/>
        <v>Yes</v>
      </c>
    </row>
    <row r="195" spans="1:12" x14ac:dyDescent="0.2">
      <c r="A195" s="2" t="s">
        <v>1373</v>
      </c>
      <c r="B195" s="34" t="s">
        <v>217</v>
      </c>
      <c r="C195" s="35">
        <v>5.6289139632999996</v>
      </c>
      <c r="D195" s="43" t="str">
        <f t="shared" si="25"/>
        <v>N/A</v>
      </c>
      <c r="E195" s="35">
        <v>5.8500900518999996</v>
      </c>
      <c r="F195" s="43" t="str">
        <f t="shared" si="26"/>
        <v>N/A</v>
      </c>
      <c r="G195" s="35">
        <v>6.2691178526</v>
      </c>
      <c r="H195" s="43" t="str">
        <f t="shared" si="27"/>
        <v>N/A</v>
      </c>
      <c r="I195" s="12">
        <v>3.9289999999999998</v>
      </c>
      <c r="J195" s="12">
        <v>7.1630000000000003</v>
      </c>
      <c r="K195" s="44" t="s">
        <v>732</v>
      </c>
      <c r="L195" s="9" t="str">
        <f t="shared" si="28"/>
        <v>Yes</v>
      </c>
    </row>
    <row r="196" spans="1:12" x14ac:dyDescent="0.2">
      <c r="A196" s="2" t="s">
        <v>1374</v>
      </c>
      <c r="B196" s="34" t="s">
        <v>217</v>
      </c>
      <c r="C196" s="35">
        <v>3.0202467952999998</v>
      </c>
      <c r="D196" s="43" t="str">
        <f t="shared" si="25"/>
        <v>N/A</v>
      </c>
      <c r="E196" s="35">
        <v>3.6291766110000001</v>
      </c>
      <c r="F196" s="43" t="str">
        <f t="shared" si="26"/>
        <v>N/A</v>
      </c>
      <c r="G196" s="35">
        <v>3.9820381925000001</v>
      </c>
      <c r="H196" s="43" t="str">
        <f t="shared" si="27"/>
        <v>N/A</v>
      </c>
      <c r="I196" s="12">
        <v>20.16</v>
      </c>
      <c r="J196" s="12">
        <v>9.7230000000000008</v>
      </c>
      <c r="K196" s="44" t="s">
        <v>732</v>
      </c>
      <c r="L196" s="9" t="str">
        <f t="shared" si="28"/>
        <v>Yes</v>
      </c>
    </row>
    <row r="197" spans="1:12" x14ac:dyDescent="0.2">
      <c r="A197" s="2" t="s">
        <v>1375</v>
      </c>
      <c r="B197" s="34" t="s">
        <v>217</v>
      </c>
      <c r="C197" s="35">
        <v>214.86722488000001</v>
      </c>
      <c r="D197" s="43" t="str">
        <f t="shared" si="25"/>
        <v>N/A</v>
      </c>
      <c r="E197" s="35">
        <v>236.47824284999999</v>
      </c>
      <c r="F197" s="43" t="str">
        <f t="shared" si="26"/>
        <v>N/A</v>
      </c>
      <c r="G197" s="35">
        <v>211.25314861000001</v>
      </c>
      <c r="H197" s="43" t="str">
        <f t="shared" si="27"/>
        <v>N/A</v>
      </c>
      <c r="I197" s="12">
        <v>10.06</v>
      </c>
      <c r="J197" s="12">
        <v>-10.7</v>
      </c>
      <c r="K197" s="44" t="s">
        <v>732</v>
      </c>
      <c r="L197" s="9" t="str">
        <f t="shared" si="28"/>
        <v>Yes</v>
      </c>
    </row>
    <row r="198" spans="1:12" x14ac:dyDescent="0.2">
      <c r="A198" s="2" t="s">
        <v>1376</v>
      </c>
      <c r="B198" s="34" t="s">
        <v>217</v>
      </c>
      <c r="C198" s="35">
        <v>207.09404388999999</v>
      </c>
      <c r="D198" s="43" t="str">
        <f t="shared" si="25"/>
        <v>N/A</v>
      </c>
      <c r="E198" s="35">
        <v>240.49494949000001</v>
      </c>
      <c r="F198" s="43" t="str">
        <f t="shared" si="26"/>
        <v>N/A</v>
      </c>
      <c r="G198" s="35">
        <v>200.23890785</v>
      </c>
      <c r="H198" s="43" t="str">
        <f t="shared" si="27"/>
        <v>N/A</v>
      </c>
      <c r="I198" s="12">
        <v>16.13</v>
      </c>
      <c r="J198" s="12">
        <v>-16.7</v>
      </c>
      <c r="K198" s="44" t="s">
        <v>732</v>
      </c>
      <c r="L198" s="9" t="str">
        <f t="shared" si="28"/>
        <v>Yes</v>
      </c>
    </row>
    <row r="199" spans="1:12" x14ac:dyDescent="0.2">
      <c r="A199" s="2" t="s">
        <v>1377</v>
      </c>
      <c r="B199" s="34" t="s">
        <v>217</v>
      </c>
      <c r="C199" s="35">
        <v>228.68392505</v>
      </c>
      <c r="D199" s="43" t="str">
        <f t="shared" si="25"/>
        <v>N/A</v>
      </c>
      <c r="E199" s="35">
        <v>248.48140703999999</v>
      </c>
      <c r="F199" s="43" t="str">
        <f t="shared" si="26"/>
        <v>N/A</v>
      </c>
      <c r="G199" s="35">
        <v>217.01420175999999</v>
      </c>
      <c r="H199" s="43" t="str">
        <f t="shared" si="27"/>
        <v>N/A</v>
      </c>
      <c r="I199" s="12">
        <v>8.657</v>
      </c>
      <c r="J199" s="12">
        <v>-12.7</v>
      </c>
      <c r="K199" s="44" t="s">
        <v>732</v>
      </c>
      <c r="L199" s="9" t="str">
        <f t="shared" si="28"/>
        <v>Yes</v>
      </c>
    </row>
    <row r="200" spans="1:12" x14ac:dyDescent="0.2">
      <c r="A200" s="2" t="s">
        <v>1378</v>
      </c>
      <c r="B200" s="34" t="s">
        <v>217</v>
      </c>
      <c r="C200" s="35">
        <v>55.917241378999996</v>
      </c>
      <c r="D200" s="43" t="str">
        <f t="shared" si="25"/>
        <v>N/A</v>
      </c>
      <c r="E200" s="35">
        <v>34.960396039999999</v>
      </c>
      <c r="F200" s="43" t="str">
        <f t="shared" si="26"/>
        <v>N/A</v>
      </c>
      <c r="G200" s="35">
        <v>17.407407407000001</v>
      </c>
      <c r="H200" s="43" t="str">
        <f t="shared" si="27"/>
        <v>N/A</v>
      </c>
      <c r="I200" s="12">
        <v>-37.5</v>
      </c>
      <c r="J200" s="12">
        <v>-50.2</v>
      </c>
      <c r="K200" s="44" t="s">
        <v>732</v>
      </c>
      <c r="L200" s="9" t="str">
        <f t="shared" si="28"/>
        <v>No</v>
      </c>
    </row>
    <row r="201" spans="1:12" x14ac:dyDescent="0.2">
      <c r="A201" s="2" t="s">
        <v>1379</v>
      </c>
      <c r="B201" s="34" t="s">
        <v>217</v>
      </c>
      <c r="C201" s="35">
        <v>59.0625</v>
      </c>
      <c r="D201" s="43" t="str">
        <f t="shared" si="25"/>
        <v>N/A</v>
      </c>
      <c r="E201" s="35">
        <v>47.44</v>
      </c>
      <c r="F201" s="43" t="str">
        <f t="shared" si="26"/>
        <v>N/A</v>
      </c>
      <c r="G201" s="35">
        <v>46.1</v>
      </c>
      <c r="H201" s="43" t="str">
        <f t="shared" si="27"/>
        <v>N/A</v>
      </c>
      <c r="I201" s="12">
        <v>-19.7</v>
      </c>
      <c r="J201" s="12">
        <v>-2.82</v>
      </c>
      <c r="K201" s="44" t="s">
        <v>732</v>
      </c>
      <c r="L201" s="9" t="str">
        <f t="shared" si="28"/>
        <v>Yes</v>
      </c>
    </row>
    <row r="202" spans="1:12" x14ac:dyDescent="0.2">
      <c r="A202" s="2" t="s">
        <v>28</v>
      </c>
      <c r="B202" s="34" t="s">
        <v>217</v>
      </c>
      <c r="C202" s="8">
        <v>4.3399342480999996</v>
      </c>
      <c r="D202" s="43" t="str">
        <f t="shared" si="25"/>
        <v>N/A</v>
      </c>
      <c r="E202" s="8">
        <v>1.3005405686</v>
      </c>
      <c r="F202" s="43" t="str">
        <f t="shared" si="26"/>
        <v>N/A</v>
      </c>
      <c r="G202" s="8">
        <v>0.68120951159999998</v>
      </c>
      <c r="H202" s="43" t="str">
        <f t="shared" si="27"/>
        <v>N/A</v>
      </c>
      <c r="I202" s="12">
        <v>-70</v>
      </c>
      <c r="J202" s="12">
        <v>-47.6</v>
      </c>
      <c r="K202" s="44" t="s">
        <v>732</v>
      </c>
      <c r="L202" s="9" t="str">
        <f t="shared" si="28"/>
        <v>No</v>
      </c>
    </row>
    <row r="203" spans="1:12" x14ac:dyDescent="0.2">
      <c r="A203" s="2" t="s">
        <v>123</v>
      </c>
      <c r="B203" s="34" t="s">
        <v>217</v>
      </c>
      <c r="C203" s="35">
        <v>11</v>
      </c>
      <c r="D203" s="43" t="str">
        <f t="shared" ref="D203:D213" si="29">IF($B203="N/A","N/A",IF(C203&gt;10,"No",IF(C203&lt;-10,"No","Yes")))</f>
        <v>N/A</v>
      </c>
      <c r="E203" s="35">
        <v>11</v>
      </c>
      <c r="F203" s="43" t="str">
        <f t="shared" ref="F203:F213" si="30">IF($B203="N/A","N/A",IF(E203&gt;10,"No",IF(E203&lt;-10,"No","Yes")))</f>
        <v>N/A</v>
      </c>
      <c r="G203" s="35">
        <v>11</v>
      </c>
      <c r="H203" s="43" t="str">
        <f t="shared" ref="H203:H213" si="31">IF($B203="N/A","N/A",IF(G203&gt;10,"No",IF(G203&lt;-10,"No","Yes")))</f>
        <v>N/A</v>
      </c>
      <c r="I203" s="12">
        <v>16.670000000000002</v>
      </c>
      <c r="J203" s="12">
        <v>-14.3</v>
      </c>
      <c r="K203" s="14" t="s">
        <v>217</v>
      </c>
      <c r="L203" s="9" t="str">
        <f t="shared" ref="L203:L213" si="32">IF(J203="Div by 0", "N/A", IF(K203="N/A","N/A", IF(J203&gt;VALUE(MID(K203,1,2)), "No", IF(J203&lt;-1*VALUE(MID(K203,1,2)), "No", "Yes"))))</f>
        <v>N/A</v>
      </c>
    </row>
    <row r="204" spans="1:12" x14ac:dyDescent="0.2">
      <c r="A204" s="2" t="s">
        <v>124</v>
      </c>
      <c r="B204" s="34" t="s">
        <v>217</v>
      </c>
      <c r="C204" s="35">
        <v>34</v>
      </c>
      <c r="D204" s="43" t="str">
        <f t="shared" si="29"/>
        <v>N/A</v>
      </c>
      <c r="E204" s="35">
        <v>41</v>
      </c>
      <c r="F204" s="43" t="str">
        <f t="shared" si="30"/>
        <v>N/A</v>
      </c>
      <c r="G204" s="35">
        <v>32</v>
      </c>
      <c r="H204" s="43" t="str">
        <f t="shared" si="31"/>
        <v>N/A</v>
      </c>
      <c r="I204" s="12">
        <v>20.59</v>
      </c>
      <c r="J204" s="12">
        <v>-22</v>
      </c>
      <c r="K204" s="14" t="s">
        <v>217</v>
      </c>
      <c r="L204" s="9" t="str">
        <f t="shared" si="32"/>
        <v>N/A</v>
      </c>
    </row>
    <row r="205" spans="1:12" ht="25.5" x14ac:dyDescent="0.2">
      <c r="A205" s="2" t="s">
        <v>1627</v>
      </c>
      <c r="B205" s="34" t="s">
        <v>217</v>
      </c>
      <c r="C205" s="35">
        <v>16</v>
      </c>
      <c r="D205" s="43" t="str">
        <f t="shared" si="29"/>
        <v>N/A</v>
      </c>
      <c r="E205" s="35">
        <v>21</v>
      </c>
      <c r="F205" s="43" t="str">
        <f t="shared" si="30"/>
        <v>N/A</v>
      </c>
      <c r="G205" s="35">
        <v>17</v>
      </c>
      <c r="H205" s="43" t="str">
        <f t="shared" si="31"/>
        <v>N/A</v>
      </c>
      <c r="I205" s="12">
        <v>31.25</v>
      </c>
      <c r="J205" s="12">
        <v>-19</v>
      </c>
      <c r="K205" s="14" t="s">
        <v>217</v>
      </c>
      <c r="L205" s="9" t="str">
        <f t="shared" si="32"/>
        <v>N/A</v>
      </c>
    </row>
    <row r="206" spans="1:12" ht="25.5" x14ac:dyDescent="0.2">
      <c r="A206" s="2" t="s">
        <v>1380</v>
      </c>
      <c r="B206" s="34" t="s">
        <v>217</v>
      </c>
      <c r="C206" s="35">
        <v>28</v>
      </c>
      <c r="D206" s="43" t="str">
        <f t="shared" si="29"/>
        <v>N/A</v>
      </c>
      <c r="E206" s="35">
        <v>11</v>
      </c>
      <c r="F206" s="43" t="str">
        <f t="shared" si="30"/>
        <v>N/A</v>
      </c>
      <c r="G206" s="35">
        <v>11</v>
      </c>
      <c r="H206" s="43" t="str">
        <f t="shared" si="31"/>
        <v>N/A</v>
      </c>
      <c r="I206" s="12">
        <v>-71.400000000000006</v>
      </c>
      <c r="J206" s="12">
        <v>-75</v>
      </c>
      <c r="K206" s="14" t="s">
        <v>217</v>
      </c>
      <c r="L206" s="9" t="str">
        <f t="shared" si="32"/>
        <v>N/A</v>
      </c>
    </row>
    <row r="207" spans="1:12" x14ac:dyDescent="0.2">
      <c r="A207" s="2" t="s">
        <v>1628</v>
      </c>
      <c r="B207" s="34" t="s">
        <v>217</v>
      </c>
      <c r="C207" s="35">
        <v>33</v>
      </c>
      <c r="D207" s="43" t="str">
        <f t="shared" si="29"/>
        <v>N/A</v>
      </c>
      <c r="E207" s="35">
        <v>30</v>
      </c>
      <c r="F207" s="43" t="str">
        <f t="shared" si="30"/>
        <v>N/A</v>
      </c>
      <c r="G207" s="35">
        <v>44</v>
      </c>
      <c r="H207" s="43" t="str">
        <f t="shared" si="31"/>
        <v>N/A</v>
      </c>
      <c r="I207" s="12">
        <v>-9.09</v>
      </c>
      <c r="J207" s="12">
        <v>46.67</v>
      </c>
      <c r="K207" s="14" t="s">
        <v>217</v>
      </c>
      <c r="L207" s="9" t="str">
        <f t="shared" si="32"/>
        <v>N/A</v>
      </c>
    </row>
    <row r="208" spans="1:12" x14ac:dyDescent="0.2">
      <c r="A208" s="2" t="s">
        <v>1629</v>
      </c>
      <c r="B208" s="34" t="s">
        <v>217</v>
      </c>
      <c r="C208" s="35">
        <v>11</v>
      </c>
      <c r="D208" s="43" t="str">
        <f t="shared" si="29"/>
        <v>N/A</v>
      </c>
      <c r="E208" s="35">
        <v>21</v>
      </c>
      <c r="F208" s="43" t="str">
        <f t="shared" si="30"/>
        <v>N/A</v>
      </c>
      <c r="G208" s="35">
        <v>19</v>
      </c>
      <c r="H208" s="43" t="str">
        <f t="shared" si="31"/>
        <v>N/A</v>
      </c>
      <c r="I208" s="12">
        <v>162.5</v>
      </c>
      <c r="J208" s="12">
        <v>-9.52</v>
      </c>
      <c r="K208" s="14" t="s">
        <v>217</v>
      </c>
      <c r="L208" s="9" t="str">
        <f t="shared" si="32"/>
        <v>N/A</v>
      </c>
    </row>
    <row r="209" spans="1:12" x14ac:dyDescent="0.2">
      <c r="A209" s="2" t="s">
        <v>125</v>
      </c>
      <c r="B209" s="34" t="s">
        <v>217</v>
      </c>
      <c r="C209" s="46">
        <v>2701136</v>
      </c>
      <c r="D209" s="43" t="str">
        <f t="shared" si="29"/>
        <v>N/A</v>
      </c>
      <c r="E209" s="46">
        <v>4756610</v>
      </c>
      <c r="F209" s="43" t="str">
        <f t="shared" si="30"/>
        <v>N/A</v>
      </c>
      <c r="G209" s="46">
        <v>8057180</v>
      </c>
      <c r="H209" s="43" t="str">
        <f t="shared" si="31"/>
        <v>N/A</v>
      </c>
      <c r="I209" s="12">
        <v>76.099999999999994</v>
      </c>
      <c r="J209" s="12">
        <v>69.39</v>
      </c>
      <c r="K209" s="14" t="s">
        <v>217</v>
      </c>
      <c r="L209" s="9" t="str">
        <f t="shared" si="32"/>
        <v>N/A</v>
      </c>
    </row>
    <row r="210" spans="1:12" x14ac:dyDescent="0.2">
      <c r="A210" s="45" t="s">
        <v>1624</v>
      </c>
      <c r="B210" s="34" t="s">
        <v>217</v>
      </c>
      <c r="C210" s="46">
        <v>1292398</v>
      </c>
      <c r="D210" s="43" t="str">
        <f t="shared" si="29"/>
        <v>N/A</v>
      </c>
      <c r="E210" s="46">
        <v>1662424</v>
      </c>
      <c r="F210" s="43" t="str">
        <f t="shared" si="30"/>
        <v>N/A</v>
      </c>
      <c r="G210" s="46">
        <v>1020925</v>
      </c>
      <c r="H210" s="43" t="str">
        <f t="shared" si="31"/>
        <v>N/A</v>
      </c>
      <c r="I210" s="12">
        <v>28.63</v>
      </c>
      <c r="J210" s="12">
        <v>-38.6</v>
      </c>
      <c r="K210" s="14" t="s">
        <v>217</v>
      </c>
      <c r="L210" s="9" t="str">
        <f t="shared" si="32"/>
        <v>N/A</v>
      </c>
    </row>
    <row r="211" spans="1:12" x14ac:dyDescent="0.2">
      <c r="A211" s="45" t="s">
        <v>1381</v>
      </c>
      <c r="B211" s="34" t="s">
        <v>217</v>
      </c>
      <c r="C211" s="46">
        <v>306113</v>
      </c>
      <c r="D211" s="43" t="str">
        <f t="shared" si="29"/>
        <v>N/A</v>
      </c>
      <c r="E211" s="46">
        <v>306610</v>
      </c>
      <c r="F211" s="43" t="str">
        <f t="shared" si="30"/>
        <v>N/A</v>
      </c>
      <c r="G211" s="46">
        <v>253035</v>
      </c>
      <c r="H211" s="43" t="str">
        <f t="shared" si="31"/>
        <v>N/A</v>
      </c>
      <c r="I211" s="12">
        <v>0.16239999999999999</v>
      </c>
      <c r="J211" s="12">
        <v>-17.5</v>
      </c>
      <c r="K211" s="14" t="s">
        <v>217</v>
      </c>
      <c r="L211" s="9" t="str">
        <f t="shared" si="32"/>
        <v>N/A</v>
      </c>
    </row>
    <row r="212" spans="1:12" x14ac:dyDescent="0.2">
      <c r="A212" s="45" t="s">
        <v>1618</v>
      </c>
      <c r="B212" s="34" t="s">
        <v>217</v>
      </c>
      <c r="C212" s="46">
        <v>2436789</v>
      </c>
      <c r="D212" s="43" t="str">
        <f t="shared" si="29"/>
        <v>N/A</v>
      </c>
      <c r="E212" s="46">
        <v>4706148</v>
      </c>
      <c r="F212" s="43" t="str">
        <f t="shared" si="30"/>
        <v>N/A</v>
      </c>
      <c r="G212" s="46">
        <v>7269682</v>
      </c>
      <c r="H212" s="43" t="str">
        <f t="shared" si="31"/>
        <v>N/A</v>
      </c>
      <c r="I212" s="12">
        <v>93.13</v>
      </c>
      <c r="J212" s="12">
        <v>54.47</v>
      </c>
      <c r="K212" s="14" t="s">
        <v>217</v>
      </c>
      <c r="L212" s="9" t="str">
        <f t="shared" si="32"/>
        <v>N/A</v>
      </c>
    </row>
    <row r="213" spans="1:12" x14ac:dyDescent="0.2">
      <c r="A213" s="45" t="s">
        <v>1619</v>
      </c>
      <c r="B213" s="34" t="s">
        <v>217</v>
      </c>
      <c r="C213" s="46">
        <v>259777</v>
      </c>
      <c r="D213" s="43" t="str">
        <f t="shared" si="29"/>
        <v>N/A</v>
      </c>
      <c r="E213" s="46">
        <v>860652</v>
      </c>
      <c r="F213" s="43" t="str">
        <f t="shared" si="30"/>
        <v>N/A</v>
      </c>
      <c r="G213" s="46">
        <v>555970</v>
      </c>
      <c r="H213" s="43" t="str">
        <f t="shared" si="31"/>
        <v>N/A</v>
      </c>
      <c r="I213" s="12">
        <v>231.3</v>
      </c>
      <c r="J213" s="12">
        <v>-35.4</v>
      </c>
      <c r="K213" s="14" t="s">
        <v>217</v>
      </c>
      <c r="L213" s="9" t="str">
        <f t="shared" si="32"/>
        <v>N/A</v>
      </c>
    </row>
    <row r="214" spans="1:12" ht="25.5" x14ac:dyDescent="0.2">
      <c r="A214" s="2" t="s">
        <v>1382</v>
      </c>
      <c r="B214" s="34" t="s">
        <v>217</v>
      </c>
      <c r="C214" s="46">
        <v>1912312</v>
      </c>
      <c r="D214" s="43" t="str">
        <f t="shared" ref="D214:D228" si="33">IF($B214="N/A","N/A",IF(C214&gt;10,"No",IF(C214&lt;-10,"No","Yes")))</f>
        <v>N/A</v>
      </c>
      <c r="E214" s="46">
        <v>1354090</v>
      </c>
      <c r="F214" s="43" t="str">
        <f t="shared" ref="F214:F228" si="34">IF($B214="N/A","N/A",IF(E214&gt;10,"No",IF(E214&lt;-10,"No","Yes")))</f>
        <v>N/A</v>
      </c>
      <c r="G214" s="46">
        <v>583196</v>
      </c>
      <c r="H214" s="43" t="str">
        <f t="shared" ref="H214:H228" si="35">IF($B214="N/A","N/A",IF(G214&gt;10,"No",IF(G214&lt;-10,"No","Yes")))</f>
        <v>N/A</v>
      </c>
      <c r="I214" s="12">
        <v>-29.2</v>
      </c>
      <c r="J214" s="12">
        <v>-56.9</v>
      </c>
      <c r="K214" s="44" t="s">
        <v>732</v>
      </c>
      <c r="L214" s="9" t="str">
        <f t="shared" ref="L214:L228" si="36">IF(J214="Div by 0", "N/A", IF(K214="N/A","N/A", IF(J214&gt;VALUE(MID(K214,1,2)), "No", IF(J214&lt;-1*VALUE(MID(K214,1,2)), "No", "Yes"))))</f>
        <v>No</v>
      </c>
    </row>
    <row r="215" spans="1:12" x14ac:dyDescent="0.2">
      <c r="A215" s="58" t="s">
        <v>649</v>
      </c>
      <c r="B215" s="34" t="s">
        <v>217</v>
      </c>
      <c r="C215" s="35">
        <v>14517</v>
      </c>
      <c r="D215" s="43" t="str">
        <f t="shared" si="33"/>
        <v>N/A</v>
      </c>
      <c r="E215" s="35">
        <v>13330</v>
      </c>
      <c r="F215" s="43" t="str">
        <f t="shared" si="34"/>
        <v>N/A</v>
      </c>
      <c r="G215" s="35">
        <v>9306</v>
      </c>
      <c r="H215" s="43" t="str">
        <f t="shared" si="35"/>
        <v>N/A</v>
      </c>
      <c r="I215" s="12">
        <v>-8.18</v>
      </c>
      <c r="J215" s="12">
        <v>-30.2</v>
      </c>
      <c r="K215" s="44" t="s">
        <v>732</v>
      </c>
      <c r="L215" s="9" t="str">
        <f t="shared" si="36"/>
        <v>No</v>
      </c>
    </row>
    <row r="216" spans="1:12" ht="25.5" x14ac:dyDescent="0.2">
      <c r="A216" s="4" t="s">
        <v>1383</v>
      </c>
      <c r="B216" s="34" t="s">
        <v>217</v>
      </c>
      <c r="C216" s="46">
        <v>131.72914514000001</v>
      </c>
      <c r="D216" s="43" t="str">
        <f t="shared" si="33"/>
        <v>N/A</v>
      </c>
      <c r="E216" s="46">
        <v>101.58214554</v>
      </c>
      <c r="F216" s="43" t="str">
        <f t="shared" si="34"/>
        <v>N/A</v>
      </c>
      <c r="G216" s="46">
        <v>62.668815817999999</v>
      </c>
      <c r="H216" s="43" t="str">
        <f t="shared" si="35"/>
        <v>N/A</v>
      </c>
      <c r="I216" s="12">
        <v>-22.9</v>
      </c>
      <c r="J216" s="12">
        <v>-38.299999999999997</v>
      </c>
      <c r="K216" s="44" t="s">
        <v>732</v>
      </c>
      <c r="L216" s="9" t="str">
        <f t="shared" si="36"/>
        <v>No</v>
      </c>
    </row>
    <row r="217" spans="1:12" ht="25.5" x14ac:dyDescent="0.2">
      <c r="A217" s="2" t="s">
        <v>1384</v>
      </c>
      <c r="B217" s="34" t="s">
        <v>217</v>
      </c>
      <c r="C217" s="46">
        <v>3305821</v>
      </c>
      <c r="D217" s="43" t="str">
        <f t="shared" si="33"/>
        <v>N/A</v>
      </c>
      <c r="E217" s="46">
        <v>2612185</v>
      </c>
      <c r="F217" s="43" t="str">
        <f t="shared" si="34"/>
        <v>N/A</v>
      </c>
      <c r="G217" s="46">
        <v>1512504</v>
      </c>
      <c r="H217" s="43" t="str">
        <f t="shared" si="35"/>
        <v>N/A</v>
      </c>
      <c r="I217" s="12">
        <v>-21</v>
      </c>
      <c r="J217" s="12">
        <v>-42.1</v>
      </c>
      <c r="K217" s="44" t="s">
        <v>732</v>
      </c>
      <c r="L217" s="9" t="str">
        <f t="shared" si="36"/>
        <v>No</v>
      </c>
    </row>
    <row r="218" spans="1:12" x14ac:dyDescent="0.2">
      <c r="A218" s="4" t="s">
        <v>516</v>
      </c>
      <c r="B218" s="34" t="s">
        <v>217</v>
      </c>
      <c r="C218" s="35">
        <v>19674</v>
      </c>
      <c r="D218" s="43" t="str">
        <f t="shared" si="33"/>
        <v>N/A</v>
      </c>
      <c r="E218" s="35">
        <v>16103</v>
      </c>
      <c r="F218" s="43" t="str">
        <f t="shared" si="34"/>
        <v>N/A</v>
      </c>
      <c r="G218" s="35">
        <v>12602</v>
      </c>
      <c r="H218" s="43" t="str">
        <f t="shared" si="35"/>
        <v>N/A</v>
      </c>
      <c r="I218" s="12">
        <v>-18.2</v>
      </c>
      <c r="J218" s="12">
        <v>-21.7</v>
      </c>
      <c r="K218" s="44" t="s">
        <v>732</v>
      </c>
      <c r="L218" s="9" t="str">
        <f t="shared" si="36"/>
        <v>Yes</v>
      </c>
    </row>
    <row r="219" spans="1:12" ht="25.5" x14ac:dyDescent="0.2">
      <c r="A219" s="2" t="s">
        <v>1385</v>
      </c>
      <c r="B219" s="34" t="s">
        <v>217</v>
      </c>
      <c r="C219" s="46">
        <v>168.02993799000001</v>
      </c>
      <c r="D219" s="43" t="str">
        <f t="shared" si="33"/>
        <v>N/A</v>
      </c>
      <c r="E219" s="46">
        <v>162.21728870000001</v>
      </c>
      <c r="F219" s="43" t="str">
        <f t="shared" si="34"/>
        <v>N/A</v>
      </c>
      <c r="G219" s="46">
        <v>120.02094906000001</v>
      </c>
      <c r="H219" s="43" t="str">
        <f t="shared" si="35"/>
        <v>N/A</v>
      </c>
      <c r="I219" s="12">
        <v>-3.46</v>
      </c>
      <c r="J219" s="12">
        <v>-26</v>
      </c>
      <c r="K219" s="44" t="s">
        <v>732</v>
      </c>
      <c r="L219" s="9" t="str">
        <f t="shared" si="36"/>
        <v>Yes</v>
      </c>
    </row>
    <row r="220" spans="1:12" ht="25.5" x14ac:dyDescent="0.2">
      <c r="A220" s="2" t="s">
        <v>1386</v>
      </c>
      <c r="B220" s="34" t="s">
        <v>217</v>
      </c>
      <c r="C220" s="46">
        <v>4363088</v>
      </c>
      <c r="D220" s="43" t="str">
        <f t="shared" si="33"/>
        <v>N/A</v>
      </c>
      <c r="E220" s="46">
        <v>3112237</v>
      </c>
      <c r="F220" s="43" t="str">
        <f t="shared" si="34"/>
        <v>N/A</v>
      </c>
      <c r="G220" s="46">
        <v>1827138</v>
      </c>
      <c r="H220" s="43" t="str">
        <f t="shared" si="35"/>
        <v>N/A</v>
      </c>
      <c r="I220" s="12">
        <v>-28.7</v>
      </c>
      <c r="J220" s="12">
        <v>-41.3</v>
      </c>
      <c r="K220" s="44" t="s">
        <v>732</v>
      </c>
      <c r="L220" s="9" t="str">
        <f t="shared" si="36"/>
        <v>No</v>
      </c>
    </row>
    <row r="221" spans="1:12" x14ac:dyDescent="0.2">
      <c r="A221" s="4" t="s">
        <v>517</v>
      </c>
      <c r="B221" s="34" t="s">
        <v>217</v>
      </c>
      <c r="C221" s="35">
        <v>19432</v>
      </c>
      <c r="D221" s="43" t="str">
        <f t="shared" si="33"/>
        <v>N/A</v>
      </c>
      <c r="E221" s="35">
        <v>17682</v>
      </c>
      <c r="F221" s="43" t="str">
        <f t="shared" si="34"/>
        <v>N/A</v>
      </c>
      <c r="G221" s="35">
        <v>16622</v>
      </c>
      <c r="H221" s="43" t="str">
        <f t="shared" si="35"/>
        <v>N/A</v>
      </c>
      <c r="I221" s="12">
        <v>-9.01</v>
      </c>
      <c r="J221" s="12">
        <v>-5.99</v>
      </c>
      <c r="K221" s="44" t="s">
        <v>732</v>
      </c>
      <c r="L221" s="9" t="str">
        <f t="shared" si="36"/>
        <v>Yes</v>
      </c>
    </row>
    <row r="222" spans="1:12" ht="25.5" x14ac:dyDescent="0.2">
      <c r="A222" s="2" t="s">
        <v>1387</v>
      </c>
      <c r="B222" s="34" t="s">
        <v>217</v>
      </c>
      <c r="C222" s="46">
        <v>224.53108275</v>
      </c>
      <c r="D222" s="43" t="str">
        <f t="shared" si="33"/>
        <v>N/A</v>
      </c>
      <c r="E222" s="46">
        <v>176.01159371</v>
      </c>
      <c r="F222" s="43" t="str">
        <f t="shared" si="34"/>
        <v>N/A</v>
      </c>
      <c r="G222" s="46">
        <v>109.92287330000001</v>
      </c>
      <c r="H222" s="43" t="str">
        <f t="shared" si="35"/>
        <v>N/A</v>
      </c>
      <c r="I222" s="12">
        <v>-21.6</v>
      </c>
      <c r="J222" s="12">
        <v>-37.5</v>
      </c>
      <c r="K222" s="44" t="s">
        <v>732</v>
      </c>
      <c r="L222" s="9" t="str">
        <f t="shared" si="36"/>
        <v>No</v>
      </c>
    </row>
    <row r="223" spans="1:12" ht="25.5" x14ac:dyDescent="0.2">
      <c r="A223" s="2" t="s">
        <v>1388</v>
      </c>
      <c r="B223" s="34" t="s">
        <v>217</v>
      </c>
      <c r="C223" s="46">
        <v>108011</v>
      </c>
      <c r="D223" s="43" t="str">
        <f t="shared" si="33"/>
        <v>N/A</v>
      </c>
      <c r="E223" s="46">
        <v>170273</v>
      </c>
      <c r="F223" s="43" t="str">
        <f t="shared" si="34"/>
        <v>N/A</v>
      </c>
      <c r="G223" s="46">
        <v>250494</v>
      </c>
      <c r="H223" s="43" t="str">
        <f t="shared" si="35"/>
        <v>N/A</v>
      </c>
      <c r="I223" s="12">
        <v>57.64</v>
      </c>
      <c r="J223" s="12">
        <v>47.11</v>
      </c>
      <c r="K223" s="44" t="s">
        <v>732</v>
      </c>
      <c r="L223" s="9" t="str">
        <f t="shared" si="36"/>
        <v>No</v>
      </c>
    </row>
    <row r="224" spans="1:12" x14ac:dyDescent="0.2">
      <c r="A224" s="2" t="s">
        <v>518</v>
      </c>
      <c r="B224" s="34" t="s">
        <v>217</v>
      </c>
      <c r="C224" s="35">
        <v>982</v>
      </c>
      <c r="D224" s="43" t="str">
        <f t="shared" si="33"/>
        <v>N/A</v>
      </c>
      <c r="E224" s="35">
        <v>1521</v>
      </c>
      <c r="F224" s="43" t="str">
        <f t="shared" si="34"/>
        <v>N/A</v>
      </c>
      <c r="G224" s="35">
        <v>1947</v>
      </c>
      <c r="H224" s="43" t="str">
        <f t="shared" si="35"/>
        <v>N/A</v>
      </c>
      <c r="I224" s="12">
        <v>54.89</v>
      </c>
      <c r="J224" s="12">
        <v>28.01</v>
      </c>
      <c r="K224" s="44" t="s">
        <v>732</v>
      </c>
      <c r="L224" s="9" t="str">
        <f t="shared" si="36"/>
        <v>Yes</v>
      </c>
    </row>
    <row r="225" spans="1:12" ht="25.5" x14ac:dyDescent="0.2">
      <c r="A225" s="2" t="s">
        <v>1389</v>
      </c>
      <c r="B225" s="34" t="s">
        <v>217</v>
      </c>
      <c r="C225" s="46">
        <v>109.99083503</v>
      </c>
      <c r="D225" s="43" t="str">
        <f t="shared" si="33"/>
        <v>N/A</v>
      </c>
      <c r="E225" s="46">
        <v>111.94806049</v>
      </c>
      <c r="F225" s="43" t="str">
        <f t="shared" si="34"/>
        <v>N/A</v>
      </c>
      <c r="G225" s="46">
        <v>128.65639444999999</v>
      </c>
      <c r="H225" s="43" t="str">
        <f t="shared" si="35"/>
        <v>N/A</v>
      </c>
      <c r="I225" s="12">
        <v>1.7789999999999999</v>
      </c>
      <c r="J225" s="12">
        <v>14.93</v>
      </c>
      <c r="K225" s="44" t="s">
        <v>732</v>
      </c>
      <c r="L225" s="9" t="str">
        <f t="shared" si="36"/>
        <v>Yes</v>
      </c>
    </row>
    <row r="226" spans="1:12" ht="25.5" x14ac:dyDescent="0.2">
      <c r="A226" s="2" t="s">
        <v>1390</v>
      </c>
      <c r="B226" s="34" t="s">
        <v>217</v>
      </c>
      <c r="C226" s="46">
        <v>22325508</v>
      </c>
      <c r="D226" s="43" t="str">
        <f t="shared" si="33"/>
        <v>N/A</v>
      </c>
      <c r="E226" s="46">
        <v>25920972</v>
      </c>
      <c r="F226" s="43" t="str">
        <f t="shared" si="34"/>
        <v>N/A</v>
      </c>
      <c r="G226" s="46">
        <v>56255852</v>
      </c>
      <c r="H226" s="43" t="str">
        <f t="shared" si="35"/>
        <v>N/A</v>
      </c>
      <c r="I226" s="12">
        <v>16.100000000000001</v>
      </c>
      <c r="J226" s="12">
        <v>117</v>
      </c>
      <c r="K226" s="44" t="s">
        <v>732</v>
      </c>
      <c r="L226" s="9" t="str">
        <f t="shared" si="36"/>
        <v>No</v>
      </c>
    </row>
    <row r="227" spans="1:12" ht="25.5" x14ac:dyDescent="0.2">
      <c r="A227" s="2" t="s">
        <v>519</v>
      </c>
      <c r="B227" s="34" t="s">
        <v>217</v>
      </c>
      <c r="C227" s="35">
        <v>980</v>
      </c>
      <c r="D227" s="43" t="str">
        <f t="shared" si="33"/>
        <v>N/A</v>
      </c>
      <c r="E227" s="35">
        <v>1623</v>
      </c>
      <c r="F227" s="43" t="str">
        <f t="shared" si="34"/>
        <v>N/A</v>
      </c>
      <c r="G227" s="35">
        <v>1696</v>
      </c>
      <c r="H227" s="43" t="str">
        <f t="shared" si="35"/>
        <v>N/A</v>
      </c>
      <c r="I227" s="12">
        <v>65.61</v>
      </c>
      <c r="J227" s="12">
        <v>4.4980000000000002</v>
      </c>
      <c r="K227" s="44" t="s">
        <v>732</v>
      </c>
      <c r="L227" s="9" t="str">
        <f t="shared" si="36"/>
        <v>Yes</v>
      </c>
    </row>
    <row r="228" spans="1:12" ht="25.5" x14ac:dyDescent="0.2">
      <c r="A228" s="2" t="s">
        <v>1391</v>
      </c>
      <c r="B228" s="34" t="s">
        <v>217</v>
      </c>
      <c r="C228" s="46">
        <v>22781.130612000001</v>
      </c>
      <c r="D228" s="43" t="str">
        <f t="shared" si="33"/>
        <v>N/A</v>
      </c>
      <c r="E228" s="46">
        <v>15971.02403</v>
      </c>
      <c r="F228" s="43" t="str">
        <f t="shared" si="34"/>
        <v>N/A</v>
      </c>
      <c r="G228" s="46">
        <v>33169.724056999999</v>
      </c>
      <c r="H228" s="43" t="str">
        <f t="shared" si="35"/>
        <v>N/A</v>
      </c>
      <c r="I228" s="12">
        <v>-29.9</v>
      </c>
      <c r="J228" s="12">
        <v>107.7</v>
      </c>
      <c r="K228" s="44" t="s">
        <v>732</v>
      </c>
      <c r="L228" s="9" t="str">
        <f t="shared" si="36"/>
        <v>No</v>
      </c>
    </row>
    <row r="229" spans="1:12" x14ac:dyDescent="0.2">
      <c r="A229" s="2" t="s">
        <v>1392</v>
      </c>
      <c r="B229" s="34" t="s">
        <v>217</v>
      </c>
      <c r="C229" s="51">
        <v>59075288</v>
      </c>
      <c r="D229" s="43" t="str">
        <f t="shared" ref="D229:D252" si="37">IF($B229="N/A","N/A",IF(C229&gt;10,"No",IF(C229&lt;-10,"No","Yes")))</f>
        <v>N/A</v>
      </c>
      <c r="E229" s="51">
        <v>68660408</v>
      </c>
      <c r="F229" s="43" t="str">
        <f t="shared" ref="F229:F252" si="38">IF($B229="N/A","N/A",IF(E229&gt;10,"No",IF(E229&lt;-10,"No","Yes")))</f>
        <v>N/A</v>
      </c>
      <c r="G229" s="51">
        <v>94378866</v>
      </c>
      <c r="H229" s="43" t="str">
        <f t="shared" ref="H229:H252" si="39">IF($B229="N/A","N/A",IF(G229&gt;10,"No",IF(G229&lt;-10,"No","Yes")))</f>
        <v>N/A</v>
      </c>
      <c r="I229" s="12">
        <v>16.23</v>
      </c>
      <c r="J229" s="12">
        <v>37.46</v>
      </c>
      <c r="K229" s="44" t="s">
        <v>732</v>
      </c>
      <c r="L229" s="9" t="str">
        <f t="shared" ref="L229:L252" si="40">IF(J229="Div by 0", "N/A", IF(K229="N/A","N/A", IF(J229&gt;VALUE(MID(K229,1,2)), "No", IF(J229&lt;-1*VALUE(MID(K229,1,2)), "No", "Yes"))))</f>
        <v>No</v>
      </c>
    </row>
    <row r="230" spans="1:12" x14ac:dyDescent="0.2">
      <c r="A230" s="4" t="s">
        <v>1393</v>
      </c>
      <c r="B230" s="34" t="s">
        <v>217</v>
      </c>
      <c r="C230" s="49">
        <v>6861</v>
      </c>
      <c r="D230" s="43" t="str">
        <f t="shared" si="37"/>
        <v>N/A</v>
      </c>
      <c r="E230" s="49">
        <v>8026</v>
      </c>
      <c r="F230" s="43" t="str">
        <f t="shared" si="38"/>
        <v>N/A</v>
      </c>
      <c r="G230" s="49">
        <v>9078</v>
      </c>
      <c r="H230" s="43" t="str">
        <f t="shared" si="39"/>
        <v>N/A</v>
      </c>
      <c r="I230" s="12">
        <v>16.98</v>
      </c>
      <c r="J230" s="12">
        <v>13.11</v>
      </c>
      <c r="K230" s="44" t="s">
        <v>732</v>
      </c>
      <c r="L230" s="9" t="str">
        <f t="shared" si="40"/>
        <v>Yes</v>
      </c>
    </row>
    <row r="231" spans="1:12" x14ac:dyDescent="0.2">
      <c r="A231" s="4" t="s">
        <v>1394</v>
      </c>
      <c r="B231" s="34" t="s">
        <v>217</v>
      </c>
      <c r="C231" s="51">
        <v>8610.3028713000003</v>
      </c>
      <c r="D231" s="43" t="str">
        <f t="shared" si="37"/>
        <v>N/A</v>
      </c>
      <c r="E231" s="51">
        <v>8554.7480687999996</v>
      </c>
      <c r="F231" s="43" t="str">
        <f t="shared" si="38"/>
        <v>N/A</v>
      </c>
      <c r="G231" s="51">
        <v>10396.438201999999</v>
      </c>
      <c r="H231" s="43" t="str">
        <f t="shared" si="39"/>
        <v>N/A</v>
      </c>
      <c r="I231" s="12">
        <v>-0.64500000000000002</v>
      </c>
      <c r="J231" s="12">
        <v>21.53</v>
      </c>
      <c r="K231" s="44" t="s">
        <v>732</v>
      </c>
      <c r="L231" s="9" t="str">
        <f t="shared" si="40"/>
        <v>Yes</v>
      </c>
    </row>
    <row r="232" spans="1:12" ht="25.5" x14ac:dyDescent="0.2">
      <c r="A232" s="4" t="s">
        <v>1395</v>
      </c>
      <c r="B232" s="34" t="s">
        <v>217</v>
      </c>
      <c r="C232" s="51">
        <v>4702.4059405999997</v>
      </c>
      <c r="D232" s="43" t="str">
        <f t="shared" si="37"/>
        <v>N/A</v>
      </c>
      <c r="E232" s="51">
        <v>4079.4276730000001</v>
      </c>
      <c r="F232" s="43" t="str">
        <f t="shared" si="38"/>
        <v>N/A</v>
      </c>
      <c r="G232" s="51">
        <v>4442.0820512999999</v>
      </c>
      <c r="H232" s="43" t="str">
        <f t="shared" si="39"/>
        <v>N/A</v>
      </c>
      <c r="I232" s="12">
        <v>-13.2</v>
      </c>
      <c r="J232" s="12">
        <v>8.89</v>
      </c>
      <c r="K232" s="44" t="s">
        <v>732</v>
      </c>
      <c r="L232" s="9" t="str">
        <f t="shared" si="40"/>
        <v>Yes</v>
      </c>
    </row>
    <row r="233" spans="1:12" ht="25.5" x14ac:dyDescent="0.2">
      <c r="A233" s="4" t="s">
        <v>1396</v>
      </c>
      <c r="B233" s="34" t="s">
        <v>217</v>
      </c>
      <c r="C233" s="51">
        <v>10526.028998</v>
      </c>
      <c r="D233" s="43" t="str">
        <f t="shared" si="37"/>
        <v>N/A</v>
      </c>
      <c r="E233" s="51">
        <v>9346.4831819999999</v>
      </c>
      <c r="F233" s="43" t="str">
        <f t="shared" si="38"/>
        <v>N/A</v>
      </c>
      <c r="G233" s="51">
        <v>11323.178094000001</v>
      </c>
      <c r="H233" s="43" t="str">
        <f t="shared" si="39"/>
        <v>N/A</v>
      </c>
      <c r="I233" s="12">
        <v>-11.2</v>
      </c>
      <c r="J233" s="12">
        <v>21.15</v>
      </c>
      <c r="K233" s="44" t="s">
        <v>732</v>
      </c>
      <c r="L233" s="9" t="str">
        <f t="shared" si="40"/>
        <v>Yes</v>
      </c>
    </row>
    <row r="234" spans="1:12" x14ac:dyDescent="0.2">
      <c r="A234" s="4" t="s">
        <v>1397</v>
      </c>
      <c r="B234" s="34" t="s">
        <v>217</v>
      </c>
      <c r="C234" s="51">
        <v>5705.0151785999997</v>
      </c>
      <c r="D234" s="43" t="str">
        <f t="shared" si="37"/>
        <v>N/A</v>
      </c>
      <c r="E234" s="51">
        <v>7888.0984171</v>
      </c>
      <c r="F234" s="43" t="str">
        <f t="shared" si="38"/>
        <v>N/A</v>
      </c>
      <c r="G234" s="51">
        <v>9469.3988764000005</v>
      </c>
      <c r="H234" s="43" t="str">
        <f t="shared" si="39"/>
        <v>N/A</v>
      </c>
      <c r="I234" s="12">
        <v>38.270000000000003</v>
      </c>
      <c r="J234" s="12">
        <v>20.05</v>
      </c>
      <c r="K234" s="44" t="s">
        <v>732</v>
      </c>
      <c r="L234" s="9" t="str">
        <f t="shared" si="40"/>
        <v>Yes</v>
      </c>
    </row>
    <row r="235" spans="1:12" ht="25.5" x14ac:dyDescent="0.2">
      <c r="A235" s="4" t="s">
        <v>1398</v>
      </c>
      <c r="B235" s="34" t="s">
        <v>217</v>
      </c>
      <c r="C235" s="51">
        <v>723.23606557000005</v>
      </c>
      <c r="D235" s="43" t="str">
        <f t="shared" si="37"/>
        <v>N/A</v>
      </c>
      <c r="E235" s="51">
        <v>1060.0453074</v>
      </c>
      <c r="F235" s="43" t="str">
        <f t="shared" si="38"/>
        <v>N/A</v>
      </c>
      <c r="G235" s="51">
        <v>1288.4036364000001</v>
      </c>
      <c r="H235" s="43" t="str">
        <f t="shared" si="39"/>
        <v>N/A</v>
      </c>
      <c r="I235" s="12">
        <v>46.57</v>
      </c>
      <c r="J235" s="12">
        <v>21.54</v>
      </c>
      <c r="K235" s="44" t="s">
        <v>732</v>
      </c>
      <c r="L235" s="9" t="str">
        <f t="shared" si="40"/>
        <v>Yes</v>
      </c>
    </row>
    <row r="236" spans="1:12" x14ac:dyDescent="0.2">
      <c r="A236" s="4" t="s">
        <v>1399</v>
      </c>
      <c r="B236" s="34" t="s">
        <v>217</v>
      </c>
      <c r="C236" s="43">
        <v>2.1179521215000001</v>
      </c>
      <c r="D236" s="43" t="str">
        <f t="shared" si="37"/>
        <v>N/A</v>
      </c>
      <c r="E236" s="43">
        <v>2.6010811371</v>
      </c>
      <c r="F236" s="43" t="str">
        <f t="shared" si="38"/>
        <v>N/A</v>
      </c>
      <c r="G236" s="43">
        <v>2.9433697985</v>
      </c>
      <c r="H236" s="43" t="str">
        <f t="shared" si="39"/>
        <v>N/A</v>
      </c>
      <c r="I236" s="12">
        <v>22.81</v>
      </c>
      <c r="J236" s="12">
        <v>13.16</v>
      </c>
      <c r="K236" s="44" t="s">
        <v>732</v>
      </c>
      <c r="L236" s="9" t="str">
        <f t="shared" si="40"/>
        <v>Yes</v>
      </c>
    </row>
    <row r="237" spans="1:12" x14ac:dyDescent="0.2">
      <c r="A237" s="4" t="s">
        <v>1400</v>
      </c>
      <c r="B237" s="34" t="s">
        <v>217</v>
      </c>
      <c r="C237" s="43">
        <v>9.1155234657000008</v>
      </c>
      <c r="D237" s="43" t="str">
        <f t="shared" si="37"/>
        <v>N/A</v>
      </c>
      <c r="E237" s="43">
        <v>7.9163554891999999</v>
      </c>
      <c r="F237" s="43" t="str">
        <f t="shared" si="38"/>
        <v>N/A</v>
      </c>
      <c r="G237" s="43">
        <v>12.935323383</v>
      </c>
      <c r="H237" s="43" t="str">
        <f t="shared" si="39"/>
        <v>N/A</v>
      </c>
      <c r="I237" s="12">
        <v>-13.2</v>
      </c>
      <c r="J237" s="12">
        <v>63.4</v>
      </c>
      <c r="K237" s="44" t="s">
        <v>732</v>
      </c>
      <c r="L237" s="9" t="str">
        <f t="shared" si="40"/>
        <v>No</v>
      </c>
    </row>
    <row r="238" spans="1:12" x14ac:dyDescent="0.2">
      <c r="A238" s="58" t="s">
        <v>1401</v>
      </c>
      <c r="B238" s="34" t="s">
        <v>217</v>
      </c>
      <c r="C238" s="43">
        <v>13.025062724</v>
      </c>
      <c r="D238" s="43" t="str">
        <f t="shared" si="37"/>
        <v>N/A</v>
      </c>
      <c r="E238" s="43">
        <v>15.094818612999999</v>
      </c>
      <c r="F238" s="43" t="str">
        <f t="shared" si="38"/>
        <v>N/A</v>
      </c>
      <c r="G238" s="43">
        <v>16.289971539</v>
      </c>
      <c r="H238" s="43" t="str">
        <f t="shared" si="39"/>
        <v>N/A</v>
      </c>
      <c r="I238" s="12">
        <v>15.89</v>
      </c>
      <c r="J238" s="12">
        <v>7.9180000000000001</v>
      </c>
      <c r="K238" s="44" t="s">
        <v>732</v>
      </c>
      <c r="L238" s="9" t="str">
        <f t="shared" si="40"/>
        <v>Yes</v>
      </c>
    </row>
    <row r="239" spans="1:12" x14ac:dyDescent="0.2">
      <c r="A239" s="58" t="s">
        <v>1402</v>
      </c>
      <c r="B239" s="34" t="s">
        <v>217</v>
      </c>
      <c r="C239" s="43">
        <v>0.57964713980000004</v>
      </c>
      <c r="D239" s="43" t="str">
        <f t="shared" si="37"/>
        <v>N/A</v>
      </c>
      <c r="E239" s="43">
        <v>0.81933010039999998</v>
      </c>
      <c r="F239" s="43" t="str">
        <f t="shared" si="38"/>
        <v>N/A</v>
      </c>
      <c r="G239" s="43">
        <v>1.0787951434</v>
      </c>
      <c r="H239" s="43" t="str">
        <f t="shared" si="39"/>
        <v>N/A</v>
      </c>
      <c r="I239" s="12">
        <v>41.35</v>
      </c>
      <c r="J239" s="12">
        <v>31.67</v>
      </c>
      <c r="K239" s="44" t="s">
        <v>732</v>
      </c>
      <c r="L239" s="9" t="str">
        <f t="shared" si="40"/>
        <v>No</v>
      </c>
    </row>
    <row r="240" spans="1:12" x14ac:dyDescent="0.2">
      <c r="A240" s="58" t="s">
        <v>1403</v>
      </c>
      <c r="B240" s="34" t="s">
        <v>217</v>
      </c>
      <c r="C240" s="43">
        <v>0.67527924459999999</v>
      </c>
      <c r="D240" s="43" t="str">
        <f t="shared" si="37"/>
        <v>N/A</v>
      </c>
      <c r="E240" s="43">
        <v>0.35187209619999998</v>
      </c>
      <c r="F240" s="43" t="str">
        <f t="shared" si="38"/>
        <v>N/A</v>
      </c>
      <c r="G240" s="43">
        <v>0.2389289034</v>
      </c>
      <c r="H240" s="43" t="str">
        <f t="shared" si="39"/>
        <v>N/A</v>
      </c>
      <c r="I240" s="12">
        <v>-47.9</v>
      </c>
      <c r="J240" s="12">
        <v>-32.1</v>
      </c>
      <c r="K240" s="44" t="s">
        <v>732</v>
      </c>
      <c r="L240" s="9" t="str">
        <f t="shared" si="40"/>
        <v>No</v>
      </c>
    </row>
    <row r="241" spans="1:12" ht="25.5" x14ac:dyDescent="0.2">
      <c r="A241" s="58" t="s">
        <v>1404</v>
      </c>
      <c r="B241" s="34" t="s">
        <v>217</v>
      </c>
      <c r="C241" s="51">
        <v>22325508</v>
      </c>
      <c r="D241" s="43" t="str">
        <f t="shared" si="37"/>
        <v>N/A</v>
      </c>
      <c r="E241" s="51">
        <v>18868205</v>
      </c>
      <c r="F241" s="43" t="str">
        <f t="shared" si="38"/>
        <v>N/A</v>
      </c>
      <c r="G241" s="51">
        <v>26370474</v>
      </c>
      <c r="H241" s="43" t="str">
        <f t="shared" si="39"/>
        <v>N/A</v>
      </c>
      <c r="I241" s="12">
        <v>-15.5</v>
      </c>
      <c r="J241" s="12">
        <v>39.76</v>
      </c>
      <c r="K241" s="44" t="s">
        <v>732</v>
      </c>
      <c r="L241" s="9" t="str">
        <f t="shared" si="40"/>
        <v>No</v>
      </c>
    </row>
    <row r="242" spans="1:12" x14ac:dyDescent="0.2">
      <c r="A242" s="58" t="s">
        <v>1405</v>
      </c>
      <c r="B242" s="34" t="s">
        <v>217</v>
      </c>
      <c r="C242" s="49">
        <v>981</v>
      </c>
      <c r="D242" s="43" t="str">
        <f t="shared" si="37"/>
        <v>N/A</v>
      </c>
      <c r="E242" s="49">
        <v>1028</v>
      </c>
      <c r="F242" s="43" t="str">
        <f t="shared" si="38"/>
        <v>N/A</v>
      </c>
      <c r="G242" s="49">
        <v>1070</v>
      </c>
      <c r="H242" s="43" t="str">
        <f t="shared" si="39"/>
        <v>N/A</v>
      </c>
      <c r="I242" s="12">
        <v>4.7910000000000004</v>
      </c>
      <c r="J242" s="12">
        <v>4.0860000000000003</v>
      </c>
      <c r="K242" s="44" t="s">
        <v>732</v>
      </c>
      <c r="L242" s="9" t="str">
        <f t="shared" si="40"/>
        <v>Yes</v>
      </c>
    </row>
    <row r="243" spans="1:12" ht="25.5" x14ac:dyDescent="0.2">
      <c r="A243" s="58" t="s">
        <v>1406</v>
      </c>
      <c r="B243" s="34" t="s">
        <v>217</v>
      </c>
      <c r="C243" s="51">
        <v>22757.908256999999</v>
      </c>
      <c r="D243" s="43" t="str">
        <f t="shared" si="37"/>
        <v>N/A</v>
      </c>
      <c r="E243" s="51">
        <v>18354.285018999999</v>
      </c>
      <c r="F243" s="43" t="str">
        <f t="shared" si="38"/>
        <v>N/A</v>
      </c>
      <c r="G243" s="51">
        <v>24645.302803999999</v>
      </c>
      <c r="H243" s="43" t="str">
        <f t="shared" si="39"/>
        <v>N/A</v>
      </c>
      <c r="I243" s="12">
        <v>-19.3</v>
      </c>
      <c r="J243" s="12">
        <v>34.28</v>
      </c>
      <c r="K243" s="44" t="s">
        <v>732</v>
      </c>
      <c r="L243" s="9" t="str">
        <f t="shared" si="40"/>
        <v>No</v>
      </c>
    </row>
    <row r="244" spans="1:12" ht="25.5" x14ac:dyDescent="0.2">
      <c r="A244" s="58" t="s">
        <v>1407</v>
      </c>
      <c r="B244" s="34" t="s">
        <v>217</v>
      </c>
      <c r="C244" s="51">
        <v>9464.7868851999992</v>
      </c>
      <c r="D244" s="43" t="str">
        <f t="shared" si="37"/>
        <v>N/A</v>
      </c>
      <c r="E244" s="51">
        <v>8066.3859648999996</v>
      </c>
      <c r="F244" s="43" t="str">
        <f t="shared" si="38"/>
        <v>N/A</v>
      </c>
      <c r="G244" s="51">
        <v>12247.708333</v>
      </c>
      <c r="H244" s="43" t="str">
        <f t="shared" si="39"/>
        <v>N/A</v>
      </c>
      <c r="I244" s="12">
        <v>-14.8</v>
      </c>
      <c r="J244" s="12">
        <v>51.84</v>
      </c>
      <c r="K244" s="44" t="s">
        <v>732</v>
      </c>
      <c r="L244" s="9" t="str">
        <f t="shared" si="40"/>
        <v>No</v>
      </c>
    </row>
    <row r="245" spans="1:12" ht="25.5" x14ac:dyDescent="0.2">
      <c r="A245" s="58" t="s">
        <v>1408</v>
      </c>
      <c r="B245" s="34" t="s">
        <v>217</v>
      </c>
      <c r="C245" s="51">
        <v>23418.564825000001</v>
      </c>
      <c r="D245" s="43" t="str">
        <f t="shared" si="37"/>
        <v>N/A</v>
      </c>
      <c r="E245" s="51">
        <v>17988.185270000002</v>
      </c>
      <c r="F245" s="43" t="str">
        <f t="shared" si="38"/>
        <v>N/A</v>
      </c>
      <c r="G245" s="51">
        <v>24192.407287999999</v>
      </c>
      <c r="H245" s="43" t="str">
        <f t="shared" si="39"/>
        <v>N/A</v>
      </c>
      <c r="I245" s="12">
        <v>-23.2</v>
      </c>
      <c r="J245" s="12">
        <v>34.49</v>
      </c>
      <c r="K245" s="44" t="s">
        <v>732</v>
      </c>
      <c r="L245" s="9" t="str">
        <f t="shared" si="40"/>
        <v>No</v>
      </c>
    </row>
    <row r="246" spans="1:12" ht="25.5" x14ac:dyDescent="0.2">
      <c r="A246" s="58" t="s">
        <v>1409</v>
      </c>
      <c r="B246" s="34" t="s">
        <v>217</v>
      </c>
      <c r="C246" s="51">
        <v>30476.0625</v>
      </c>
      <c r="D246" s="43" t="str">
        <f t="shared" si="37"/>
        <v>N/A</v>
      </c>
      <c r="E246" s="51">
        <v>27222.431372999999</v>
      </c>
      <c r="F246" s="43" t="str">
        <f t="shared" si="38"/>
        <v>N/A</v>
      </c>
      <c r="G246" s="51">
        <v>36422.840908999999</v>
      </c>
      <c r="H246" s="43" t="str">
        <f t="shared" si="39"/>
        <v>N/A</v>
      </c>
      <c r="I246" s="12">
        <v>-10.7</v>
      </c>
      <c r="J246" s="12">
        <v>33.799999999999997</v>
      </c>
      <c r="K246" s="44" t="s">
        <v>732</v>
      </c>
      <c r="L246" s="9" t="str">
        <f t="shared" si="40"/>
        <v>No</v>
      </c>
    </row>
    <row r="247" spans="1:12" ht="25.5" x14ac:dyDescent="0.2">
      <c r="A247" s="58" t="s">
        <v>1410</v>
      </c>
      <c r="B247" s="34" t="s">
        <v>217</v>
      </c>
      <c r="C247" s="51">
        <v>655</v>
      </c>
      <c r="D247" s="43" t="str">
        <f t="shared" si="37"/>
        <v>N/A</v>
      </c>
      <c r="E247" s="51" t="s">
        <v>1743</v>
      </c>
      <c r="F247" s="43" t="str">
        <f t="shared" si="38"/>
        <v>N/A</v>
      </c>
      <c r="G247" s="51">
        <v>5858</v>
      </c>
      <c r="H247" s="43" t="str">
        <f t="shared" si="39"/>
        <v>N/A</v>
      </c>
      <c r="I247" s="12" t="s">
        <v>1743</v>
      </c>
      <c r="J247" s="12" t="s">
        <v>1743</v>
      </c>
      <c r="K247" s="44" t="s">
        <v>732</v>
      </c>
      <c r="L247" s="9" t="str">
        <f t="shared" si="40"/>
        <v>N/A</v>
      </c>
    </row>
    <row r="248" spans="1:12" ht="25.5" x14ac:dyDescent="0.2">
      <c r="A248" s="58" t="s">
        <v>1411</v>
      </c>
      <c r="B248" s="34" t="s">
        <v>217</v>
      </c>
      <c r="C248" s="43">
        <v>0.30282918399999997</v>
      </c>
      <c r="D248" s="43" t="str">
        <f t="shared" si="37"/>
        <v>N/A</v>
      </c>
      <c r="E248" s="43">
        <v>0.33315616860000002</v>
      </c>
      <c r="F248" s="43" t="str">
        <f t="shared" si="38"/>
        <v>N/A</v>
      </c>
      <c r="G248" s="43">
        <v>0.34692726200000001</v>
      </c>
      <c r="H248" s="43" t="str">
        <f t="shared" si="39"/>
        <v>N/A</v>
      </c>
      <c r="I248" s="12">
        <v>10.01</v>
      </c>
      <c r="J248" s="12">
        <v>4.1340000000000003</v>
      </c>
      <c r="K248" s="44" t="s">
        <v>732</v>
      </c>
      <c r="L248" s="9" t="str">
        <f t="shared" si="40"/>
        <v>Yes</v>
      </c>
    </row>
    <row r="249" spans="1:12" ht="25.5" x14ac:dyDescent="0.2">
      <c r="A249" s="58" t="s">
        <v>1412</v>
      </c>
      <c r="B249" s="34" t="s">
        <v>217</v>
      </c>
      <c r="C249" s="43">
        <v>1.8351383875</v>
      </c>
      <c r="D249" s="43" t="str">
        <f t="shared" si="37"/>
        <v>N/A</v>
      </c>
      <c r="E249" s="43">
        <v>1.4189693801000001</v>
      </c>
      <c r="F249" s="43" t="str">
        <f t="shared" si="38"/>
        <v>N/A</v>
      </c>
      <c r="G249" s="43">
        <v>1.5920398010000001</v>
      </c>
      <c r="H249" s="43" t="str">
        <f t="shared" si="39"/>
        <v>N/A</v>
      </c>
      <c r="I249" s="12">
        <v>-22.7</v>
      </c>
      <c r="J249" s="12">
        <v>12.2</v>
      </c>
      <c r="K249" s="44" t="s">
        <v>732</v>
      </c>
      <c r="L249" s="9" t="str">
        <f t="shared" si="40"/>
        <v>Yes</v>
      </c>
    </row>
    <row r="250" spans="1:12" ht="25.5" x14ac:dyDescent="0.2">
      <c r="A250" s="58" t="s">
        <v>1413</v>
      </c>
      <c r="B250" s="34" t="s">
        <v>217</v>
      </c>
      <c r="C250" s="43">
        <v>2.3929640920000002</v>
      </c>
      <c r="D250" s="43" t="str">
        <f t="shared" si="37"/>
        <v>N/A</v>
      </c>
      <c r="E250" s="43">
        <v>2.206087685</v>
      </c>
      <c r="F250" s="43" t="str">
        <f t="shared" si="38"/>
        <v>N/A</v>
      </c>
      <c r="G250" s="43">
        <v>2.2314701872999998</v>
      </c>
      <c r="H250" s="43" t="str">
        <f t="shared" si="39"/>
        <v>N/A</v>
      </c>
      <c r="I250" s="12">
        <v>-7.81</v>
      </c>
      <c r="J250" s="12">
        <v>1.151</v>
      </c>
      <c r="K250" s="44" t="s">
        <v>732</v>
      </c>
      <c r="L250" s="9" t="str">
        <f t="shared" si="40"/>
        <v>Yes</v>
      </c>
    </row>
    <row r="251" spans="1:12" ht="25.5" x14ac:dyDescent="0.2">
      <c r="A251" s="58" t="s">
        <v>1414</v>
      </c>
      <c r="B251" s="34" t="s">
        <v>217</v>
      </c>
      <c r="C251" s="43">
        <v>1.6561346899999999E-2</v>
      </c>
      <c r="D251" s="43" t="str">
        <f t="shared" si="37"/>
        <v>N/A</v>
      </c>
      <c r="E251" s="43">
        <v>5.7516634699999999E-2</v>
      </c>
      <c r="F251" s="43" t="str">
        <f t="shared" si="38"/>
        <v>N/A</v>
      </c>
      <c r="G251" s="43">
        <v>5.9259658299999997E-2</v>
      </c>
      <c r="H251" s="43" t="str">
        <f t="shared" si="39"/>
        <v>N/A</v>
      </c>
      <c r="I251" s="12">
        <v>247.3</v>
      </c>
      <c r="J251" s="12">
        <v>3.03</v>
      </c>
      <c r="K251" s="44" t="s">
        <v>732</v>
      </c>
      <c r="L251" s="9" t="str">
        <f t="shared" si="40"/>
        <v>Yes</v>
      </c>
    </row>
    <row r="252" spans="1:12" ht="25.5" x14ac:dyDescent="0.2">
      <c r="A252" s="58" t="s">
        <v>1415</v>
      </c>
      <c r="B252" s="34" t="s">
        <v>217</v>
      </c>
      <c r="C252" s="43">
        <v>1.1070152000000001E-3</v>
      </c>
      <c r="D252" s="43" t="str">
        <f t="shared" si="37"/>
        <v>N/A</v>
      </c>
      <c r="E252" s="43">
        <v>0</v>
      </c>
      <c r="F252" s="43" t="str">
        <f t="shared" si="38"/>
        <v>N/A</v>
      </c>
      <c r="G252" s="43">
        <v>8.6883239999999997E-4</v>
      </c>
      <c r="H252" s="43" t="str">
        <f t="shared" si="39"/>
        <v>N/A</v>
      </c>
      <c r="I252" s="12">
        <v>-100</v>
      </c>
      <c r="J252" s="12" t="s">
        <v>1743</v>
      </c>
      <c r="K252" s="44" t="s">
        <v>732</v>
      </c>
      <c r="L252" s="9" t="str">
        <f t="shared" si="40"/>
        <v>N/A</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234964</v>
      </c>
      <c r="D6" s="43" t="str">
        <f t="shared" ref="D6:D37" si="0">IF($B6="N/A","N/A",IF(C6&gt;10,"No",IF(C6&lt;-10,"No","Yes")))</f>
        <v>N/A</v>
      </c>
      <c r="E6" s="35">
        <v>238445</v>
      </c>
      <c r="F6" s="43" t="str">
        <f t="shared" ref="F6:F37" si="1">IF($B6="N/A","N/A",IF(E6&gt;10,"No",IF(E6&lt;-10,"No","Yes")))</f>
        <v>N/A</v>
      </c>
      <c r="G6" s="35">
        <v>245449</v>
      </c>
      <c r="H6" s="43" t="str">
        <f t="shared" ref="H6:H37" si="2">IF($B6="N/A","N/A",IF(G6&gt;10,"No",IF(G6&lt;-10,"No","Yes")))</f>
        <v>N/A</v>
      </c>
      <c r="I6" s="12">
        <v>1.482</v>
      </c>
      <c r="J6" s="12">
        <v>2.9369999999999998</v>
      </c>
      <c r="K6" s="44" t="s">
        <v>732</v>
      </c>
      <c r="L6" s="9" t="str">
        <f t="shared" ref="L6:L39" si="3">IF(J6="Div by 0", "N/A", IF(K6="N/A","N/A", IF(J6&gt;VALUE(MID(K6,1,2)), "No", IF(J6&lt;-1*VALUE(MID(K6,1,2)), "No", "Yes"))))</f>
        <v>Yes</v>
      </c>
    </row>
    <row r="7" spans="1:12" x14ac:dyDescent="0.2">
      <c r="A7" s="45" t="s">
        <v>6</v>
      </c>
      <c r="B7" s="34" t="s">
        <v>217</v>
      </c>
      <c r="C7" s="35">
        <v>200419</v>
      </c>
      <c r="D7" s="43" t="str">
        <f t="shared" si="0"/>
        <v>N/A</v>
      </c>
      <c r="E7" s="35">
        <v>203530</v>
      </c>
      <c r="F7" s="43" t="str">
        <f t="shared" si="1"/>
        <v>N/A</v>
      </c>
      <c r="G7" s="35">
        <v>206467</v>
      </c>
      <c r="H7" s="43" t="str">
        <f t="shared" si="2"/>
        <v>N/A</v>
      </c>
      <c r="I7" s="12">
        <v>1.552</v>
      </c>
      <c r="J7" s="12">
        <v>1.4430000000000001</v>
      </c>
      <c r="K7" s="44" t="s">
        <v>732</v>
      </c>
      <c r="L7" s="9" t="str">
        <f t="shared" si="3"/>
        <v>Yes</v>
      </c>
    </row>
    <row r="8" spans="1:12" x14ac:dyDescent="0.2">
      <c r="A8" s="45" t="s">
        <v>364</v>
      </c>
      <c r="B8" s="34" t="s">
        <v>217</v>
      </c>
      <c r="C8" s="35" t="s">
        <v>217</v>
      </c>
      <c r="D8" s="43" t="str">
        <f t="shared" si="0"/>
        <v>N/A</v>
      </c>
      <c r="E8" s="35" t="s">
        <v>217</v>
      </c>
      <c r="F8" s="43" t="str">
        <f t="shared" si="1"/>
        <v>N/A</v>
      </c>
      <c r="G8" s="8">
        <v>84.118085631</v>
      </c>
      <c r="H8" s="43" t="str">
        <f t="shared" si="2"/>
        <v>N/A</v>
      </c>
      <c r="I8" s="12" t="s">
        <v>217</v>
      </c>
      <c r="J8" s="12" t="s">
        <v>217</v>
      </c>
      <c r="K8" s="44" t="s">
        <v>732</v>
      </c>
      <c r="L8" s="9" t="str">
        <f t="shared" si="3"/>
        <v>No</v>
      </c>
    </row>
    <row r="9" spans="1:12" x14ac:dyDescent="0.2">
      <c r="A9" s="4" t="s">
        <v>88</v>
      </c>
      <c r="B9" s="47" t="s">
        <v>217</v>
      </c>
      <c r="C9" s="1">
        <v>206201.53</v>
      </c>
      <c r="D9" s="11" t="str">
        <f t="shared" si="0"/>
        <v>N/A</v>
      </c>
      <c r="E9" s="1">
        <v>207740.45</v>
      </c>
      <c r="F9" s="11" t="str">
        <f t="shared" si="1"/>
        <v>N/A</v>
      </c>
      <c r="G9" s="1">
        <v>214468.43</v>
      </c>
      <c r="H9" s="11" t="str">
        <f t="shared" si="2"/>
        <v>N/A</v>
      </c>
      <c r="I9" s="12">
        <v>0.74629999999999996</v>
      </c>
      <c r="J9" s="12">
        <v>3.2389999999999999</v>
      </c>
      <c r="K9" s="47" t="s">
        <v>732</v>
      </c>
      <c r="L9" s="9" t="str">
        <f t="shared" si="3"/>
        <v>Yes</v>
      </c>
    </row>
    <row r="10" spans="1:12" x14ac:dyDescent="0.2">
      <c r="A10" s="4" t="s">
        <v>1416</v>
      </c>
      <c r="B10" s="34" t="s">
        <v>217</v>
      </c>
      <c r="C10" s="8">
        <v>1.9666842579999999</v>
      </c>
      <c r="D10" s="43" t="str">
        <f t="shared" si="0"/>
        <v>N/A</v>
      </c>
      <c r="E10" s="8">
        <v>2.7557717713000001</v>
      </c>
      <c r="F10" s="43" t="str">
        <f t="shared" si="1"/>
        <v>N/A</v>
      </c>
      <c r="G10" s="8">
        <v>4.7659595271999997</v>
      </c>
      <c r="H10" s="43" t="str">
        <f t="shared" si="2"/>
        <v>N/A</v>
      </c>
      <c r="I10" s="12">
        <v>40.119999999999997</v>
      </c>
      <c r="J10" s="12">
        <v>72.94</v>
      </c>
      <c r="K10" s="44" t="s">
        <v>732</v>
      </c>
      <c r="L10" s="9" t="str">
        <f t="shared" si="3"/>
        <v>No</v>
      </c>
    </row>
    <row r="11" spans="1:12" x14ac:dyDescent="0.2">
      <c r="A11" s="4" t="s">
        <v>1417</v>
      </c>
      <c r="B11" s="34" t="s">
        <v>217</v>
      </c>
      <c r="C11" s="8">
        <v>0.4924158595</v>
      </c>
      <c r="D11" s="43" t="str">
        <f t="shared" si="0"/>
        <v>N/A</v>
      </c>
      <c r="E11" s="8">
        <v>1.062718866</v>
      </c>
      <c r="F11" s="43" t="str">
        <f t="shared" si="1"/>
        <v>N/A</v>
      </c>
      <c r="G11" s="8">
        <v>0.96924412000000004</v>
      </c>
      <c r="H11" s="43" t="str">
        <f t="shared" si="2"/>
        <v>N/A</v>
      </c>
      <c r="I11" s="12">
        <v>115.8</v>
      </c>
      <c r="J11" s="12">
        <v>-8.8000000000000007</v>
      </c>
      <c r="K11" s="44" t="s">
        <v>732</v>
      </c>
      <c r="L11" s="9" t="str">
        <f t="shared" si="3"/>
        <v>Yes</v>
      </c>
    </row>
    <row r="12" spans="1:12" x14ac:dyDescent="0.2">
      <c r="A12" s="4" t="s">
        <v>1418</v>
      </c>
      <c r="B12" s="34" t="s">
        <v>217</v>
      </c>
      <c r="C12" s="8">
        <v>61.312796853999998</v>
      </c>
      <c r="D12" s="43" t="str">
        <f t="shared" si="0"/>
        <v>N/A</v>
      </c>
      <c r="E12" s="8">
        <v>64.740296504</v>
      </c>
      <c r="F12" s="43" t="str">
        <f t="shared" si="1"/>
        <v>N/A</v>
      </c>
      <c r="G12" s="8">
        <v>65.519109876000002</v>
      </c>
      <c r="H12" s="43" t="str">
        <f t="shared" si="2"/>
        <v>N/A</v>
      </c>
      <c r="I12" s="12">
        <v>5.59</v>
      </c>
      <c r="J12" s="12">
        <v>1.2030000000000001</v>
      </c>
      <c r="K12" s="44" t="s">
        <v>732</v>
      </c>
      <c r="L12" s="9" t="str">
        <f t="shared" si="3"/>
        <v>Yes</v>
      </c>
    </row>
    <row r="13" spans="1:12" x14ac:dyDescent="0.2">
      <c r="A13" s="4" t="s">
        <v>1419</v>
      </c>
      <c r="B13" s="34" t="s">
        <v>217</v>
      </c>
      <c r="C13" s="8">
        <v>4.0112527877000002</v>
      </c>
      <c r="D13" s="43" t="str">
        <f t="shared" si="0"/>
        <v>N/A</v>
      </c>
      <c r="E13" s="8">
        <v>3.1269265448999999</v>
      </c>
      <c r="F13" s="43" t="str">
        <f t="shared" si="1"/>
        <v>N/A</v>
      </c>
      <c r="G13" s="8">
        <v>2.5508354078000002</v>
      </c>
      <c r="H13" s="43" t="str">
        <f t="shared" si="2"/>
        <v>N/A</v>
      </c>
      <c r="I13" s="12">
        <v>-22</v>
      </c>
      <c r="J13" s="12">
        <v>-18.399999999999999</v>
      </c>
      <c r="K13" s="44" t="s">
        <v>732</v>
      </c>
      <c r="L13" s="9" t="str">
        <f t="shared" si="3"/>
        <v>Yes</v>
      </c>
    </row>
    <row r="14" spans="1:12" x14ac:dyDescent="0.2">
      <c r="A14" s="4" t="s">
        <v>1420</v>
      </c>
      <c r="B14" s="34" t="s">
        <v>217</v>
      </c>
      <c r="C14" s="8">
        <v>4.0338094346000002</v>
      </c>
      <c r="D14" s="43" t="str">
        <f t="shared" si="0"/>
        <v>N/A</v>
      </c>
      <c r="E14" s="8">
        <v>4.1556753129999997</v>
      </c>
      <c r="F14" s="43" t="str">
        <f t="shared" si="1"/>
        <v>N/A</v>
      </c>
      <c r="G14" s="8">
        <v>4.2933562573000001</v>
      </c>
      <c r="H14" s="43" t="str">
        <f t="shared" si="2"/>
        <v>N/A</v>
      </c>
      <c r="I14" s="12">
        <v>3.0209999999999999</v>
      </c>
      <c r="J14" s="12">
        <v>3.3130000000000002</v>
      </c>
      <c r="K14" s="44" t="s">
        <v>732</v>
      </c>
      <c r="L14" s="9" t="str">
        <f t="shared" si="3"/>
        <v>Yes</v>
      </c>
    </row>
    <row r="15" spans="1:12" x14ac:dyDescent="0.2">
      <c r="A15" s="4" t="s">
        <v>1421</v>
      </c>
      <c r="B15" s="34" t="s">
        <v>217</v>
      </c>
      <c r="C15" s="8">
        <v>1.2767913000000001E-3</v>
      </c>
      <c r="D15" s="43" t="str">
        <f t="shared" si="0"/>
        <v>N/A</v>
      </c>
      <c r="E15" s="8">
        <v>2.5163035999999999E-3</v>
      </c>
      <c r="F15" s="43" t="str">
        <f t="shared" si="1"/>
        <v>N/A</v>
      </c>
      <c r="G15" s="8">
        <v>2.8519163E-3</v>
      </c>
      <c r="H15" s="43" t="str">
        <f t="shared" si="2"/>
        <v>N/A</v>
      </c>
      <c r="I15" s="12">
        <v>97.08</v>
      </c>
      <c r="J15" s="12">
        <v>13.34</v>
      </c>
      <c r="K15" s="44" t="s">
        <v>732</v>
      </c>
      <c r="L15" s="9" t="str">
        <f t="shared" si="3"/>
        <v>Yes</v>
      </c>
    </row>
    <row r="16" spans="1:12" x14ac:dyDescent="0.2">
      <c r="A16" s="4" t="s">
        <v>1422</v>
      </c>
      <c r="B16" s="34" t="s">
        <v>217</v>
      </c>
      <c r="C16" s="8">
        <v>1.9875385164999999</v>
      </c>
      <c r="D16" s="43" t="str">
        <f t="shared" si="0"/>
        <v>N/A</v>
      </c>
      <c r="E16" s="8">
        <v>1.5835937009000001</v>
      </c>
      <c r="F16" s="43" t="str">
        <f t="shared" si="1"/>
        <v>N/A</v>
      </c>
      <c r="G16" s="8">
        <v>1.6475927789</v>
      </c>
      <c r="H16" s="43" t="str">
        <f t="shared" si="2"/>
        <v>N/A</v>
      </c>
      <c r="I16" s="12">
        <v>-20.3</v>
      </c>
      <c r="J16" s="12">
        <v>4.0410000000000004</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26.194225498000002</v>
      </c>
      <c r="D18" s="43" t="str">
        <f t="shared" si="0"/>
        <v>N/A</v>
      </c>
      <c r="E18" s="8">
        <v>22.572500995999999</v>
      </c>
      <c r="F18" s="43" t="str">
        <f t="shared" si="1"/>
        <v>N/A</v>
      </c>
      <c r="G18" s="8">
        <v>20.251050115999998</v>
      </c>
      <c r="H18" s="43" t="str">
        <f t="shared" si="2"/>
        <v>N/A</v>
      </c>
      <c r="I18" s="12">
        <v>-13.8</v>
      </c>
      <c r="J18" s="12">
        <v>-10.3</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93.507516045000003</v>
      </c>
      <c r="D20" s="43" t="str">
        <f t="shared" si="0"/>
        <v>N/A</v>
      </c>
      <c r="E20" s="8">
        <v>94.224244584999994</v>
      </c>
      <c r="F20" s="43" t="str">
        <f t="shared" si="1"/>
        <v>N/A</v>
      </c>
      <c r="G20" s="8">
        <v>94.829475776999999</v>
      </c>
      <c r="H20" s="43" t="str">
        <f t="shared" si="2"/>
        <v>N/A</v>
      </c>
      <c r="I20" s="12">
        <v>0.76649999999999996</v>
      </c>
      <c r="J20" s="12">
        <v>0.64229999999999998</v>
      </c>
      <c r="K20" s="44" t="s">
        <v>732</v>
      </c>
      <c r="L20" s="9" t="str">
        <f t="shared" si="3"/>
        <v>Yes</v>
      </c>
    </row>
    <row r="21" spans="1:12" x14ac:dyDescent="0.2">
      <c r="A21" s="2" t="s">
        <v>969</v>
      </c>
      <c r="B21" s="34" t="s">
        <v>217</v>
      </c>
      <c r="C21" s="8">
        <v>6.492483955</v>
      </c>
      <c r="D21" s="43" t="str">
        <f t="shared" si="0"/>
        <v>N/A</v>
      </c>
      <c r="E21" s="8">
        <v>5.7757554152999999</v>
      </c>
      <c r="F21" s="43" t="str">
        <f t="shared" si="1"/>
        <v>N/A</v>
      </c>
      <c r="G21" s="8">
        <v>5.1705242230000001</v>
      </c>
      <c r="H21" s="43" t="str">
        <f t="shared" si="2"/>
        <v>N/A</v>
      </c>
      <c r="I21" s="12">
        <v>-11</v>
      </c>
      <c r="J21" s="12">
        <v>-10.5</v>
      </c>
      <c r="K21" s="44" t="s">
        <v>732</v>
      </c>
      <c r="L21" s="9" t="str">
        <f t="shared" si="3"/>
        <v>Yes</v>
      </c>
    </row>
    <row r="22" spans="1:12" x14ac:dyDescent="0.2">
      <c r="A22" s="3" t="s">
        <v>1728</v>
      </c>
      <c r="B22" s="34" t="s">
        <v>217</v>
      </c>
      <c r="C22" s="35">
        <v>119515</v>
      </c>
      <c r="D22" s="43" t="str">
        <f t="shared" si="0"/>
        <v>N/A</v>
      </c>
      <c r="E22" s="35">
        <v>119432</v>
      </c>
      <c r="F22" s="43" t="str">
        <f t="shared" si="1"/>
        <v>N/A</v>
      </c>
      <c r="G22" s="35">
        <v>120950</v>
      </c>
      <c r="H22" s="43" t="str">
        <f t="shared" si="2"/>
        <v>N/A</v>
      </c>
      <c r="I22" s="12">
        <v>-6.9000000000000006E-2</v>
      </c>
      <c r="J22" s="12">
        <v>1.2709999999999999</v>
      </c>
      <c r="K22" s="44" t="s">
        <v>732</v>
      </c>
      <c r="L22" s="9" t="str">
        <f t="shared" si="3"/>
        <v>Yes</v>
      </c>
    </row>
    <row r="23" spans="1:12" x14ac:dyDescent="0.2">
      <c r="A23" s="3" t="s">
        <v>984</v>
      </c>
      <c r="B23" s="34" t="s">
        <v>217</v>
      </c>
      <c r="C23" s="35">
        <v>35136</v>
      </c>
      <c r="D23" s="43" t="str">
        <f t="shared" si="0"/>
        <v>N/A</v>
      </c>
      <c r="E23" s="35">
        <v>37346</v>
      </c>
      <c r="F23" s="43" t="str">
        <f t="shared" si="1"/>
        <v>N/A</v>
      </c>
      <c r="G23" s="35">
        <v>37531</v>
      </c>
      <c r="H23" s="43" t="str">
        <f t="shared" si="2"/>
        <v>N/A</v>
      </c>
      <c r="I23" s="12">
        <v>6.29</v>
      </c>
      <c r="J23" s="12">
        <v>0.49540000000000001</v>
      </c>
      <c r="K23" s="44" t="s">
        <v>732</v>
      </c>
      <c r="L23" s="9" t="str">
        <f t="shared" si="3"/>
        <v>Yes</v>
      </c>
    </row>
    <row r="24" spans="1:12" x14ac:dyDescent="0.2">
      <c r="A24" s="3" t="s">
        <v>985</v>
      </c>
      <c r="B24" s="34" t="s">
        <v>217</v>
      </c>
      <c r="C24" s="35">
        <v>8778</v>
      </c>
      <c r="D24" s="43" t="str">
        <f t="shared" si="0"/>
        <v>N/A</v>
      </c>
      <c r="E24" s="35">
        <v>8078</v>
      </c>
      <c r="F24" s="43" t="str">
        <f t="shared" si="1"/>
        <v>N/A</v>
      </c>
      <c r="G24" s="35">
        <v>9437</v>
      </c>
      <c r="H24" s="43" t="str">
        <f t="shared" si="2"/>
        <v>N/A</v>
      </c>
      <c r="I24" s="12">
        <v>-7.97</v>
      </c>
      <c r="J24" s="12">
        <v>16.82</v>
      </c>
      <c r="K24" s="44" t="s">
        <v>732</v>
      </c>
      <c r="L24" s="9" t="str">
        <f t="shared" si="3"/>
        <v>Yes</v>
      </c>
    </row>
    <row r="25" spans="1:12" x14ac:dyDescent="0.2">
      <c r="A25" s="3" t="s">
        <v>986</v>
      </c>
      <c r="B25" s="34" t="s">
        <v>217</v>
      </c>
      <c r="C25" s="35">
        <v>46869</v>
      </c>
      <c r="D25" s="43" t="str">
        <f t="shared" si="0"/>
        <v>N/A</v>
      </c>
      <c r="E25" s="35">
        <v>44443</v>
      </c>
      <c r="F25" s="43" t="str">
        <f t="shared" si="1"/>
        <v>N/A</v>
      </c>
      <c r="G25" s="35">
        <v>44576</v>
      </c>
      <c r="H25" s="43" t="str">
        <f t="shared" si="2"/>
        <v>N/A</v>
      </c>
      <c r="I25" s="12">
        <v>-5.18</v>
      </c>
      <c r="J25" s="12">
        <v>0.29930000000000001</v>
      </c>
      <c r="K25" s="44" t="s">
        <v>732</v>
      </c>
      <c r="L25" s="9" t="str">
        <f t="shared" si="3"/>
        <v>Yes</v>
      </c>
    </row>
    <row r="26" spans="1:12" x14ac:dyDescent="0.2">
      <c r="A26" s="3" t="s">
        <v>987</v>
      </c>
      <c r="B26" s="34" t="s">
        <v>217</v>
      </c>
      <c r="C26" s="35">
        <v>28732</v>
      </c>
      <c r="D26" s="43" t="str">
        <f t="shared" si="0"/>
        <v>N/A</v>
      </c>
      <c r="E26" s="35">
        <v>29565</v>
      </c>
      <c r="F26" s="43" t="str">
        <f t="shared" si="1"/>
        <v>N/A</v>
      </c>
      <c r="G26" s="35">
        <v>29406</v>
      </c>
      <c r="H26" s="43" t="str">
        <f t="shared" si="2"/>
        <v>N/A</v>
      </c>
      <c r="I26" s="12">
        <v>2.899</v>
      </c>
      <c r="J26" s="12">
        <v>-0.53800000000000003</v>
      </c>
      <c r="K26" s="44" t="s">
        <v>732</v>
      </c>
      <c r="L26" s="9" t="str">
        <f t="shared" si="3"/>
        <v>Yes</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111984</v>
      </c>
      <c r="D28" s="43" t="str">
        <f t="shared" si="0"/>
        <v>N/A</v>
      </c>
      <c r="E28" s="35">
        <v>114974</v>
      </c>
      <c r="F28" s="43" t="str">
        <f t="shared" si="1"/>
        <v>N/A</v>
      </c>
      <c r="G28" s="35">
        <v>119556</v>
      </c>
      <c r="H28" s="43" t="str">
        <f t="shared" si="2"/>
        <v>N/A</v>
      </c>
      <c r="I28" s="12">
        <v>2.67</v>
      </c>
      <c r="J28" s="12">
        <v>3.9849999999999999</v>
      </c>
      <c r="K28" s="44" t="s">
        <v>732</v>
      </c>
      <c r="L28" s="9" t="str">
        <f t="shared" si="3"/>
        <v>Yes</v>
      </c>
    </row>
    <row r="29" spans="1:12" x14ac:dyDescent="0.2">
      <c r="A29" s="3" t="s">
        <v>989</v>
      </c>
      <c r="B29" s="34" t="s">
        <v>217</v>
      </c>
      <c r="C29" s="35">
        <v>42653</v>
      </c>
      <c r="D29" s="43" t="str">
        <f t="shared" si="0"/>
        <v>N/A</v>
      </c>
      <c r="E29" s="35">
        <v>46583</v>
      </c>
      <c r="F29" s="43" t="str">
        <f t="shared" si="1"/>
        <v>N/A</v>
      </c>
      <c r="G29" s="35">
        <v>47242</v>
      </c>
      <c r="H29" s="43" t="str">
        <f t="shared" si="2"/>
        <v>N/A</v>
      </c>
      <c r="I29" s="12">
        <v>9.2140000000000004</v>
      </c>
      <c r="J29" s="12">
        <v>1.415</v>
      </c>
      <c r="K29" s="44" t="s">
        <v>732</v>
      </c>
      <c r="L29" s="9" t="str">
        <f t="shared" si="3"/>
        <v>Yes</v>
      </c>
    </row>
    <row r="30" spans="1:12" x14ac:dyDescent="0.2">
      <c r="A30" s="3" t="s">
        <v>990</v>
      </c>
      <c r="B30" s="34" t="s">
        <v>217</v>
      </c>
      <c r="C30" s="35">
        <v>6212</v>
      </c>
      <c r="D30" s="43" t="str">
        <f t="shared" si="0"/>
        <v>N/A</v>
      </c>
      <c r="E30" s="35">
        <v>5599</v>
      </c>
      <c r="F30" s="43" t="str">
        <f t="shared" si="1"/>
        <v>N/A</v>
      </c>
      <c r="G30" s="35">
        <v>6880</v>
      </c>
      <c r="H30" s="43" t="str">
        <f t="shared" si="2"/>
        <v>N/A</v>
      </c>
      <c r="I30" s="12">
        <v>-9.8699999999999992</v>
      </c>
      <c r="J30" s="12">
        <v>22.88</v>
      </c>
      <c r="K30" s="44" t="s">
        <v>732</v>
      </c>
      <c r="L30" s="9" t="str">
        <f t="shared" si="3"/>
        <v>Yes</v>
      </c>
    </row>
    <row r="31" spans="1:12" x14ac:dyDescent="0.2">
      <c r="A31" s="3" t="s">
        <v>991</v>
      </c>
      <c r="B31" s="34" t="s">
        <v>217</v>
      </c>
      <c r="C31" s="35">
        <v>46477</v>
      </c>
      <c r="D31" s="43" t="str">
        <f t="shared" si="0"/>
        <v>N/A</v>
      </c>
      <c r="E31" s="35">
        <v>44335</v>
      </c>
      <c r="F31" s="43" t="str">
        <f t="shared" si="1"/>
        <v>N/A</v>
      </c>
      <c r="G31" s="35">
        <v>46121</v>
      </c>
      <c r="H31" s="43" t="str">
        <f t="shared" si="2"/>
        <v>N/A</v>
      </c>
      <c r="I31" s="12">
        <v>-4.6100000000000003</v>
      </c>
      <c r="J31" s="12">
        <v>4.0279999999999996</v>
      </c>
      <c r="K31" s="44" t="s">
        <v>732</v>
      </c>
      <c r="L31" s="9" t="str">
        <f t="shared" si="3"/>
        <v>Yes</v>
      </c>
    </row>
    <row r="32" spans="1:12" x14ac:dyDescent="0.2">
      <c r="A32" s="3" t="s">
        <v>992</v>
      </c>
      <c r="B32" s="34" t="s">
        <v>217</v>
      </c>
      <c r="C32" s="35">
        <v>16642</v>
      </c>
      <c r="D32" s="43" t="str">
        <f t="shared" si="0"/>
        <v>N/A</v>
      </c>
      <c r="E32" s="35">
        <v>18457</v>
      </c>
      <c r="F32" s="43" t="str">
        <f t="shared" si="1"/>
        <v>N/A</v>
      </c>
      <c r="G32" s="35">
        <v>19313</v>
      </c>
      <c r="H32" s="43" t="str">
        <f t="shared" si="2"/>
        <v>N/A</v>
      </c>
      <c r="I32" s="12">
        <v>10.91</v>
      </c>
      <c r="J32" s="12">
        <v>4.6379999999999999</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1624232796</v>
      </c>
      <c r="D34" s="43" t="str">
        <f t="shared" si="0"/>
        <v>N/A</v>
      </c>
      <c r="E34" s="46">
        <v>1847082031</v>
      </c>
      <c r="F34" s="43" t="str">
        <f t="shared" si="1"/>
        <v>N/A</v>
      </c>
      <c r="G34" s="46">
        <v>1761916488</v>
      </c>
      <c r="H34" s="43" t="str">
        <f t="shared" si="2"/>
        <v>N/A</v>
      </c>
      <c r="I34" s="12">
        <v>13.72</v>
      </c>
      <c r="J34" s="12">
        <v>-4.6100000000000003</v>
      </c>
      <c r="K34" s="44" t="s">
        <v>732</v>
      </c>
      <c r="L34" s="9" t="str">
        <f t="shared" si="3"/>
        <v>Yes</v>
      </c>
    </row>
    <row r="35" spans="1:12" x14ac:dyDescent="0.2">
      <c r="A35" s="45" t="s">
        <v>1426</v>
      </c>
      <c r="B35" s="34" t="s">
        <v>217</v>
      </c>
      <c r="C35" s="46">
        <v>6912.6878840999998</v>
      </c>
      <c r="D35" s="43" t="str">
        <f t="shared" si="0"/>
        <v>N/A</v>
      </c>
      <c r="E35" s="46">
        <v>7746.3651197999998</v>
      </c>
      <c r="F35" s="43" t="str">
        <f t="shared" si="1"/>
        <v>N/A</v>
      </c>
      <c r="G35" s="46">
        <v>7178.3404618000004</v>
      </c>
      <c r="H35" s="43" t="str">
        <f t="shared" si="2"/>
        <v>N/A</v>
      </c>
      <c r="I35" s="12">
        <v>12.06</v>
      </c>
      <c r="J35" s="12">
        <v>-7.33</v>
      </c>
      <c r="K35" s="44" t="s">
        <v>732</v>
      </c>
      <c r="L35" s="9" t="str">
        <f t="shared" si="3"/>
        <v>Yes</v>
      </c>
    </row>
    <row r="36" spans="1:12" x14ac:dyDescent="0.2">
      <c r="A36" s="45" t="s">
        <v>1427</v>
      </c>
      <c r="B36" s="34" t="s">
        <v>217</v>
      </c>
      <c r="C36" s="46">
        <v>8104.1857109000002</v>
      </c>
      <c r="D36" s="43" t="str">
        <f t="shared" si="0"/>
        <v>N/A</v>
      </c>
      <c r="E36" s="46">
        <v>9075.2323047999998</v>
      </c>
      <c r="F36" s="43" t="str">
        <f t="shared" si="1"/>
        <v>N/A</v>
      </c>
      <c r="G36" s="46">
        <v>8533.6469653999993</v>
      </c>
      <c r="H36" s="43" t="str">
        <f t="shared" si="2"/>
        <v>N/A</v>
      </c>
      <c r="I36" s="12">
        <v>11.98</v>
      </c>
      <c r="J36" s="12">
        <v>-5.97</v>
      </c>
      <c r="K36" s="44" t="s">
        <v>732</v>
      </c>
      <c r="L36" s="9" t="str">
        <f t="shared" si="3"/>
        <v>Yes</v>
      </c>
    </row>
    <row r="37" spans="1:12" x14ac:dyDescent="0.2">
      <c r="A37" s="4" t="s">
        <v>107</v>
      </c>
      <c r="B37" s="34" t="s">
        <v>217</v>
      </c>
      <c r="C37" s="46">
        <v>369918642</v>
      </c>
      <c r="D37" s="43" t="str">
        <f t="shared" si="0"/>
        <v>N/A</v>
      </c>
      <c r="E37" s="46">
        <v>466877202</v>
      </c>
      <c r="F37" s="43" t="str">
        <f t="shared" si="1"/>
        <v>N/A</v>
      </c>
      <c r="G37" s="46">
        <v>921230382</v>
      </c>
      <c r="H37" s="43" t="str">
        <f t="shared" si="2"/>
        <v>N/A</v>
      </c>
      <c r="I37" s="12">
        <v>26.21</v>
      </c>
      <c r="J37" s="12">
        <v>97.32</v>
      </c>
      <c r="K37" s="44" t="s">
        <v>732</v>
      </c>
      <c r="L37" s="9" t="str">
        <f t="shared" si="3"/>
        <v>No</v>
      </c>
    </row>
    <row r="38" spans="1:12" x14ac:dyDescent="0.2">
      <c r="A38" s="45" t="s">
        <v>162</v>
      </c>
      <c r="B38" s="47" t="s">
        <v>221</v>
      </c>
      <c r="C38" s="1">
        <v>182</v>
      </c>
      <c r="D38" s="43" t="str">
        <f>IF($B38="N/A","N/A",IF(C38&gt;0,"No",IF(C38&lt;0,"No","Yes")))</f>
        <v>No</v>
      </c>
      <c r="E38" s="1">
        <v>289</v>
      </c>
      <c r="F38" s="43" t="str">
        <f>IF($B38="N/A","N/A",IF(E38&gt;0,"No",IF(E38&lt;0,"No","Yes")))</f>
        <v>No</v>
      </c>
      <c r="G38" s="1">
        <v>3410</v>
      </c>
      <c r="H38" s="43" t="str">
        <f>IF($B38="N/A","N/A",IF(G38&gt;0,"No",IF(G38&lt;0,"No","Yes")))</f>
        <v>No</v>
      </c>
      <c r="I38" s="12">
        <v>58.79</v>
      </c>
      <c r="J38" s="12">
        <v>1080</v>
      </c>
      <c r="K38" s="44" t="s">
        <v>732</v>
      </c>
      <c r="L38" s="9" t="str">
        <f t="shared" si="3"/>
        <v>No</v>
      </c>
    </row>
    <row r="39" spans="1:12" x14ac:dyDescent="0.2">
      <c r="A39" s="45" t="s">
        <v>160</v>
      </c>
      <c r="B39" s="34" t="s">
        <v>217</v>
      </c>
      <c r="C39" s="46">
        <v>151515</v>
      </c>
      <c r="D39" s="43" t="str">
        <f t="shared" ref="D39:D40" si="4">IF($B39="N/A","N/A",IF(C39&gt;10,"No",IF(C39&lt;-10,"No","Yes")))</f>
        <v>N/A</v>
      </c>
      <c r="E39" s="46">
        <v>243274</v>
      </c>
      <c r="F39" s="43" t="str">
        <f t="shared" ref="F39:F40" si="5">IF($B39="N/A","N/A",IF(E39&gt;10,"No",IF(E39&lt;-10,"No","Yes")))</f>
        <v>N/A</v>
      </c>
      <c r="G39" s="46">
        <v>1281139</v>
      </c>
      <c r="H39" s="43" t="str">
        <f t="shared" ref="H39:H40" si="6">IF($B39="N/A","N/A",IF(G39&gt;10,"No",IF(G39&lt;-10,"No","Yes")))</f>
        <v>N/A</v>
      </c>
      <c r="I39" s="12">
        <v>60.56</v>
      </c>
      <c r="J39" s="12">
        <v>426.6</v>
      </c>
      <c r="K39" s="44" t="s">
        <v>732</v>
      </c>
      <c r="L39" s="9" t="str">
        <f t="shared" si="3"/>
        <v>No</v>
      </c>
    </row>
    <row r="40" spans="1:12" x14ac:dyDescent="0.2">
      <c r="A40" s="45" t="s">
        <v>1290</v>
      </c>
      <c r="B40" s="34" t="s">
        <v>217</v>
      </c>
      <c r="C40" s="46">
        <v>832.5</v>
      </c>
      <c r="D40" s="43" t="str">
        <f t="shared" si="4"/>
        <v>N/A</v>
      </c>
      <c r="E40" s="46">
        <v>841.77854671</v>
      </c>
      <c r="F40" s="43" t="str">
        <f t="shared" si="5"/>
        <v>N/A</v>
      </c>
      <c r="G40" s="46">
        <v>375.70058650999999</v>
      </c>
      <c r="H40" s="43" t="str">
        <f t="shared" si="6"/>
        <v>N/A</v>
      </c>
      <c r="I40" s="12">
        <v>1.115</v>
      </c>
      <c r="J40" s="12">
        <v>-55.4</v>
      </c>
      <c r="K40" s="44" t="s">
        <v>732</v>
      </c>
      <c r="L40" s="9" t="str">
        <f>IF(J40="Div by 0", "N/A", IF(OR(J40="N/A",K40="N/A"),"N/A", IF(J40&gt;VALUE(MID(K40,1,2)), "No", IF(J40&lt;-1*VALUE(MID(K40,1,2)), "No", "Yes"))))</f>
        <v>No</v>
      </c>
    </row>
    <row r="41" spans="1:12" x14ac:dyDescent="0.2">
      <c r="A41" s="3" t="s">
        <v>1428</v>
      </c>
      <c r="B41" s="34" t="s">
        <v>217</v>
      </c>
      <c r="C41" s="46">
        <v>11069.852077</v>
      </c>
      <c r="D41" s="43" t="str">
        <f t="shared" ref="D41:D52" si="7">IF($B41="N/A","N/A",IF(C41&gt;10,"No",IF(C41&lt;-10,"No","Yes")))</f>
        <v>N/A</v>
      </c>
      <c r="E41" s="46">
        <v>12828.190167000001</v>
      </c>
      <c r="F41" s="43" t="str">
        <f t="shared" ref="F41:F52" si="8">IF($B41="N/A","N/A",IF(E41&gt;10,"No",IF(E41&lt;-10,"No","Yes")))</f>
        <v>N/A</v>
      </c>
      <c r="G41" s="46">
        <v>11959.594940000001</v>
      </c>
      <c r="H41" s="43" t="str">
        <f t="shared" ref="H41:H52" si="9">IF($B41="N/A","N/A",IF(G41&gt;10,"No",IF(G41&lt;-10,"No","Yes")))</f>
        <v>N/A</v>
      </c>
      <c r="I41" s="12">
        <v>15.88</v>
      </c>
      <c r="J41" s="12">
        <v>-6.77</v>
      </c>
      <c r="K41" s="44" t="s">
        <v>732</v>
      </c>
      <c r="L41" s="9" t="str">
        <f t="shared" ref="L41:L52" si="10">IF(J41="Div by 0", "N/A", IF(K41="N/A","N/A", IF(J41&gt;VALUE(MID(K41,1,2)), "No", IF(J41&lt;-1*VALUE(MID(K41,1,2)), "No", "Yes"))))</f>
        <v>Yes</v>
      </c>
    </row>
    <row r="42" spans="1:12" x14ac:dyDescent="0.2">
      <c r="A42" s="3" t="s">
        <v>1429</v>
      </c>
      <c r="B42" s="34" t="s">
        <v>217</v>
      </c>
      <c r="C42" s="46">
        <v>3488.2964480999999</v>
      </c>
      <c r="D42" s="43" t="str">
        <f t="shared" si="7"/>
        <v>N/A</v>
      </c>
      <c r="E42" s="46">
        <v>3668.6280993999999</v>
      </c>
      <c r="F42" s="43" t="str">
        <f t="shared" si="8"/>
        <v>N/A</v>
      </c>
      <c r="G42" s="46">
        <v>3820.9659747999999</v>
      </c>
      <c r="H42" s="43" t="str">
        <f t="shared" si="9"/>
        <v>N/A</v>
      </c>
      <c r="I42" s="12">
        <v>5.17</v>
      </c>
      <c r="J42" s="12">
        <v>4.1520000000000001</v>
      </c>
      <c r="K42" s="44" t="s">
        <v>732</v>
      </c>
      <c r="L42" s="9" t="str">
        <f t="shared" si="10"/>
        <v>Yes</v>
      </c>
    </row>
    <row r="43" spans="1:12" x14ac:dyDescent="0.2">
      <c r="A43" s="3" t="s">
        <v>1430</v>
      </c>
      <c r="B43" s="34" t="s">
        <v>217</v>
      </c>
      <c r="C43" s="46">
        <v>12443.220551</v>
      </c>
      <c r="D43" s="43" t="str">
        <f t="shared" si="7"/>
        <v>N/A</v>
      </c>
      <c r="E43" s="46">
        <v>14562.520549999999</v>
      </c>
      <c r="F43" s="43" t="str">
        <f t="shared" si="8"/>
        <v>N/A</v>
      </c>
      <c r="G43" s="46">
        <v>12554.373742</v>
      </c>
      <c r="H43" s="43" t="str">
        <f t="shared" si="9"/>
        <v>N/A</v>
      </c>
      <c r="I43" s="12">
        <v>17.03</v>
      </c>
      <c r="J43" s="12">
        <v>-13.8</v>
      </c>
      <c r="K43" s="44" t="s">
        <v>732</v>
      </c>
      <c r="L43" s="9" t="str">
        <f t="shared" si="10"/>
        <v>Yes</v>
      </c>
    </row>
    <row r="44" spans="1:12" x14ac:dyDescent="0.2">
      <c r="A44" s="3" t="s">
        <v>1431</v>
      </c>
      <c r="B44" s="34" t="s">
        <v>217</v>
      </c>
      <c r="C44" s="46">
        <v>8851.1082805000005</v>
      </c>
      <c r="D44" s="43" t="str">
        <f t="shared" si="7"/>
        <v>N/A</v>
      </c>
      <c r="E44" s="46">
        <v>10588.440159</v>
      </c>
      <c r="F44" s="43" t="str">
        <f t="shared" si="8"/>
        <v>N/A</v>
      </c>
      <c r="G44" s="46">
        <v>9336.1685660000003</v>
      </c>
      <c r="H44" s="43" t="str">
        <f t="shared" si="9"/>
        <v>N/A</v>
      </c>
      <c r="I44" s="12">
        <v>19.63</v>
      </c>
      <c r="J44" s="12">
        <v>-11.8</v>
      </c>
      <c r="K44" s="44" t="s">
        <v>732</v>
      </c>
      <c r="L44" s="9" t="str">
        <f t="shared" si="10"/>
        <v>Yes</v>
      </c>
    </row>
    <row r="45" spans="1:12" x14ac:dyDescent="0.2">
      <c r="A45" s="3" t="s">
        <v>1432</v>
      </c>
      <c r="B45" s="34" t="s">
        <v>217</v>
      </c>
      <c r="C45" s="46">
        <v>23540.978803999998</v>
      </c>
      <c r="D45" s="43" t="str">
        <f t="shared" si="7"/>
        <v>N/A</v>
      </c>
      <c r="E45" s="46">
        <v>27291.382919</v>
      </c>
      <c r="F45" s="43" t="str">
        <f t="shared" si="8"/>
        <v>N/A</v>
      </c>
      <c r="G45" s="46">
        <v>26132.886451999999</v>
      </c>
      <c r="H45" s="43" t="str">
        <f t="shared" si="9"/>
        <v>N/A</v>
      </c>
      <c r="I45" s="12">
        <v>15.93</v>
      </c>
      <c r="J45" s="12">
        <v>-4.24</v>
      </c>
      <c r="K45" s="44" t="s">
        <v>732</v>
      </c>
      <c r="L45" s="9" t="str">
        <f t="shared" si="10"/>
        <v>Yes</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2593.9540023999998</v>
      </c>
      <c r="D47" s="43" t="str">
        <f t="shared" si="7"/>
        <v>N/A</v>
      </c>
      <c r="E47" s="46">
        <v>2645.5639971000001</v>
      </c>
      <c r="F47" s="43" t="str">
        <f t="shared" si="8"/>
        <v>N/A</v>
      </c>
      <c r="G47" s="46">
        <v>2551.2191441999998</v>
      </c>
      <c r="H47" s="43" t="str">
        <f t="shared" si="9"/>
        <v>N/A</v>
      </c>
      <c r="I47" s="12">
        <v>1.99</v>
      </c>
      <c r="J47" s="12">
        <v>-3.57</v>
      </c>
      <c r="K47" s="44" t="s">
        <v>732</v>
      </c>
      <c r="L47" s="9" t="str">
        <f t="shared" si="10"/>
        <v>Yes</v>
      </c>
    </row>
    <row r="48" spans="1:12" x14ac:dyDescent="0.2">
      <c r="A48" s="3" t="s">
        <v>1435</v>
      </c>
      <c r="B48" s="47" t="s">
        <v>217</v>
      </c>
      <c r="C48" s="14">
        <v>1641.8317821000001</v>
      </c>
      <c r="D48" s="11" t="str">
        <f t="shared" si="7"/>
        <v>N/A</v>
      </c>
      <c r="E48" s="14">
        <v>1680.9710838999999</v>
      </c>
      <c r="F48" s="11" t="str">
        <f t="shared" si="8"/>
        <v>N/A</v>
      </c>
      <c r="G48" s="14">
        <v>1691.2584776000001</v>
      </c>
      <c r="H48" s="11" t="str">
        <f t="shared" si="9"/>
        <v>N/A</v>
      </c>
      <c r="I48" s="56">
        <v>2.3839999999999999</v>
      </c>
      <c r="J48" s="56">
        <v>0.61199999999999999</v>
      </c>
      <c r="K48" s="47" t="s">
        <v>732</v>
      </c>
      <c r="L48" s="9" t="str">
        <f t="shared" si="10"/>
        <v>Yes</v>
      </c>
    </row>
    <row r="49" spans="1:12" ht="25.5" x14ac:dyDescent="0.2">
      <c r="A49" s="3" t="s">
        <v>1436</v>
      </c>
      <c r="B49" s="47" t="s">
        <v>217</v>
      </c>
      <c r="C49" s="14">
        <v>2827.8452993999999</v>
      </c>
      <c r="D49" s="11" t="str">
        <f t="shared" si="7"/>
        <v>N/A</v>
      </c>
      <c r="E49" s="14">
        <v>3049.5292015999999</v>
      </c>
      <c r="F49" s="11" t="str">
        <f t="shared" si="8"/>
        <v>N/A</v>
      </c>
      <c r="G49" s="14">
        <v>2406.5508721000001</v>
      </c>
      <c r="H49" s="11" t="str">
        <f t="shared" si="9"/>
        <v>N/A</v>
      </c>
      <c r="I49" s="56">
        <v>7.8390000000000004</v>
      </c>
      <c r="J49" s="56">
        <v>-21.1</v>
      </c>
      <c r="K49" s="47" t="s">
        <v>732</v>
      </c>
      <c r="L49" s="9" t="str">
        <f t="shared" si="10"/>
        <v>Yes</v>
      </c>
    </row>
    <row r="50" spans="1:12" x14ac:dyDescent="0.2">
      <c r="A50" s="3" t="s">
        <v>1437</v>
      </c>
      <c r="B50" s="47" t="s">
        <v>217</v>
      </c>
      <c r="C50" s="14">
        <v>2258.1532155999998</v>
      </c>
      <c r="D50" s="11" t="str">
        <f t="shared" si="7"/>
        <v>N/A</v>
      </c>
      <c r="E50" s="14">
        <v>2529.9564227000001</v>
      </c>
      <c r="F50" s="11" t="str">
        <f t="shared" si="8"/>
        <v>N/A</v>
      </c>
      <c r="G50" s="14">
        <v>2221.3483879</v>
      </c>
      <c r="H50" s="11" t="str">
        <f t="shared" si="9"/>
        <v>N/A</v>
      </c>
      <c r="I50" s="56">
        <v>12.04</v>
      </c>
      <c r="J50" s="56">
        <v>-12.2</v>
      </c>
      <c r="K50" s="47" t="s">
        <v>732</v>
      </c>
      <c r="L50" s="9" t="str">
        <f t="shared" si="10"/>
        <v>Yes</v>
      </c>
    </row>
    <row r="51" spans="1:12" x14ac:dyDescent="0.2">
      <c r="A51" s="3" t="s">
        <v>1438</v>
      </c>
      <c r="B51" s="47" t="s">
        <v>217</v>
      </c>
      <c r="C51" s="14">
        <v>5884.7213075</v>
      </c>
      <c r="D51" s="11" t="str">
        <f t="shared" si="7"/>
        <v>N/A</v>
      </c>
      <c r="E51" s="14">
        <v>5235.2206208999996</v>
      </c>
      <c r="F51" s="11" t="str">
        <f t="shared" si="8"/>
        <v>N/A</v>
      </c>
      <c r="G51" s="14">
        <v>5494.0839849000004</v>
      </c>
      <c r="H51" s="11" t="str">
        <f t="shared" si="9"/>
        <v>N/A</v>
      </c>
      <c r="I51" s="56">
        <v>-11</v>
      </c>
      <c r="J51" s="56">
        <v>4.9450000000000003</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18119821</v>
      </c>
      <c r="D53" s="43" t="str">
        <f t="shared" ref="D53:D122" si="11">IF($B53="N/A","N/A",IF(C53&gt;10,"No",IF(C53&lt;-10,"No","Yes")))</f>
        <v>N/A</v>
      </c>
      <c r="E53" s="46">
        <v>23373527</v>
      </c>
      <c r="F53" s="43" t="str">
        <f t="shared" ref="F53:F122" si="12">IF($B53="N/A","N/A",IF(E53&gt;10,"No",IF(E53&lt;-10,"No","Yes")))</f>
        <v>N/A</v>
      </c>
      <c r="G53" s="46">
        <v>25150069</v>
      </c>
      <c r="H53" s="43" t="str">
        <f t="shared" ref="H53:H122" si="13">IF($B53="N/A","N/A",IF(G53&gt;10,"No",IF(G53&lt;-10,"No","Yes")))</f>
        <v>N/A</v>
      </c>
      <c r="I53" s="12">
        <v>28.99</v>
      </c>
      <c r="J53" s="12">
        <v>7.601</v>
      </c>
      <c r="K53" s="44" t="s">
        <v>732</v>
      </c>
      <c r="L53" s="9" t="str">
        <f t="shared" ref="L53:L113" si="14">IF(J53="Div by 0", "N/A", IF(K53="N/A","N/A", IF(J53&gt;VALUE(MID(K53,1,2)), "No", IF(J53&lt;-1*VALUE(MID(K53,1,2)), "No", "Yes"))))</f>
        <v>Yes</v>
      </c>
    </row>
    <row r="54" spans="1:12" x14ac:dyDescent="0.2">
      <c r="A54" s="45" t="s">
        <v>598</v>
      </c>
      <c r="B54" s="34" t="s">
        <v>217</v>
      </c>
      <c r="C54" s="35">
        <v>6547</v>
      </c>
      <c r="D54" s="43" t="str">
        <f t="shared" si="11"/>
        <v>N/A</v>
      </c>
      <c r="E54" s="35">
        <v>5915</v>
      </c>
      <c r="F54" s="43" t="str">
        <f t="shared" si="12"/>
        <v>N/A</v>
      </c>
      <c r="G54" s="35">
        <v>7089</v>
      </c>
      <c r="H54" s="43" t="str">
        <f t="shared" si="13"/>
        <v>N/A</v>
      </c>
      <c r="I54" s="12">
        <v>-9.65</v>
      </c>
      <c r="J54" s="12">
        <v>19.850000000000001</v>
      </c>
      <c r="K54" s="44" t="s">
        <v>732</v>
      </c>
      <c r="L54" s="9" t="str">
        <f t="shared" si="14"/>
        <v>Yes</v>
      </c>
    </row>
    <row r="55" spans="1:12" x14ac:dyDescent="0.2">
      <c r="A55" s="45" t="s">
        <v>1440</v>
      </c>
      <c r="B55" s="34" t="s">
        <v>217</v>
      </c>
      <c r="C55" s="46">
        <v>2767.6525126000001</v>
      </c>
      <c r="D55" s="43" t="str">
        <f t="shared" si="11"/>
        <v>N/A</v>
      </c>
      <c r="E55" s="46">
        <v>3951.5683855000002</v>
      </c>
      <c r="F55" s="43" t="str">
        <f t="shared" si="12"/>
        <v>N/A</v>
      </c>
      <c r="G55" s="46">
        <v>3547.7597687000002</v>
      </c>
      <c r="H55" s="43" t="str">
        <f t="shared" si="13"/>
        <v>N/A</v>
      </c>
      <c r="I55" s="12">
        <v>42.78</v>
      </c>
      <c r="J55" s="12">
        <v>-10.199999999999999</v>
      </c>
      <c r="K55" s="44" t="s">
        <v>732</v>
      </c>
      <c r="L55" s="9" t="str">
        <f t="shared" si="14"/>
        <v>Yes</v>
      </c>
    </row>
    <row r="56" spans="1:12" x14ac:dyDescent="0.2">
      <c r="A56" s="45" t="s">
        <v>1441</v>
      </c>
      <c r="B56" s="34" t="s">
        <v>217</v>
      </c>
      <c r="C56" s="35">
        <v>1.7853978922</v>
      </c>
      <c r="D56" s="43" t="str">
        <f t="shared" si="11"/>
        <v>N/A</v>
      </c>
      <c r="E56" s="35">
        <v>1.9127641589</v>
      </c>
      <c r="F56" s="43" t="str">
        <f t="shared" si="12"/>
        <v>N/A</v>
      </c>
      <c r="G56" s="35">
        <v>1.7709126816</v>
      </c>
      <c r="H56" s="43" t="str">
        <f t="shared" si="13"/>
        <v>N/A</v>
      </c>
      <c r="I56" s="12">
        <v>7.1340000000000003</v>
      </c>
      <c r="J56" s="12">
        <v>-7.42</v>
      </c>
      <c r="K56" s="44" t="s">
        <v>732</v>
      </c>
      <c r="L56" s="9" t="str">
        <f t="shared" si="14"/>
        <v>Yes</v>
      </c>
    </row>
    <row r="57" spans="1:12" ht="25.5" x14ac:dyDescent="0.2">
      <c r="A57" s="45" t="s">
        <v>599</v>
      </c>
      <c r="B57" s="34" t="s">
        <v>217</v>
      </c>
      <c r="C57" s="46">
        <v>3888195</v>
      </c>
      <c r="D57" s="43" t="str">
        <f t="shared" si="11"/>
        <v>N/A</v>
      </c>
      <c r="E57" s="46">
        <v>3505260</v>
      </c>
      <c r="F57" s="43" t="str">
        <f t="shared" si="12"/>
        <v>N/A</v>
      </c>
      <c r="G57" s="46">
        <v>115153</v>
      </c>
      <c r="H57" s="43" t="str">
        <f t="shared" si="13"/>
        <v>N/A</v>
      </c>
      <c r="I57" s="12">
        <v>-9.85</v>
      </c>
      <c r="J57" s="12">
        <v>-96.7</v>
      </c>
      <c r="K57" s="44" t="s">
        <v>732</v>
      </c>
      <c r="L57" s="9" t="str">
        <f t="shared" si="14"/>
        <v>No</v>
      </c>
    </row>
    <row r="58" spans="1:12" x14ac:dyDescent="0.2">
      <c r="A58" s="45" t="s">
        <v>600</v>
      </c>
      <c r="B58" s="34" t="s">
        <v>217</v>
      </c>
      <c r="C58" s="35">
        <v>39</v>
      </c>
      <c r="D58" s="43" t="str">
        <f t="shared" si="11"/>
        <v>N/A</v>
      </c>
      <c r="E58" s="35">
        <v>45</v>
      </c>
      <c r="F58" s="43" t="str">
        <f t="shared" si="12"/>
        <v>N/A</v>
      </c>
      <c r="G58" s="35">
        <v>30</v>
      </c>
      <c r="H58" s="43" t="str">
        <f t="shared" si="13"/>
        <v>N/A</v>
      </c>
      <c r="I58" s="12">
        <v>15.38</v>
      </c>
      <c r="J58" s="12">
        <v>-33.299999999999997</v>
      </c>
      <c r="K58" s="44" t="s">
        <v>732</v>
      </c>
      <c r="L58" s="9" t="str">
        <f t="shared" si="14"/>
        <v>No</v>
      </c>
    </row>
    <row r="59" spans="1:12" x14ac:dyDescent="0.2">
      <c r="A59" s="45" t="s">
        <v>1442</v>
      </c>
      <c r="B59" s="34" t="s">
        <v>217</v>
      </c>
      <c r="C59" s="46">
        <v>99697.307692000002</v>
      </c>
      <c r="D59" s="43" t="str">
        <f t="shared" si="11"/>
        <v>N/A</v>
      </c>
      <c r="E59" s="46">
        <v>77894.666666999998</v>
      </c>
      <c r="F59" s="43" t="str">
        <f t="shared" si="12"/>
        <v>N/A</v>
      </c>
      <c r="G59" s="46">
        <v>3838.4333333</v>
      </c>
      <c r="H59" s="43" t="str">
        <f t="shared" si="13"/>
        <v>N/A</v>
      </c>
      <c r="I59" s="12">
        <v>-21.9</v>
      </c>
      <c r="J59" s="12">
        <v>-95.1</v>
      </c>
      <c r="K59" s="44" t="s">
        <v>732</v>
      </c>
      <c r="L59" s="9" t="str">
        <f t="shared" si="14"/>
        <v>No</v>
      </c>
    </row>
    <row r="60" spans="1:12" ht="25.5" x14ac:dyDescent="0.2">
      <c r="A60" s="45" t="s">
        <v>601</v>
      </c>
      <c r="B60" s="34" t="s">
        <v>217</v>
      </c>
      <c r="C60" s="46">
        <v>246092</v>
      </c>
      <c r="D60" s="43" t="str">
        <f t="shared" si="11"/>
        <v>N/A</v>
      </c>
      <c r="E60" s="46">
        <v>150609</v>
      </c>
      <c r="F60" s="43" t="str">
        <f t="shared" si="12"/>
        <v>N/A</v>
      </c>
      <c r="G60" s="46">
        <v>0</v>
      </c>
      <c r="H60" s="43" t="str">
        <f t="shared" si="13"/>
        <v>N/A</v>
      </c>
      <c r="I60" s="12">
        <v>-38.799999999999997</v>
      </c>
      <c r="J60" s="12">
        <v>-100</v>
      </c>
      <c r="K60" s="44" t="s">
        <v>732</v>
      </c>
      <c r="L60" s="9" t="str">
        <f t="shared" si="14"/>
        <v>No</v>
      </c>
    </row>
    <row r="61" spans="1:12" x14ac:dyDescent="0.2">
      <c r="A61" s="4" t="s">
        <v>602</v>
      </c>
      <c r="B61" s="47" t="s">
        <v>217</v>
      </c>
      <c r="C61" s="1">
        <v>11</v>
      </c>
      <c r="D61" s="11" t="str">
        <f t="shared" si="11"/>
        <v>N/A</v>
      </c>
      <c r="E61" s="1">
        <v>11</v>
      </c>
      <c r="F61" s="11" t="str">
        <f t="shared" si="12"/>
        <v>N/A</v>
      </c>
      <c r="G61" s="1">
        <v>0</v>
      </c>
      <c r="H61" s="11" t="str">
        <f t="shared" si="13"/>
        <v>N/A</v>
      </c>
      <c r="I61" s="56">
        <v>-66.7</v>
      </c>
      <c r="J61" s="56">
        <v>-100</v>
      </c>
      <c r="K61" s="47" t="s">
        <v>732</v>
      </c>
      <c r="L61" s="9" t="str">
        <f t="shared" si="14"/>
        <v>No</v>
      </c>
    </row>
    <row r="62" spans="1:12" ht="25.5" x14ac:dyDescent="0.2">
      <c r="A62" s="4" t="s">
        <v>1443</v>
      </c>
      <c r="B62" s="47" t="s">
        <v>217</v>
      </c>
      <c r="C62" s="14">
        <v>82030.666666999998</v>
      </c>
      <c r="D62" s="11" t="str">
        <f t="shared" si="11"/>
        <v>N/A</v>
      </c>
      <c r="E62" s="14">
        <v>150609</v>
      </c>
      <c r="F62" s="11" t="str">
        <f t="shared" si="12"/>
        <v>N/A</v>
      </c>
      <c r="G62" s="14" t="s">
        <v>1743</v>
      </c>
      <c r="H62" s="11" t="str">
        <f t="shared" si="13"/>
        <v>N/A</v>
      </c>
      <c r="I62" s="56">
        <v>83.6</v>
      </c>
      <c r="J62" s="56" t="s">
        <v>1743</v>
      </c>
      <c r="K62" s="47" t="s">
        <v>732</v>
      </c>
      <c r="L62" s="9" t="str">
        <f t="shared" si="14"/>
        <v>N/A</v>
      </c>
    </row>
    <row r="63" spans="1:12" x14ac:dyDescent="0.2">
      <c r="A63" s="4" t="s">
        <v>603</v>
      </c>
      <c r="B63" s="47" t="s">
        <v>217</v>
      </c>
      <c r="C63" s="14">
        <v>12935757</v>
      </c>
      <c r="D63" s="11" t="str">
        <f t="shared" si="11"/>
        <v>N/A</v>
      </c>
      <c r="E63" s="14">
        <v>8319044</v>
      </c>
      <c r="F63" s="11" t="str">
        <f t="shared" si="12"/>
        <v>N/A</v>
      </c>
      <c r="G63" s="14">
        <v>337002</v>
      </c>
      <c r="H63" s="11" t="str">
        <f t="shared" si="13"/>
        <v>N/A</v>
      </c>
      <c r="I63" s="56">
        <v>-35.700000000000003</v>
      </c>
      <c r="J63" s="56">
        <v>-95.9</v>
      </c>
      <c r="K63" s="47" t="s">
        <v>732</v>
      </c>
      <c r="L63" s="9" t="str">
        <f t="shared" si="14"/>
        <v>No</v>
      </c>
    </row>
    <row r="64" spans="1:12" x14ac:dyDescent="0.2">
      <c r="A64" s="4" t="s">
        <v>604</v>
      </c>
      <c r="B64" s="47" t="s">
        <v>217</v>
      </c>
      <c r="C64" s="1">
        <v>67</v>
      </c>
      <c r="D64" s="11" t="str">
        <f t="shared" si="11"/>
        <v>N/A</v>
      </c>
      <c r="E64" s="1">
        <v>35</v>
      </c>
      <c r="F64" s="11" t="str">
        <f t="shared" si="12"/>
        <v>N/A</v>
      </c>
      <c r="G64" s="1">
        <v>11</v>
      </c>
      <c r="H64" s="11" t="str">
        <f t="shared" si="13"/>
        <v>N/A</v>
      </c>
      <c r="I64" s="56">
        <v>-47.8</v>
      </c>
      <c r="J64" s="56">
        <v>-82.9</v>
      </c>
      <c r="K64" s="47" t="s">
        <v>732</v>
      </c>
      <c r="L64" s="9" t="str">
        <f t="shared" si="14"/>
        <v>No</v>
      </c>
    </row>
    <row r="65" spans="1:12" x14ac:dyDescent="0.2">
      <c r="A65" s="4" t="s">
        <v>1444</v>
      </c>
      <c r="B65" s="47" t="s">
        <v>217</v>
      </c>
      <c r="C65" s="14">
        <v>193071</v>
      </c>
      <c r="D65" s="11" t="str">
        <f t="shared" si="11"/>
        <v>N/A</v>
      </c>
      <c r="E65" s="14">
        <v>237686.97143000001</v>
      </c>
      <c r="F65" s="11" t="str">
        <f t="shared" si="12"/>
        <v>N/A</v>
      </c>
      <c r="G65" s="14">
        <v>56167</v>
      </c>
      <c r="H65" s="11" t="str">
        <f t="shared" si="13"/>
        <v>N/A</v>
      </c>
      <c r="I65" s="56">
        <v>23.11</v>
      </c>
      <c r="J65" s="56">
        <v>-76.400000000000006</v>
      </c>
      <c r="K65" s="47" t="s">
        <v>732</v>
      </c>
      <c r="L65" s="9" t="str">
        <f t="shared" si="14"/>
        <v>No</v>
      </c>
    </row>
    <row r="66" spans="1:12" x14ac:dyDescent="0.2">
      <c r="A66" s="4" t="s">
        <v>605</v>
      </c>
      <c r="B66" s="47" t="s">
        <v>217</v>
      </c>
      <c r="C66" s="14">
        <v>1163364743</v>
      </c>
      <c r="D66" s="11" t="str">
        <f t="shared" si="11"/>
        <v>N/A</v>
      </c>
      <c r="E66" s="14">
        <v>1397556985</v>
      </c>
      <c r="F66" s="11" t="str">
        <f t="shared" si="12"/>
        <v>N/A</v>
      </c>
      <c r="G66" s="14">
        <v>1270979268</v>
      </c>
      <c r="H66" s="11" t="str">
        <f t="shared" si="13"/>
        <v>N/A</v>
      </c>
      <c r="I66" s="56">
        <v>20.13</v>
      </c>
      <c r="J66" s="56">
        <v>-9.06</v>
      </c>
      <c r="K66" s="47" t="s">
        <v>732</v>
      </c>
      <c r="L66" s="9" t="str">
        <f t="shared" si="14"/>
        <v>Yes</v>
      </c>
    </row>
    <row r="67" spans="1:12" x14ac:dyDescent="0.2">
      <c r="A67" s="4" t="s">
        <v>606</v>
      </c>
      <c r="B67" s="47" t="s">
        <v>217</v>
      </c>
      <c r="C67" s="1">
        <v>39040</v>
      </c>
      <c r="D67" s="11" t="str">
        <f t="shared" si="11"/>
        <v>N/A</v>
      </c>
      <c r="E67" s="1">
        <v>38375</v>
      </c>
      <c r="F67" s="11" t="str">
        <f t="shared" si="12"/>
        <v>N/A</v>
      </c>
      <c r="G67" s="1">
        <v>38650</v>
      </c>
      <c r="H67" s="11" t="str">
        <f t="shared" si="13"/>
        <v>N/A</v>
      </c>
      <c r="I67" s="56">
        <v>-1.7</v>
      </c>
      <c r="J67" s="56">
        <v>0.71660000000000001</v>
      </c>
      <c r="K67" s="47" t="s">
        <v>732</v>
      </c>
      <c r="L67" s="9" t="str">
        <f t="shared" si="14"/>
        <v>Yes</v>
      </c>
    </row>
    <row r="68" spans="1:12" x14ac:dyDescent="0.2">
      <c r="A68" s="4" t="s">
        <v>1445</v>
      </c>
      <c r="B68" s="47" t="s">
        <v>217</v>
      </c>
      <c r="C68" s="14">
        <v>29799.301819</v>
      </c>
      <c r="D68" s="11" t="str">
        <f t="shared" si="11"/>
        <v>N/A</v>
      </c>
      <c r="E68" s="14">
        <v>36418.423062000002</v>
      </c>
      <c r="F68" s="11" t="str">
        <f t="shared" si="12"/>
        <v>N/A</v>
      </c>
      <c r="G68" s="14">
        <v>32884.327762000001</v>
      </c>
      <c r="H68" s="11" t="str">
        <f t="shared" si="13"/>
        <v>N/A</v>
      </c>
      <c r="I68" s="56">
        <v>22.21</v>
      </c>
      <c r="J68" s="56">
        <v>-9.6999999999999993</v>
      </c>
      <c r="K68" s="47" t="s">
        <v>732</v>
      </c>
      <c r="L68" s="9" t="str">
        <f t="shared" si="14"/>
        <v>Yes</v>
      </c>
    </row>
    <row r="69" spans="1:12" ht="25.5" x14ac:dyDescent="0.2">
      <c r="A69" s="4" t="s">
        <v>607</v>
      </c>
      <c r="B69" s="47" t="s">
        <v>217</v>
      </c>
      <c r="C69" s="14">
        <v>16135475</v>
      </c>
      <c r="D69" s="11" t="str">
        <f t="shared" si="11"/>
        <v>N/A</v>
      </c>
      <c r="E69" s="14">
        <v>15212066</v>
      </c>
      <c r="F69" s="11" t="str">
        <f t="shared" si="12"/>
        <v>N/A</v>
      </c>
      <c r="G69" s="14">
        <v>10759672</v>
      </c>
      <c r="H69" s="11" t="str">
        <f t="shared" si="13"/>
        <v>N/A</v>
      </c>
      <c r="I69" s="56">
        <v>-5.72</v>
      </c>
      <c r="J69" s="56">
        <v>-29.3</v>
      </c>
      <c r="K69" s="47" t="s">
        <v>732</v>
      </c>
      <c r="L69" s="9" t="str">
        <f t="shared" si="14"/>
        <v>Yes</v>
      </c>
    </row>
    <row r="70" spans="1:12" x14ac:dyDescent="0.2">
      <c r="A70" s="4" t="s">
        <v>608</v>
      </c>
      <c r="B70" s="47" t="s">
        <v>217</v>
      </c>
      <c r="C70" s="1">
        <v>140232</v>
      </c>
      <c r="D70" s="11" t="str">
        <f t="shared" si="11"/>
        <v>N/A</v>
      </c>
      <c r="E70" s="1">
        <v>140077</v>
      </c>
      <c r="F70" s="11" t="str">
        <f t="shared" si="12"/>
        <v>N/A</v>
      </c>
      <c r="G70" s="1">
        <v>132010</v>
      </c>
      <c r="H70" s="11" t="str">
        <f t="shared" si="13"/>
        <v>N/A</v>
      </c>
      <c r="I70" s="56">
        <v>-0.111</v>
      </c>
      <c r="J70" s="56">
        <v>-5.76</v>
      </c>
      <c r="K70" s="47" t="s">
        <v>732</v>
      </c>
      <c r="L70" s="9" t="str">
        <f t="shared" si="14"/>
        <v>Yes</v>
      </c>
    </row>
    <row r="71" spans="1:12" x14ac:dyDescent="0.2">
      <c r="A71" s="4" t="s">
        <v>1446</v>
      </c>
      <c r="B71" s="47" t="s">
        <v>217</v>
      </c>
      <c r="C71" s="14">
        <v>115.06271750000001</v>
      </c>
      <c r="D71" s="11" t="str">
        <f t="shared" si="11"/>
        <v>N/A</v>
      </c>
      <c r="E71" s="14">
        <v>108.59788545000001</v>
      </c>
      <c r="F71" s="11" t="str">
        <f t="shared" si="12"/>
        <v>N/A</v>
      </c>
      <c r="G71" s="14">
        <v>81.506491932000003</v>
      </c>
      <c r="H71" s="11" t="str">
        <f t="shared" si="13"/>
        <v>N/A</v>
      </c>
      <c r="I71" s="56">
        <v>-5.62</v>
      </c>
      <c r="J71" s="56">
        <v>-24.9</v>
      </c>
      <c r="K71" s="47" t="s">
        <v>732</v>
      </c>
      <c r="L71" s="9" t="str">
        <f t="shared" si="14"/>
        <v>Yes</v>
      </c>
    </row>
    <row r="72" spans="1:12" x14ac:dyDescent="0.2">
      <c r="A72" s="4" t="s">
        <v>609</v>
      </c>
      <c r="B72" s="47" t="s">
        <v>217</v>
      </c>
      <c r="C72" s="14">
        <v>9681960</v>
      </c>
      <c r="D72" s="11" t="str">
        <f t="shared" si="11"/>
        <v>N/A</v>
      </c>
      <c r="E72" s="14">
        <v>7643434</v>
      </c>
      <c r="F72" s="11" t="str">
        <f t="shared" si="12"/>
        <v>N/A</v>
      </c>
      <c r="G72" s="14">
        <v>2001812</v>
      </c>
      <c r="H72" s="11" t="str">
        <f t="shared" si="13"/>
        <v>N/A</v>
      </c>
      <c r="I72" s="56">
        <v>-21.1</v>
      </c>
      <c r="J72" s="56">
        <v>-73.8</v>
      </c>
      <c r="K72" s="47" t="s">
        <v>732</v>
      </c>
      <c r="L72" s="9" t="str">
        <f t="shared" si="14"/>
        <v>No</v>
      </c>
    </row>
    <row r="73" spans="1:12" x14ac:dyDescent="0.2">
      <c r="A73" s="4" t="s">
        <v>610</v>
      </c>
      <c r="B73" s="47" t="s">
        <v>217</v>
      </c>
      <c r="C73" s="1">
        <v>47754</v>
      </c>
      <c r="D73" s="11" t="str">
        <f t="shared" si="11"/>
        <v>N/A</v>
      </c>
      <c r="E73" s="1">
        <v>40019</v>
      </c>
      <c r="F73" s="11" t="str">
        <f t="shared" si="12"/>
        <v>N/A</v>
      </c>
      <c r="G73" s="1">
        <v>20186</v>
      </c>
      <c r="H73" s="11" t="str">
        <f t="shared" si="13"/>
        <v>N/A</v>
      </c>
      <c r="I73" s="56">
        <v>-16.2</v>
      </c>
      <c r="J73" s="56">
        <v>-49.6</v>
      </c>
      <c r="K73" s="47" t="s">
        <v>732</v>
      </c>
      <c r="L73" s="9" t="str">
        <f t="shared" si="14"/>
        <v>No</v>
      </c>
    </row>
    <row r="74" spans="1:12" x14ac:dyDescent="0.2">
      <c r="A74" s="4" t="s">
        <v>1447</v>
      </c>
      <c r="B74" s="47" t="s">
        <v>217</v>
      </c>
      <c r="C74" s="14">
        <v>202.74657619999999</v>
      </c>
      <c r="D74" s="11" t="str">
        <f t="shared" si="11"/>
        <v>N/A</v>
      </c>
      <c r="E74" s="14">
        <v>190.99512730999999</v>
      </c>
      <c r="F74" s="11" t="str">
        <f t="shared" si="12"/>
        <v>N/A</v>
      </c>
      <c r="G74" s="14">
        <v>99.168334489000003</v>
      </c>
      <c r="H74" s="11" t="str">
        <f t="shared" si="13"/>
        <v>N/A</v>
      </c>
      <c r="I74" s="56">
        <v>-5.8</v>
      </c>
      <c r="J74" s="56">
        <v>-48.1</v>
      </c>
      <c r="K74" s="47" t="s">
        <v>732</v>
      </c>
      <c r="L74" s="9" t="str">
        <f t="shared" si="14"/>
        <v>No</v>
      </c>
    </row>
    <row r="75" spans="1:12" ht="25.5" x14ac:dyDescent="0.2">
      <c r="A75" s="4" t="s">
        <v>611</v>
      </c>
      <c r="B75" s="47" t="s">
        <v>217</v>
      </c>
      <c r="C75" s="14">
        <v>1949617</v>
      </c>
      <c r="D75" s="11" t="str">
        <f t="shared" si="11"/>
        <v>N/A</v>
      </c>
      <c r="E75" s="14">
        <v>1476360</v>
      </c>
      <c r="F75" s="11" t="str">
        <f t="shared" si="12"/>
        <v>N/A</v>
      </c>
      <c r="G75" s="14">
        <v>134040</v>
      </c>
      <c r="H75" s="11" t="str">
        <f t="shared" si="13"/>
        <v>N/A</v>
      </c>
      <c r="I75" s="56">
        <v>-24.3</v>
      </c>
      <c r="J75" s="56">
        <v>-90.9</v>
      </c>
      <c r="K75" s="47" t="s">
        <v>732</v>
      </c>
      <c r="L75" s="9" t="str">
        <f t="shared" si="14"/>
        <v>No</v>
      </c>
    </row>
    <row r="76" spans="1:12" x14ac:dyDescent="0.2">
      <c r="A76" s="45" t="s">
        <v>612</v>
      </c>
      <c r="B76" s="34" t="s">
        <v>217</v>
      </c>
      <c r="C76" s="35">
        <v>43382</v>
      </c>
      <c r="D76" s="43" t="str">
        <f t="shared" si="11"/>
        <v>N/A</v>
      </c>
      <c r="E76" s="35">
        <v>33715</v>
      </c>
      <c r="F76" s="43" t="str">
        <f t="shared" si="12"/>
        <v>N/A</v>
      </c>
      <c r="G76" s="35">
        <v>3364</v>
      </c>
      <c r="H76" s="43" t="str">
        <f t="shared" si="13"/>
        <v>N/A</v>
      </c>
      <c r="I76" s="12">
        <v>-22.3</v>
      </c>
      <c r="J76" s="12">
        <v>-90</v>
      </c>
      <c r="K76" s="44" t="s">
        <v>732</v>
      </c>
      <c r="L76" s="9" t="str">
        <f t="shared" si="14"/>
        <v>No</v>
      </c>
    </row>
    <row r="77" spans="1:12" ht="25.5" x14ac:dyDescent="0.2">
      <c r="A77" s="45" t="s">
        <v>1448</v>
      </c>
      <c r="B77" s="34" t="s">
        <v>217</v>
      </c>
      <c r="C77" s="46">
        <v>44.940689687000003</v>
      </c>
      <c r="D77" s="43" t="str">
        <f t="shared" si="11"/>
        <v>N/A</v>
      </c>
      <c r="E77" s="46">
        <v>43.789411241000003</v>
      </c>
      <c r="F77" s="43" t="str">
        <f t="shared" si="12"/>
        <v>N/A</v>
      </c>
      <c r="G77" s="46">
        <v>39.845422116999998</v>
      </c>
      <c r="H77" s="43" t="str">
        <f t="shared" si="13"/>
        <v>N/A</v>
      </c>
      <c r="I77" s="12">
        <v>-2.56</v>
      </c>
      <c r="J77" s="12">
        <v>-9.01</v>
      </c>
      <c r="K77" s="44" t="s">
        <v>732</v>
      </c>
      <c r="L77" s="9" t="str">
        <f t="shared" si="14"/>
        <v>Yes</v>
      </c>
    </row>
    <row r="78" spans="1:12" ht="25.5" x14ac:dyDescent="0.2">
      <c r="A78" s="45" t="s">
        <v>613</v>
      </c>
      <c r="B78" s="34" t="s">
        <v>217</v>
      </c>
      <c r="C78" s="46">
        <v>9273529</v>
      </c>
      <c r="D78" s="43" t="str">
        <f t="shared" si="11"/>
        <v>N/A</v>
      </c>
      <c r="E78" s="46">
        <v>15037327</v>
      </c>
      <c r="F78" s="43" t="str">
        <f t="shared" si="12"/>
        <v>N/A</v>
      </c>
      <c r="G78" s="46">
        <v>10285994</v>
      </c>
      <c r="H78" s="43" t="str">
        <f t="shared" si="13"/>
        <v>N/A</v>
      </c>
      <c r="I78" s="12">
        <v>62.15</v>
      </c>
      <c r="J78" s="12">
        <v>-31.6</v>
      </c>
      <c r="K78" s="44" t="s">
        <v>732</v>
      </c>
      <c r="L78" s="9" t="str">
        <f t="shared" si="14"/>
        <v>No</v>
      </c>
    </row>
    <row r="79" spans="1:12" x14ac:dyDescent="0.2">
      <c r="A79" s="45" t="s">
        <v>614</v>
      </c>
      <c r="B79" s="34" t="s">
        <v>217</v>
      </c>
      <c r="C79" s="35">
        <v>20019</v>
      </c>
      <c r="D79" s="43" t="str">
        <f t="shared" si="11"/>
        <v>N/A</v>
      </c>
      <c r="E79" s="35">
        <v>44670</v>
      </c>
      <c r="F79" s="43" t="str">
        <f t="shared" si="12"/>
        <v>N/A</v>
      </c>
      <c r="G79" s="35">
        <v>45843</v>
      </c>
      <c r="H79" s="43" t="str">
        <f t="shared" si="13"/>
        <v>N/A</v>
      </c>
      <c r="I79" s="12">
        <v>123.1</v>
      </c>
      <c r="J79" s="12">
        <v>2.6259999999999999</v>
      </c>
      <c r="K79" s="44" t="s">
        <v>732</v>
      </c>
      <c r="L79" s="9" t="str">
        <f t="shared" si="14"/>
        <v>Yes</v>
      </c>
    </row>
    <row r="80" spans="1:12" x14ac:dyDescent="0.2">
      <c r="A80" s="45" t="s">
        <v>1449</v>
      </c>
      <c r="B80" s="34" t="s">
        <v>217</v>
      </c>
      <c r="C80" s="46">
        <v>463.23637544000002</v>
      </c>
      <c r="D80" s="43" t="str">
        <f t="shared" si="11"/>
        <v>N/A</v>
      </c>
      <c r="E80" s="46">
        <v>336.63145287999998</v>
      </c>
      <c r="F80" s="43" t="str">
        <f t="shared" si="12"/>
        <v>N/A</v>
      </c>
      <c r="G80" s="46">
        <v>224.37436468000001</v>
      </c>
      <c r="H80" s="43" t="str">
        <f t="shared" si="13"/>
        <v>N/A</v>
      </c>
      <c r="I80" s="12">
        <v>-27.3</v>
      </c>
      <c r="J80" s="12">
        <v>-33.299999999999997</v>
      </c>
      <c r="K80" s="44" t="s">
        <v>732</v>
      </c>
      <c r="L80" s="9" t="str">
        <f t="shared" si="14"/>
        <v>No</v>
      </c>
    </row>
    <row r="81" spans="1:12" x14ac:dyDescent="0.2">
      <c r="A81" s="45" t="s">
        <v>615</v>
      </c>
      <c r="B81" s="34" t="s">
        <v>217</v>
      </c>
      <c r="C81" s="46">
        <v>1205369</v>
      </c>
      <c r="D81" s="43" t="str">
        <f t="shared" si="11"/>
        <v>N/A</v>
      </c>
      <c r="E81" s="46">
        <v>784222</v>
      </c>
      <c r="F81" s="43" t="str">
        <f t="shared" si="12"/>
        <v>N/A</v>
      </c>
      <c r="G81" s="46">
        <v>915388</v>
      </c>
      <c r="H81" s="43" t="str">
        <f t="shared" si="13"/>
        <v>N/A</v>
      </c>
      <c r="I81" s="12">
        <v>-34.9</v>
      </c>
      <c r="J81" s="12">
        <v>16.73</v>
      </c>
      <c r="K81" s="44" t="s">
        <v>732</v>
      </c>
      <c r="L81" s="9" t="str">
        <f t="shared" si="14"/>
        <v>Yes</v>
      </c>
    </row>
    <row r="82" spans="1:12" x14ac:dyDescent="0.2">
      <c r="A82" s="45" t="s">
        <v>616</v>
      </c>
      <c r="B82" s="34" t="s">
        <v>217</v>
      </c>
      <c r="C82" s="35">
        <v>3493</v>
      </c>
      <c r="D82" s="43" t="str">
        <f t="shared" si="11"/>
        <v>N/A</v>
      </c>
      <c r="E82" s="35">
        <v>7979</v>
      </c>
      <c r="F82" s="43" t="str">
        <f t="shared" si="12"/>
        <v>N/A</v>
      </c>
      <c r="G82" s="35">
        <v>16404</v>
      </c>
      <c r="H82" s="43" t="str">
        <f t="shared" si="13"/>
        <v>N/A</v>
      </c>
      <c r="I82" s="12">
        <v>128.4</v>
      </c>
      <c r="J82" s="12">
        <v>105.6</v>
      </c>
      <c r="K82" s="44" t="s">
        <v>732</v>
      </c>
      <c r="L82" s="9" t="str">
        <f t="shared" si="14"/>
        <v>No</v>
      </c>
    </row>
    <row r="83" spans="1:12" x14ac:dyDescent="0.2">
      <c r="A83" s="45" t="s">
        <v>1450</v>
      </c>
      <c r="B83" s="34" t="s">
        <v>217</v>
      </c>
      <c r="C83" s="46">
        <v>345.08130547000002</v>
      </c>
      <c r="D83" s="43" t="str">
        <f t="shared" si="11"/>
        <v>N/A</v>
      </c>
      <c r="E83" s="46">
        <v>98.285750093999994</v>
      </c>
      <c r="F83" s="43" t="str">
        <f t="shared" si="12"/>
        <v>N/A</v>
      </c>
      <c r="G83" s="46">
        <v>55.802731041000001</v>
      </c>
      <c r="H83" s="43" t="str">
        <f t="shared" si="13"/>
        <v>N/A</v>
      </c>
      <c r="I83" s="12">
        <v>-71.5</v>
      </c>
      <c r="J83" s="12">
        <v>-43.2</v>
      </c>
      <c r="K83" s="44" t="s">
        <v>732</v>
      </c>
      <c r="L83" s="9" t="str">
        <f t="shared" si="14"/>
        <v>No</v>
      </c>
    </row>
    <row r="84" spans="1:12" ht="25.5" x14ac:dyDescent="0.2">
      <c r="A84" s="45" t="s">
        <v>617</v>
      </c>
      <c r="B84" s="34" t="s">
        <v>217</v>
      </c>
      <c r="C84" s="46">
        <v>258498</v>
      </c>
      <c r="D84" s="43" t="str">
        <f t="shared" si="11"/>
        <v>N/A</v>
      </c>
      <c r="E84" s="46">
        <v>218392</v>
      </c>
      <c r="F84" s="43" t="str">
        <f t="shared" si="12"/>
        <v>N/A</v>
      </c>
      <c r="G84" s="46">
        <v>200016</v>
      </c>
      <c r="H84" s="43" t="str">
        <f t="shared" si="13"/>
        <v>N/A</v>
      </c>
      <c r="I84" s="12">
        <v>-15.5</v>
      </c>
      <c r="J84" s="12">
        <v>-8.41</v>
      </c>
      <c r="K84" s="44" t="s">
        <v>732</v>
      </c>
      <c r="L84" s="9" t="str">
        <f t="shared" si="14"/>
        <v>Yes</v>
      </c>
    </row>
    <row r="85" spans="1:12" x14ac:dyDescent="0.2">
      <c r="A85" s="45" t="s">
        <v>618</v>
      </c>
      <c r="B85" s="34" t="s">
        <v>217</v>
      </c>
      <c r="C85" s="35">
        <v>240</v>
      </c>
      <c r="D85" s="43" t="str">
        <f t="shared" si="11"/>
        <v>N/A</v>
      </c>
      <c r="E85" s="35">
        <v>197</v>
      </c>
      <c r="F85" s="43" t="str">
        <f t="shared" si="12"/>
        <v>N/A</v>
      </c>
      <c r="G85" s="35">
        <v>194</v>
      </c>
      <c r="H85" s="43" t="str">
        <f t="shared" si="13"/>
        <v>N/A</v>
      </c>
      <c r="I85" s="12">
        <v>-17.899999999999999</v>
      </c>
      <c r="J85" s="12">
        <v>-1.52</v>
      </c>
      <c r="K85" s="44" t="s">
        <v>732</v>
      </c>
      <c r="L85" s="9" t="str">
        <f t="shared" si="14"/>
        <v>Yes</v>
      </c>
    </row>
    <row r="86" spans="1:12" ht="25.5" x14ac:dyDescent="0.2">
      <c r="A86" s="45" t="s">
        <v>1451</v>
      </c>
      <c r="B86" s="34" t="s">
        <v>217</v>
      </c>
      <c r="C86" s="46">
        <v>1077.075</v>
      </c>
      <c r="D86" s="43" t="str">
        <f t="shared" si="11"/>
        <v>N/A</v>
      </c>
      <c r="E86" s="46">
        <v>1108.5888325000001</v>
      </c>
      <c r="F86" s="43" t="str">
        <f t="shared" si="12"/>
        <v>N/A</v>
      </c>
      <c r="G86" s="46">
        <v>1031.0103093</v>
      </c>
      <c r="H86" s="43" t="str">
        <f t="shared" si="13"/>
        <v>N/A</v>
      </c>
      <c r="I86" s="12">
        <v>2.9260000000000002</v>
      </c>
      <c r="J86" s="12">
        <v>-7</v>
      </c>
      <c r="K86" s="44" t="s">
        <v>732</v>
      </c>
      <c r="L86" s="9" t="str">
        <f t="shared" si="14"/>
        <v>Yes</v>
      </c>
    </row>
    <row r="87" spans="1:12" ht="25.5" x14ac:dyDescent="0.2">
      <c r="A87" s="45" t="s">
        <v>619</v>
      </c>
      <c r="B87" s="34" t="s">
        <v>217</v>
      </c>
      <c r="C87" s="46">
        <v>2446677</v>
      </c>
      <c r="D87" s="43" t="str">
        <f t="shared" si="11"/>
        <v>N/A</v>
      </c>
      <c r="E87" s="46">
        <v>3906404</v>
      </c>
      <c r="F87" s="43" t="str">
        <f t="shared" si="12"/>
        <v>N/A</v>
      </c>
      <c r="G87" s="46">
        <v>3005824</v>
      </c>
      <c r="H87" s="43" t="str">
        <f t="shared" si="13"/>
        <v>N/A</v>
      </c>
      <c r="I87" s="12">
        <v>59.66</v>
      </c>
      <c r="J87" s="12">
        <v>-23.1</v>
      </c>
      <c r="K87" s="44" t="s">
        <v>732</v>
      </c>
      <c r="L87" s="9" t="str">
        <f t="shared" si="14"/>
        <v>Yes</v>
      </c>
    </row>
    <row r="88" spans="1:12" x14ac:dyDescent="0.2">
      <c r="A88" s="45" t="s">
        <v>620</v>
      </c>
      <c r="B88" s="34" t="s">
        <v>217</v>
      </c>
      <c r="C88" s="35">
        <v>53335</v>
      </c>
      <c r="D88" s="43" t="str">
        <f t="shared" si="11"/>
        <v>N/A</v>
      </c>
      <c r="E88" s="35">
        <v>68621</v>
      </c>
      <c r="F88" s="43" t="str">
        <f t="shared" si="12"/>
        <v>N/A</v>
      </c>
      <c r="G88" s="35">
        <v>67220</v>
      </c>
      <c r="H88" s="43" t="str">
        <f t="shared" si="13"/>
        <v>N/A</v>
      </c>
      <c r="I88" s="12">
        <v>28.66</v>
      </c>
      <c r="J88" s="12">
        <v>-2.04</v>
      </c>
      <c r="K88" s="44" t="s">
        <v>732</v>
      </c>
      <c r="L88" s="9" t="str">
        <f t="shared" si="14"/>
        <v>Yes</v>
      </c>
    </row>
    <row r="89" spans="1:12" x14ac:dyDescent="0.2">
      <c r="A89" s="45" t="s">
        <v>1452</v>
      </c>
      <c r="B89" s="34" t="s">
        <v>217</v>
      </c>
      <c r="C89" s="46">
        <v>45.873760195000003</v>
      </c>
      <c r="D89" s="43" t="str">
        <f t="shared" si="11"/>
        <v>N/A</v>
      </c>
      <c r="E89" s="46">
        <v>56.927238017999997</v>
      </c>
      <c r="F89" s="43" t="str">
        <f t="shared" si="12"/>
        <v>N/A</v>
      </c>
      <c r="G89" s="46">
        <v>44.716215411999997</v>
      </c>
      <c r="H89" s="43" t="str">
        <f t="shared" si="13"/>
        <v>N/A</v>
      </c>
      <c r="I89" s="12">
        <v>24.1</v>
      </c>
      <c r="J89" s="12">
        <v>-21.5</v>
      </c>
      <c r="K89" s="44" t="s">
        <v>732</v>
      </c>
      <c r="L89" s="9" t="str">
        <f t="shared" si="14"/>
        <v>Yes</v>
      </c>
    </row>
    <row r="90" spans="1:12" x14ac:dyDescent="0.2">
      <c r="A90" s="45" t="s">
        <v>621</v>
      </c>
      <c r="B90" s="34" t="s">
        <v>217</v>
      </c>
      <c r="C90" s="46">
        <v>14592032</v>
      </c>
      <c r="D90" s="43" t="str">
        <f t="shared" si="11"/>
        <v>N/A</v>
      </c>
      <c r="E90" s="46">
        <v>14166429</v>
      </c>
      <c r="F90" s="43" t="str">
        <f t="shared" si="12"/>
        <v>N/A</v>
      </c>
      <c r="G90" s="46">
        <v>18311292</v>
      </c>
      <c r="H90" s="43" t="str">
        <f t="shared" si="13"/>
        <v>N/A</v>
      </c>
      <c r="I90" s="12">
        <v>-2.92</v>
      </c>
      <c r="J90" s="12">
        <v>29.26</v>
      </c>
      <c r="K90" s="44" t="s">
        <v>732</v>
      </c>
      <c r="L90" s="9" t="str">
        <f t="shared" si="14"/>
        <v>Yes</v>
      </c>
    </row>
    <row r="91" spans="1:12" x14ac:dyDescent="0.2">
      <c r="A91" s="45" t="s">
        <v>622</v>
      </c>
      <c r="B91" s="34" t="s">
        <v>217</v>
      </c>
      <c r="C91" s="35">
        <v>99584</v>
      </c>
      <c r="D91" s="43" t="str">
        <f t="shared" si="11"/>
        <v>N/A</v>
      </c>
      <c r="E91" s="35">
        <v>103291</v>
      </c>
      <c r="F91" s="43" t="str">
        <f t="shared" si="12"/>
        <v>N/A</v>
      </c>
      <c r="G91" s="35">
        <v>113526</v>
      </c>
      <c r="H91" s="43" t="str">
        <f t="shared" si="13"/>
        <v>N/A</v>
      </c>
      <c r="I91" s="12">
        <v>3.722</v>
      </c>
      <c r="J91" s="12">
        <v>9.9090000000000007</v>
      </c>
      <c r="K91" s="44" t="s">
        <v>732</v>
      </c>
      <c r="L91" s="9" t="str">
        <f t="shared" si="14"/>
        <v>Yes</v>
      </c>
    </row>
    <row r="92" spans="1:12" x14ac:dyDescent="0.2">
      <c r="A92" s="45" t="s">
        <v>1453</v>
      </c>
      <c r="B92" s="34" t="s">
        <v>217</v>
      </c>
      <c r="C92" s="46">
        <v>146.52988432000001</v>
      </c>
      <c r="D92" s="43" t="str">
        <f t="shared" si="11"/>
        <v>N/A</v>
      </c>
      <c r="E92" s="46">
        <v>137.15066171999999</v>
      </c>
      <c r="F92" s="43" t="str">
        <f t="shared" si="12"/>
        <v>N/A</v>
      </c>
      <c r="G92" s="46">
        <v>161.29602029</v>
      </c>
      <c r="H92" s="43" t="str">
        <f t="shared" si="13"/>
        <v>N/A</v>
      </c>
      <c r="I92" s="12">
        <v>-6.4</v>
      </c>
      <c r="J92" s="12">
        <v>17.600000000000001</v>
      </c>
      <c r="K92" s="44" t="s">
        <v>732</v>
      </c>
      <c r="L92" s="9" t="str">
        <f t="shared" si="14"/>
        <v>Yes</v>
      </c>
    </row>
    <row r="93" spans="1:12" ht="25.5" x14ac:dyDescent="0.2">
      <c r="A93" s="45" t="s">
        <v>623</v>
      </c>
      <c r="B93" s="34" t="s">
        <v>217</v>
      </c>
      <c r="C93" s="46">
        <v>87360277</v>
      </c>
      <c r="D93" s="43" t="str">
        <f t="shared" si="11"/>
        <v>N/A</v>
      </c>
      <c r="E93" s="46">
        <v>46960169</v>
      </c>
      <c r="F93" s="43" t="str">
        <f t="shared" si="12"/>
        <v>N/A</v>
      </c>
      <c r="G93" s="46">
        <v>34726192</v>
      </c>
      <c r="H93" s="43" t="str">
        <f t="shared" si="13"/>
        <v>N/A</v>
      </c>
      <c r="I93" s="12">
        <v>-46.2</v>
      </c>
      <c r="J93" s="12">
        <v>-26.1</v>
      </c>
      <c r="K93" s="44" t="s">
        <v>732</v>
      </c>
      <c r="L93" s="9" t="str">
        <f t="shared" si="14"/>
        <v>Yes</v>
      </c>
    </row>
    <row r="94" spans="1:12" x14ac:dyDescent="0.2">
      <c r="A94" s="48" t="s">
        <v>624</v>
      </c>
      <c r="B94" s="35" t="s">
        <v>217</v>
      </c>
      <c r="C94" s="35">
        <v>28342</v>
      </c>
      <c r="D94" s="43" t="str">
        <f t="shared" si="11"/>
        <v>N/A</v>
      </c>
      <c r="E94" s="35">
        <v>23917</v>
      </c>
      <c r="F94" s="43" t="str">
        <f t="shared" si="12"/>
        <v>N/A</v>
      </c>
      <c r="G94" s="35">
        <v>15388</v>
      </c>
      <c r="H94" s="43" t="str">
        <f t="shared" si="13"/>
        <v>N/A</v>
      </c>
      <c r="I94" s="12">
        <v>-15.6</v>
      </c>
      <c r="J94" s="12">
        <v>-35.700000000000003</v>
      </c>
      <c r="K94" s="49" t="s">
        <v>732</v>
      </c>
      <c r="L94" s="9" t="str">
        <f t="shared" si="14"/>
        <v>No</v>
      </c>
    </row>
    <row r="95" spans="1:12" ht="25.5" x14ac:dyDescent="0.2">
      <c r="A95" s="45" t="s">
        <v>1454</v>
      </c>
      <c r="B95" s="34" t="s">
        <v>217</v>
      </c>
      <c r="C95" s="46">
        <v>3082.3610543</v>
      </c>
      <c r="D95" s="43" t="str">
        <f t="shared" si="11"/>
        <v>N/A</v>
      </c>
      <c r="E95" s="46">
        <v>1963.4640214000001</v>
      </c>
      <c r="F95" s="43" t="str">
        <f t="shared" si="12"/>
        <v>N/A</v>
      </c>
      <c r="G95" s="46">
        <v>2256.7060047</v>
      </c>
      <c r="H95" s="43" t="str">
        <f t="shared" si="13"/>
        <v>N/A</v>
      </c>
      <c r="I95" s="12">
        <v>-36.299999999999997</v>
      </c>
      <c r="J95" s="12">
        <v>14.93</v>
      </c>
      <c r="K95" s="44" t="s">
        <v>732</v>
      </c>
      <c r="L95" s="9" t="str">
        <f t="shared" si="14"/>
        <v>Yes</v>
      </c>
    </row>
    <row r="96" spans="1:12" ht="25.5" x14ac:dyDescent="0.2">
      <c r="A96" s="45" t="s">
        <v>625</v>
      </c>
      <c r="B96" s="34" t="s">
        <v>217</v>
      </c>
      <c r="C96" s="46">
        <v>895581</v>
      </c>
      <c r="D96" s="43" t="str">
        <f t="shared" si="11"/>
        <v>N/A</v>
      </c>
      <c r="E96" s="46">
        <v>928177</v>
      </c>
      <c r="F96" s="43" t="str">
        <f t="shared" si="12"/>
        <v>N/A</v>
      </c>
      <c r="G96" s="46">
        <v>1524464</v>
      </c>
      <c r="H96" s="43" t="str">
        <f t="shared" si="13"/>
        <v>N/A</v>
      </c>
      <c r="I96" s="12">
        <v>3.64</v>
      </c>
      <c r="J96" s="12">
        <v>64.239999999999995</v>
      </c>
      <c r="K96" s="44" t="s">
        <v>732</v>
      </c>
      <c r="L96" s="9" t="str">
        <f t="shared" si="14"/>
        <v>No</v>
      </c>
    </row>
    <row r="97" spans="1:12" x14ac:dyDescent="0.2">
      <c r="A97" s="45" t="s">
        <v>626</v>
      </c>
      <c r="B97" s="34" t="s">
        <v>217</v>
      </c>
      <c r="C97" s="35">
        <v>6503</v>
      </c>
      <c r="D97" s="43" t="str">
        <f t="shared" si="11"/>
        <v>N/A</v>
      </c>
      <c r="E97" s="35">
        <v>5863</v>
      </c>
      <c r="F97" s="43" t="str">
        <f t="shared" si="12"/>
        <v>N/A</v>
      </c>
      <c r="G97" s="35">
        <v>6579</v>
      </c>
      <c r="H97" s="43" t="str">
        <f t="shared" si="13"/>
        <v>N/A</v>
      </c>
      <c r="I97" s="12">
        <v>-9.84</v>
      </c>
      <c r="J97" s="12">
        <v>12.21</v>
      </c>
      <c r="K97" s="44" t="s">
        <v>732</v>
      </c>
      <c r="L97" s="9" t="str">
        <f t="shared" si="14"/>
        <v>Yes</v>
      </c>
    </row>
    <row r="98" spans="1:12" ht="25.5" x14ac:dyDescent="0.2">
      <c r="A98" s="45" t="s">
        <v>1455</v>
      </c>
      <c r="B98" s="34" t="s">
        <v>217</v>
      </c>
      <c r="C98" s="46">
        <v>137.71813008999999</v>
      </c>
      <c r="D98" s="43" t="str">
        <f t="shared" si="11"/>
        <v>N/A</v>
      </c>
      <c r="E98" s="46">
        <v>158.31093297000001</v>
      </c>
      <c r="F98" s="43" t="str">
        <f t="shared" si="12"/>
        <v>N/A</v>
      </c>
      <c r="G98" s="46">
        <v>231.71667427</v>
      </c>
      <c r="H98" s="43" t="str">
        <f t="shared" si="13"/>
        <v>N/A</v>
      </c>
      <c r="I98" s="12">
        <v>14.95</v>
      </c>
      <c r="J98" s="12">
        <v>46.37</v>
      </c>
      <c r="K98" s="44" t="s">
        <v>732</v>
      </c>
      <c r="L98" s="9" t="str">
        <f t="shared" si="14"/>
        <v>No</v>
      </c>
    </row>
    <row r="99" spans="1:12" ht="25.5" x14ac:dyDescent="0.2">
      <c r="A99" s="45" t="s">
        <v>627</v>
      </c>
      <c r="B99" s="34" t="s">
        <v>217</v>
      </c>
      <c r="C99" s="46">
        <v>143924787</v>
      </c>
      <c r="D99" s="43" t="str">
        <f t="shared" si="11"/>
        <v>N/A</v>
      </c>
      <c r="E99" s="46">
        <v>169959199</v>
      </c>
      <c r="F99" s="43" t="str">
        <f t="shared" si="12"/>
        <v>N/A</v>
      </c>
      <c r="G99" s="46">
        <v>218721473</v>
      </c>
      <c r="H99" s="43" t="str">
        <f t="shared" si="13"/>
        <v>N/A</v>
      </c>
      <c r="I99" s="12">
        <v>18.09</v>
      </c>
      <c r="J99" s="12">
        <v>28.69</v>
      </c>
      <c r="K99" s="44" t="s">
        <v>732</v>
      </c>
      <c r="L99" s="9" t="str">
        <f t="shared" si="14"/>
        <v>Yes</v>
      </c>
    </row>
    <row r="100" spans="1:12" x14ac:dyDescent="0.2">
      <c r="A100" s="45" t="s">
        <v>628</v>
      </c>
      <c r="B100" s="34" t="s">
        <v>217</v>
      </c>
      <c r="C100" s="35">
        <v>37329</v>
      </c>
      <c r="D100" s="43" t="str">
        <f t="shared" si="11"/>
        <v>N/A</v>
      </c>
      <c r="E100" s="35">
        <v>46529</v>
      </c>
      <c r="F100" s="43" t="str">
        <f t="shared" si="12"/>
        <v>N/A</v>
      </c>
      <c r="G100" s="35">
        <v>48268</v>
      </c>
      <c r="H100" s="43" t="str">
        <f t="shared" si="13"/>
        <v>N/A</v>
      </c>
      <c r="I100" s="12">
        <v>24.65</v>
      </c>
      <c r="J100" s="12">
        <v>3.7370000000000001</v>
      </c>
      <c r="K100" s="44" t="s">
        <v>732</v>
      </c>
      <c r="L100" s="9" t="str">
        <f t="shared" si="14"/>
        <v>Yes</v>
      </c>
    </row>
    <row r="101" spans="1:12" ht="25.5" x14ac:dyDescent="0.2">
      <c r="A101" s="45" t="s">
        <v>1456</v>
      </c>
      <c r="B101" s="34" t="s">
        <v>217</v>
      </c>
      <c r="C101" s="46">
        <v>3855.5757454</v>
      </c>
      <c r="D101" s="43" t="str">
        <f t="shared" si="11"/>
        <v>N/A</v>
      </c>
      <c r="E101" s="46">
        <v>3652.7584732</v>
      </c>
      <c r="F101" s="43" t="str">
        <f t="shared" si="12"/>
        <v>N/A</v>
      </c>
      <c r="G101" s="46">
        <v>4531.3970539000002</v>
      </c>
      <c r="H101" s="43" t="str">
        <f t="shared" si="13"/>
        <v>N/A</v>
      </c>
      <c r="I101" s="12">
        <v>-5.26</v>
      </c>
      <c r="J101" s="12">
        <v>24.05</v>
      </c>
      <c r="K101" s="44" t="s">
        <v>732</v>
      </c>
      <c r="L101" s="9" t="str">
        <f t="shared" si="14"/>
        <v>Yes</v>
      </c>
    </row>
    <row r="102" spans="1:12" ht="25.5" x14ac:dyDescent="0.2">
      <c r="A102" s="45" t="s">
        <v>629</v>
      </c>
      <c r="B102" s="34" t="s">
        <v>217</v>
      </c>
      <c r="C102" s="46">
        <v>12253954</v>
      </c>
      <c r="D102" s="43" t="str">
        <f t="shared" si="11"/>
        <v>N/A</v>
      </c>
      <c r="E102" s="46">
        <v>11477834</v>
      </c>
      <c r="F102" s="43" t="str">
        <f t="shared" si="12"/>
        <v>N/A</v>
      </c>
      <c r="G102" s="46">
        <v>12756799</v>
      </c>
      <c r="H102" s="43" t="str">
        <f t="shared" si="13"/>
        <v>N/A</v>
      </c>
      <c r="I102" s="12">
        <v>-6.33</v>
      </c>
      <c r="J102" s="12">
        <v>11.14</v>
      </c>
      <c r="K102" s="44" t="s">
        <v>732</v>
      </c>
      <c r="L102" s="9" t="str">
        <f t="shared" si="14"/>
        <v>Yes</v>
      </c>
    </row>
    <row r="103" spans="1:12" ht="25.5" x14ac:dyDescent="0.2">
      <c r="A103" s="45" t="s">
        <v>630</v>
      </c>
      <c r="B103" s="34" t="s">
        <v>217</v>
      </c>
      <c r="C103" s="35">
        <v>35568</v>
      </c>
      <c r="D103" s="43" t="str">
        <f t="shared" si="11"/>
        <v>N/A</v>
      </c>
      <c r="E103" s="35">
        <v>35444</v>
      </c>
      <c r="F103" s="43" t="str">
        <f t="shared" si="12"/>
        <v>N/A</v>
      </c>
      <c r="G103" s="35">
        <v>38070</v>
      </c>
      <c r="H103" s="43" t="str">
        <f t="shared" si="13"/>
        <v>N/A</v>
      </c>
      <c r="I103" s="12">
        <v>-0.34899999999999998</v>
      </c>
      <c r="J103" s="12">
        <v>7.4089999999999998</v>
      </c>
      <c r="K103" s="44" t="s">
        <v>732</v>
      </c>
      <c r="L103" s="9" t="str">
        <f t="shared" si="14"/>
        <v>Yes</v>
      </c>
    </row>
    <row r="104" spans="1:12" ht="25.5" x14ac:dyDescent="0.2">
      <c r="A104" s="45" t="s">
        <v>1457</v>
      </c>
      <c r="B104" s="34" t="s">
        <v>217</v>
      </c>
      <c r="C104" s="46">
        <v>344.52187358999998</v>
      </c>
      <c r="D104" s="43" t="str">
        <f t="shared" si="11"/>
        <v>N/A</v>
      </c>
      <c r="E104" s="46">
        <v>323.83009817999999</v>
      </c>
      <c r="F104" s="43" t="str">
        <f t="shared" si="12"/>
        <v>N/A</v>
      </c>
      <c r="G104" s="46">
        <v>335.08796953000001</v>
      </c>
      <c r="H104" s="43" t="str">
        <f t="shared" si="13"/>
        <v>N/A</v>
      </c>
      <c r="I104" s="12">
        <v>-6.01</v>
      </c>
      <c r="J104" s="12">
        <v>3.476</v>
      </c>
      <c r="K104" s="44" t="s">
        <v>732</v>
      </c>
      <c r="L104" s="9" t="str">
        <f t="shared" si="14"/>
        <v>Yes</v>
      </c>
    </row>
    <row r="105" spans="1:12" ht="25.5" x14ac:dyDescent="0.2">
      <c r="A105" s="45" t="s">
        <v>631</v>
      </c>
      <c r="B105" s="34" t="s">
        <v>217</v>
      </c>
      <c r="C105" s="46">
        <v>187805</v>
      </c>
      <c r="D105" s="43" t="str">
        <f t="shared" si="11"/>
        <v>N/A</v>
      </c>
      <c r="E105" s="46">
        <v>146061</v>
      </c>
      <c r="F105" s="43" t="str">
        <f t="shared" si="12"/>
        <v>N/A</v>
      </c>
      <c r="G105" s="46">
        <v>28278</v>
      </c>
      <c r="H105" s="43" t="str">
        <f t="shared" si="13"/>
        <v>N/A</v>
      </c>
      <c r="I105" s="12">
        <v>-22.2</v>
      </c>
      <c r="J105" s="12">
        <v>-80.599999999999994</v>
      </c>
      <c r="K105" s="44" t="s">
        <v>732</v>
      </c>
      <c r="L105" s="9" t="str">
        <f t="shared" si="14"/>
        <v>No</v>
      </c>
    </row>
    <row r="106" spans="1:12" x14ac:dyDescent="0.2">
      <c r="A106" s="45" t="s">
        <v>632</v>
      </c>
      <c r="B106" s="34" t="s">
        <v>217</v>
      </c>
      <c r="C106" s="35">
        <v>2569</v>
      </c>
      <c r="D106" s="43" t="str">
        <f t="shared" si="11"/>
        <v>N/A</v>
      </c>
      <c r="E106" s="35">
        <v>2228</v>
      </c>
      <c r="F106" s="43" t="str">
        <f t="shared" si="12"/>
        <v>N/A</v>
      </c>
      <c r="G106" s="35">
        <v>210</v>
      </c>
      <c r="H106" s="43" t="str">
        <f t="shared" si="13"/>
        <v>N/A</v>
      </c>
      <c r="I106" s="12">
        <v>-13.3</v>
      </c>
      <c r="J106" s="12">
        <v>-90.6</v>
      </c>
      <c r="K106" s="44" t="s">
        <v>732</v>
      </c>
      <c r="L106" s="9" t="str">
        <f t="shared" si="14"/>
        <v>No</v>
      </c>
    </row>
    <row r="107" spans="1:12" ht="25.5" x14ac:dyDescent="0.2">
      <c r="A107" s="45" t="s">
        <v>1458</v>
      </c>
      <c r="B107" s="34" t="s">
        <v>217</v>
      </c>
      <c r="C107" s="46">
        <v>73.104320747000003</v>
      </c>
      <c r="D107" s="43" t="str">
        <f t="shared" si="11"/>
        <v>N/A</v>
      </c>
      <c r="E107" s="46">
        <v>65.557001795000005</v>
      </c>
      <c r="F107" s="43" t="str">
        <f t="shared" si="12"/>
        <v>N/A</v>
      </c>
      <c r="G107" s="46">
        <v>134.65714285999999</v>
      </c>
      <c r="H107" s="43" t="str">
        <f t="shared" si="13"/>
        <v>N/A</v>
      </c>
      <c r="I107" s="12">
        <v>-10.3</v>
      </c>
      <c r="J107" s="12">
        <v>105.4</v>
      </c>
      <c r="K107" s="44" t="s">
        <v>732</v>
      </c>
      <c r="L107" s="9" t="str">
        <f t="shared" si="14"/>
        <v>No</v>
      </c>
    </row>
    <row r="108" spans="1:12" ht="25.5" x14ac:dyDescent="0.2">
      <c r="A108" s="45" t="s">
        <v>633</v>
      </c>
      <c r="B108" s="34" t="s">
        <v>217</v>
      </c>
      <c r="C108" s="46">
        <v>201372</v>
      </c>
      <c r="D108" s="43" t="str">
        <f t="shared" si="11"/>
        <v>N/A</v>
      </c>
      <c r="E108" s="46">
        <v>708214</v>
      </c>
      <c r="F108" s="43" t="str">
        <f t="shared" si="12"/>
        <v>N/A</v>
      </c>
      <c r="G108" s="46">
        <v>330944</v>
      </c>
      <c r="H108" s="43" t="str">
        <f t="shared" si="13"/>
        <v>N/A</v>
      </c>
      <c r="I108" s="12">
        <v>251.7</v>
      </c>
      <c r="J108" s="12">
        <v>-53.3</v>
      </c>
      <c r="K108" s="44" t="s">
        <v>732</v>
      </c>
      <c r="L108" s="9" t="str">
        <f t="shared" si="14"/>
        <v>No</v>
      </c>
    </row>
    <row r="109" spans="1:12" x14ac:dyDescent="0.2">
      <c r="A109" s="45" t="s">
        <v>634</v>
      </c>
      <c r="B109" s="34" t="s">
        <v>217</v>
      </c>
      <c r="C109" s="35">
        <v>1056</v>
      </c>
      <c r="D109" s="43" t="str">
        <f t="shared" si="11"/>
        <v>N/A</v>
      </c>
      <c r="E109" s="35">
        <v>2364</v>
      </c>
      <c r="F109" s="43" t="str">
        <f t="shared" si="12"/>
        <v>N/A</v>
      </c>
      <c r="G109" s="35">
        <v>3689</v>
      </c>
      <c r="H109" s="43" t="str">
        <f t="shared" si="13"/>
        <v>N/A</v>
      </c>
      <c r="I109" s="12">
        <v>123.9</v>
      </c>
      <c r="J109" s="12">
        <v>56.05</v>
      </c>
      <c r="K109" s="44" t="s">
        <v>732</v>
      </c>
      <c r="L109" s="9" t="str">
        <f t="shared" si="14"/>
        <v>No</v>
      </c>
    </row>
    <row r="110" spans="1:12" ht="25.5" x14ac:dyDescent="0.2">
      <c r="A110" s="45" t="s">
        <v>1459</v>
      </c>
      <c r="B110" s="34" t="s">
        <v>217</v>
      </c>
      <c r="C110" s="46">
        <v>190.69318182000001</v>
      </c>
      <c r="D110" s="43" t="str">
        <f t="shared" si="11"/>
        <v>N/A</v>
      </c>
      <c r="E110" s="46">
        <v>299.58291032</v>
      </c>
      <c r="F110" s="43" t="str">
        <f t="shared" si="12"/>
        <v>N/A</v>
      </c>
      <c r="G110" s="46">
        <v>89.711032799999998</v>
      </c>
      <c r="H110" s="43" t="str">
        <f t="shared" si="13"/>
        <v>N/A</v>
      </c>
      <c r="I110" s="12">
        <v>57.1</v>
      </c>
      <c r="J110" s="12">
        <v>-70.099999999999994</v>
      </c>
      <c r="K110" s="44" t="s">
        <v>732</v>
      </c>
      <c r="L110" s="9" t="str">
        <f t="shared" si="14"/>
        <v>No</v>
      </c>
    </row>
    <row r="111" spans="1:12" ht="25.5" x14ac:dyDescent="0.2">
      <c r="A111" s="45" t="s">
        <v>635</v>
      </c>
      <c r="B111" s="34" t="s">
        <v>217</v>
      </c>
      <c r="C111" s="46">
        <v>77836938</v>
      </c>
      <c r="D111" s="43" t="str">
        <f t="shared" si="11"/>
        <v>N/A</v>
      </c>
      <c r="E111" s="46">
        <v>77723309</v>
      </c>
      <c r="F111" s="43" t="str">
        <f t="shared" si="12"/>
        <v>N/A</v>
      </c>
      <c r="G111" s="46">
        <v>85774908</v>
      </c>
      <c r="H111" s="43" t="str">
        <f t="shared" si="13"/>
        <v>N/A</v>
      </c>
      <c r="I111" s="12">
        <v>-0.14599999999999999</v>
      </c>
      <c r="J111" s="12">
        <v>10.36</v>
      </c>
      <c r="K111" s="44" t="s">
        <v>732</v>
      </c>
      <c r="L111" s="9" t="str">
        <f t="shared" si="14"/>
        <v>Yes</v>
      </c>
    </row>
    <row r="112" spans="1:12" x14ac:dyDescent="0.2">
      <c r="A112" s="45" t="s">
        <v>636</v>
      </c>
      <c r="B112" s="34" t="s">
        <v>217</v>
      </c>
      <c r="C112" s="35">
        <v>5696</v>
      </c>
      <c r="D112" s="43" t="str">
        <f t="shared" si="11"/>
        <v>N/A</v>
      </c>
      <c r="E112" s="35">
        <v>5611</v>
      </c>
      <c r="F112" s="43" t="str">
        <f t="shared" si="12"/>
        <v>N/A</v>
      </c>
      <c r="G112" s="35">
        <v>5998</v>
      </c>
      <c r="H112" s="43" t="str">
        <f t="shared" si="13"/>
        <v>N/A</v>
      </c>
      <c r="I112" s="12">
        <v>-1.49</v>
      </c>
      <c r="J112" s="12">
        <v>6.8970000000000002</v>
      </c>
      <c r="K112" s="44" t="s">
        <v>732</v>
      </c>
      <c r="L112" s="9" t="str">
        <f t="shared" si="14"/>
        <v>Yes</v>
      </c>
    </row>
    <row r="113" spans="1:12" x14ac:dyDescent="0.2">
      <c r="A113" s="45" t="s">
        <v>1460</v>
      </c>
      <c r="B113" s="34" t="s">
        <v>217</v>
      </c>
      <c r="C113" s="46">
        <v>13665.192767</v>
      </c>
      <c r="D113" s="43" t="str">
        <f t="shared" si="11"/>
        <v>N/A</v>
      </c>
      <c r="E113" s="46">
        <v>13851.953127999999</v>
      </c>
      <c r="F113" s="43" t="str">
        <f t="shared" si="12"/>
        <v>N/A</v>
      </c>
      <c r="G113" s="46">
        <v>14300.584862</v>
      </c>
      <c r="H113" s="43" t="str">
        <f t="shared" si="13"/>
        <v>N/A</v>
      </c>
      <c r="I113" s="12">
        <v>1.367</v>
      </c>
      <c r="J113" s="12">
        <v>3.2389999999999999</v>
      </c>
      <c r="K113" s="44" t="s">
        <v>732</v>
      </c>
      <c r="L113" s="9" t="str">
        <f t="shared" si="14"/>
        <v>Yes</v>
      </c>
    </row>
    <row r="114" spans="1:12" ht="25.5" x14ac:dyDescent="0.2">
      <c r="A114" s="45" t="s">
        <v>637</v>
      </c>
      <c r="B114" s="34" t="s">
        <v>217</v>
      </c>
      <c r="C114" s="46">
        <v>117174</v>
      </c>
      <c r="D114" s="43" t="str">
        <f t="shared" si="11"/>
        <v>N/A</v>
      </c>
      <c r="E114" s="46">
        <v>101049</v>
      </c>
      <c r="F114" s="43" t="str">
        <f t="shared" si="12"/>
        <v>N/A</v>
      </c>
      <c r="G114" s="46">
        <v>125196</v>
      </c>
      <c r="H114" s="43" t="str">
        <f t="shared" si="13"/>
        <v>N/A</v>
      </c>
      <c r="I114" s="12">
        <v>-13.8</v>
      </c>
      <c r="J114" s="12">
        <v>23.9</v>
      </c>
      <c r="K114" s="44" t="s">
        <v>732</v>
      </c>
      <c r="L114" s="9" t="str">
        <f>IF(J114="Div by 0", "N/A", IF(OR(J114="N/A",K114="N/A"),"N/A", IF(J114&gt;VALUE(MID(K114,1,2)), "No", IF(J114&lt;-1*VALUE(MID(K114,1,2)), "No", "Yes"))))</f>
        <v>Yes</v>
      </c>
    </row>
    <row r="115" spans="1:12" x14ac:dyDescent="0.2">
      <c r="A115" s="45" t="s">
        <v>638</v>
      </c>
      <c r="B115" s="34" t="s">
        <v>217</v>
      </c>
      <c r="C115" s="35">
        <v>2262</v>
      </c>
      <c r="D115" s="43" t="str">
        <f t="shared" si="11"/>
        <v>N/A</v>
      </c>
      <c r="E115" s="35">
        <v>2679</v>
      </c>
      <c r="F115" s="43" t="str">
        <f t="shared" si="12"/>
        <v>N/A</v>
      </c>
      <c r="G115" s="35">
        <v>3476</v>
      </c>
      <c r="H115" s="43" t="str">
        <f t="shared" si="13"/>
        <v>N/A</v>
      </c>
      <c r="I115" s="12">
        <v>18.440000000000001</v>
      </c>
      <c r="J115" s="12">
        <v>29.75</v>
      </c>
      <c r="K115" s="44" t="s">
        <v>732</v>
      </c>
      <c r="L115" s="9" t="str">
        <f t="shared" ref="L115:L119" si="15">IF(J115="Div by 0", "N/A", IF(OR(J115="N/A",K115="N/A"),"N/A", IF(J115&gt;VALUE(MID(K115,1,2)), "No", IF(J115&lt;-1*VALUE(MID(K115,1,2)), "No", "Yes"))))</f>
        <v>Yes</v>
      </c>
    </row>
    <row r="116" spans="1:12" ht="25.5" x14ac:dyDescent="0.2">
      <c r="A116" s="45" t="s">
        <v>1461</v>
      </c>
      <c r="B116" s="34" t="s">
        <v>217</v>
      </c>
      <c r="C116" s="46">
        <v>51.801061007999998</v>
      </c>
      <c r="D116" s="43" t="str">
        <f t="shared" si="11"/>
        <v>N/A</v>
      </c>
      <c r="E116" s="46">
        <v>37.718924972000003</v>
      </c>
      <c r="F116" s="43" t="str">
        <f t="shared" si="12"/>
        <v>N/A</v>
      </c>
      <c r="G116" s="46">
        <v>36.017261220000002</v>
      </c>
      <c r="H116" s="43" t="str">
        <f t="shared" si="13"/>
        <v>N/A</v>
      </c>
      <c r="I116" s="12">
        <v>-27.2</v>
      </c>
      <c r="J116" s="12">
        <v>-4.51</v>
      </c>
      <c r="K116" s="44" t="s">
        <v>732</v>
      </c>
      <c r="L116" s="9" t="str">
        <f t="shared" si="15"/>
        <v>Yes</v>
      </c>
    </row>
    <row r="117" spans="1:12" ht="25.5" x14ac:dyDescent="0.2">
      <c r="A117" s="45" t="s">
        <v>639</v>
      </c>
      <c r="B117" s="34" t="s">
        <v>217</v>
      </c>
      <c r="C117" s="46">
        <v>362926</v>
      </c>
      <c r="D117" s="43" t="str">
        <f t="shared" si="11"/>
        <v>N/A</v>
      </c>
      <c r="E117" s="46">
        <v>1709162</v>
      </c>
      <c r="F117" s="43" t="str">
        <f t="shared" si="12"/>
        <v>N/A</v>
      </c>
      <c r="G117" s="46">
        <v>6124978</v>
      </c>
      <c r="H117" s="43" t="str">
        <f t="shared" si="13"/>
        <v>N/A</v>
      </c>
      <c r="I117" s="12">
        <v>370.9</v>
      </c>
      <c r="J117" s="12">
        <v>258.39999999999998</v>
      </c>
      <c r="K117" s="44" t="s">
        <v>732</v>
      </c>
      <c r="L117" s="9" t="str">
        <f t="shared" si="15"/>
        <v>No</v>
      </c>
    </row>
    <row r="118" spans="1:12" x14ac:dyDescent="0.2">
      <c r="A118" s="45" t="s">
        <v>640</v>
      </c>
      <c r="B118" s="34" t="s">
        <v>217</v>
      </c>
      <c r="C118" s="35">
        <v>11</v>
      </c>
      <c r="D118" s="43" t="str">
        <f t="shared" si="11"/>
        <v>N/A</v>
      </c>
      <c r="E118" s="35">
        <v>1155</v>
      </c>
      <c r="F118" s="43" t="str">
        <f t="shared" si="12"/>
        <v>N/A</v>
      </c>
      <c r="G118" s="35">
        <v>1878</v>
      </c>
      <c r="H118" s="43" t="str">
        <f t="shared" si="13"/>
        <v>N/A</v>
      </c>
      <c r="I118" s="12">
        <v>19150</v>
      </c>
      <c r="J118" s="12">
        <v>62.6</v>
      </c>
      <c r="K118" s="44" t="s">
        <v>732</v>
      </c>
      <c r="L118" s="9" t="str">
        <f t="shared" si="15"/>
        <v>No</v>
      </c>
    </row>
    <row r="119" spans="1:12" ht="25.5" x14ac:dyDescent="0.2">
      <c r="A119" s="45" t="s">
        <v>1462</v>
      </c>
      <c r="B119" s="34" t="s">
        <v>217</v>
      </c>
      <c r="C119" s="46">
        <v>60487.666666999998</v>
      </c>
      <c r="D119" s="43" t="str">
        <f t="shared" si="11"/>
        <v>N/A</v>
      </c>
      <c r="E119" s="46">
        <v>1479.7939394</v>
      </c>
      <c r="F119" s="43" t="str">
        <f t="shared" si="12"/>
        <v>N/A</v>
      </c>
      <c r="G119" s="46">
        <v>3261.4366347</v>
      </c>
      <c r="H119" s="43" t="str">
        <f t="shared" si="13"/>
        <v>N/A</v>
      </c>
      <c r="I119" s="12">
        <v>-97.6</v>
      </c>
      <c r="J119" s="12">
        <v>120.4</v>
      </c>
      <c r="K119" s="44" t="s">
        <v>732</v>
      </c>
      <c r="L119" s="9" t="str">
        <f t="shared" si="15"/>
        <v>No</v>
      </c>
    </row>
    <row r="120" spans="1:12" ht="25.5" x14ac:dyDescent="0.2">
      <c r="A120" s="45" t="s">
        <v>641</v>
      </c>
      <c r="B120" s="34" t="s">
        <v>217</v>
      </c>
      <c r="C120" s="46">
        <v>30042537</v>
      </c>
      <c r="D120" s="43" t="str">
        <f t="shared" si="11"/>
        <v>N/A</v>
      </c>
      <c r="E120" s="46">
        <v>26883607</v>
      </c>
      <c r="F120" s="43" t="str">
        <f t="shared" si="12"/>
        <v>N/A</v>
      </c>
      <c r="G120" s="46">
        <v>25389756</v>
      </c>
      <c r="H120" s="43" t="str">
        <f t="shared" si="13"/>
        <v>N/A</v>
      </c>
      <c r="I120" s="12">
        <v>-10.5</v>
      </c>
      <c r="J120" s="12">
        <v>-5.56</v>
      </c>
      <c r="K120" s="44" t="s">
        <v>732</v>
      </c>
      <c r="L120" s="9" t="str">
        <f t="shared" ref="L120:L131" si="16">IF(J120="Div by 0", "N/A", IF(K120="N/A","N/A", IF(J120&gt;VALUE(MID(K120,1,2)), "No", IF(J120&lt;-1*VALUE(MID(K120,1,2)), "No", "Yes"))))</f>
        <v>Yes</v>
      </c>
    </row>
    <row r="121" spans="1:12" ht="25.5" x14ac:dyDescent="0.2">
      <c r="A121" s="45" t="s">
        <v>642</v>
      </c>
      <c r="B121" s="34" t="s">
        <v>217</v>
      </c>
      <c r="C121" s="35">
        <v>92265</v>
      </c>
      <c r="D121" s="43" t="str">
        <f t="shared" si="11"/>
        <v>N/A</v>
      </c>
      <c r="E121" s="35">
        <v>87326</v>
      </c>
      <c r="F121" s="43" t="str">
        <f t="shared" si="12"/>
        <v>N/A</v>
      </c>
      <c r="G121" s="35">
        <v>73996</v>
      </c>
      <c r="H121" s="43" t="str">
        <f t="shared" si="13"/>
        <v>N/A</v>
      </c>
      <c r="I121" s="12">
        <v>-5.35</v>
      </c>
      <c r="J121" s="12">
        <v>-15.3</v>
      </c>
      <c r="K121" s="44" t="s">
        <v>732</v>
      </c>
      <c r="L121" s="9" t="str">
        <f t="shared" si="16"/>
        <v>Yes</v>
      </c>
    </row>
    <row r="122" spans="1:12" ht="25.5" x14ac:dyDescent="0.2">
      <c r="A122" s="45" t="s">
        <v>1463</v>
      </c>
      <c r="B122" s="34" t="s">
        <v>217</v>
      </c>
      <c r="C122" s="46">
        <v>325.61141278000002</v>
      </c>
      <c r="D122" s="43" t="str">
        <f t="shared" si="11"/>
        <v>N/A</v>
      </c>
      <c r="E122" s="46">
        <v>307.85341136</v>
      </c>
      <c r="F122" s="43" t="str">
        <f t="shared" si="12"/>
        <v>N/A</v>
      </c>
      <c r="G122" s="46">
        <v>343.12335802000001</v>
      </c>
      <c r="H122" s="43" t="str">
        <f t="shared" si="13"/>
        <v>N/A</v>
      </c>
      <c r="I122" s="12">
        <v>-5.45</v>
      </c>
      <c r="J122" s="12">
        <v>11.46</v>
      </c>
      <c r="K122" s="44" t="s">
        <v>732</v>
      </c>
      <c r="L122" s="9" t="str">
        <f t="shared" si="16"/>
        <v>Yes</v>
      </c>
    </row>
    <row r="123" spans="1:12" ht="25.5" x14ac:dyDescent="0.2">
      <c r="A123" s="45" t="s">
        <v>643</v>
      </c>
      <c r="B123" s="34" t="s">
        <v>217</v>
      </c>
      <c r="C123" s="46">
        <v>5230801</v>
      </c>
      <c r="D123" s="43" t="str">
        <f t="shared" ref="D123:D131" si="17">IF($B123="N/A","N/A",IF(C123&gt;10,"No",IF(C123&lt;-10,"No","Yes")))</f>
        <v>N/A</v>
      </c>
      <c r="E123" s="46">
        <v>3232916</v>
      </c>
      <c r="F123" s="43" t="str">
        <f t="shared" ref="F123:F131" si="18">IF($B123="N/A","N/A",IF(E123&gt;10,"No",IF(E123&lt;-10,"No","Yes")))</f>
        <v>N/A</v>
      </c>
      <c r="G123" s="46">
        <v>6276272</v>
      </c>
      <c r="H123" s="43" t="str">
        <f t="shared" ref="H123:H131" si="19">IF($B123="N/A","N/A",IF(G123&gt;10,"No",IF(G123&lt;-10,"No","Yes")))</f>
        <v>N/A</v>
      </c>
      <c r="I123" s="12">
        <v>-38.200000000000003</v>
      </c>
      <c r="J123" s="12">
        <v>94.14</v>
      </c>
      <c r="K123" s="44" t="s">
        <v>732</v>
      </c>
      <c r="L123" s="9" t="str">
        <f t="shared" si="16"/>
        <v>No</v>
      </c>
    </row>
    <row r="124" spans="1:12" x14ac:dyDescent="0.2">
      <c r="A124" s="45" t="s">
        <v>644</v>
      </c>
      <c r="B124" s="34" t="s">
        <v>217</v>
      </c>
      <c r="C124" s="35">
        <v>3018</v>
      </c>
      <c r="D124" s="43" t="str">
        <f t="shared" si="17"/>
        <v>N/A</v>
      </c>
      <c r="E124" s="35">
        <v>2633</v>
      </c>
      <c r="F124" s="43" t="str">
        <f t="shared" si="18"/>
        <v>N/A</v>
      </c>
      <c r="G124" s="35">
        <v>741</v>
      </c>
      <c r="H124" s="43" t="str">
        <f t="shared" si="19"/>
        <v>N/A</v>
      </c>
      <c r="I124" s="12">
        <v>-12.8</v>
      </c>
      <c r="J124" s="12">
        <v>-71.900000000000006</v>
      </c>
      <c r="K124" s="44" t="s">
        <v>732</v>
      </c>
      <c r="L124" s="9" t="str">
        <f t="shared" si="16"/>
        <v>No</v>
      </c>
    </row>
    <row r="125" spans="1:12" ht="25.5" x14ac:dyDescent="0.2">
      <c r="A125" s="45" t="s">
        <v>1464</v>
      </c>
      <c r="B125" s="34" t="s">
        <v>217</v>
      </c>
      <c r="C125" s="46">
        <v>1733.2011266</v>
      </c>
      <c r="D125" s="43" t="str">
        <f t="shared" si="17"/>
        <v>N/A</v>
      </c>
      <c r="E125" s="46">
        <v>1227.8450436999999</v>
      </c>
      <c r="F125" s="43" t="str">
        <f t="shared" si="18"/>
        <v>N/A</v>
      </c>
      <c r="G125" s="46">
        <v>8470.0026990999995</v>
      </c>
      <c r="H125" s="43" t="str">
        <f t="shared" si="19"/>
        <v>N/A</v>
      </c>
      <c r="I125" s="12">
        <v>-29.2</v>
      </c>
      <c r="J125" s="12">
        <v>589.79999999999995</v>
      </c>
      <c r="K125" s="44" t="s">
        <v>732</v>
      </c>
      <c r="L125" s="9" t="str">
        <f t="shared" si="16"/>
        <v>No</v>
      </c>
    </row>
    <row r="126" spans="1:12" ht="25.5" x14ac:dyDescent="0.2">
      <c r="A126" s="45" t="s">
        <v>645</v>
      </c>
      <c r="B126" s="34" t="s">
        <v>217</v>
      </c>
      <c r="C126" s="46">
        <v>9777167</v>
      </c>
      <c r="D126" s="43" t="str">
        <f t="shared" si="17"/>
        <v>N/A</v>
      </c>
      <c r="E126" s="46">
        <v>14404325</v>
      </c>
      <c r="F126" s="43" t="str">
        <f t="shared" si="18"/>
        <v>N/A</v>
      </c>
      <c r="G126" s="46">
        <v>25765876</v>
      </c>
      <c r="H126" s="43" t="str">
        <f t="shared" si="19"/>
        <v>N/A</v>
      </c>
      <c r="I126" s="12">
        <v>47.33</v>
      </c>
      <c r="J126" s="12">
        <v>78.88</v>
      </c>
      <c r="K126" s="44" t="s">
        <v>732</v>
      </c>
      <c r="L126" s="9" t="str">
        <f t="shared" si="16"/>
        <v>No</v>
      </c>
    </row>
    <row r="127" spans="1:12" x14ac:dyDescent="0.2">
      <c r="A127" s="45" t="s">
        <v>646</v>
      </c>
      <c r="B127" s="34" t="s">
        <v>217</v>
      </c>
      <c r="C127" s="35">
        <v>27376</v>
      </c>
      <c r="D127" s="43" t="str">
        <f t="shared" si="17"/>
        <v>N/A</v>
      </c>
      <c r="E127" s="35">
        <v>26351</v>
      </c>
      <c r="F127" s="43" t="str">
        <f t="shared" si="18"/>
        <v>N/A</v>
      </c>
      <c r="G127" s="35">
        <v>10283</v>
      </c>
      <c r="H127" s="43" t="str">
        <f t="shared" si="19"/>
        <v>N/A</v>
      </c>
      <c r="I127" s="12">
        <v>-3.74</v>
      </c>
      <c r="J127" s="12">
        <v>-61</v>
      </c>
      <c r="K127" s="44" t="s">
        <v>732</v>
      </c>
      <c r="L127" s="9" t="str">
        <f t="shared" si="16"/>
        <v>No</v>
      </c>
    </row>
    <row r="128" spans="1:12" ht="25.5" x14ac:dyDescent="0.2">
      <c r="A128" s="45" t="s">
        <v>1465</v>
      </c>
      <c r="B128" s="34" t="s">
        <v>217</v>
      </c>
      <c r="C128" s="46">
        <v>357.14373904000001</v>
      </c>
      <c r="D128" s="43" t="str">
        <f t="shared" si="17"/>
        <v>N/A</v>
      </c>
      <c r="E128" s="46">
        <v>546.63295511000001</v>
      </c>
      <c r="F128" s="43" t="str">
        <f t="shared" si="18"/>
        <v>N/A</v>
      </c>
      <c r="G128" s="46">
        <v>2505.6769425000002</v>
      </c>
      <c r="H128" s="43" t="str">
        <f t="shared" si="19"/>
        <v>N/A</v>
      </c>
      <c r="I128" s="12">
        <v>53.06</v>
      </c>
      <c r="J128" s="12">
        <v>358.4</v>
      </c>
      <c r="K128" s="44" t="s">
        <v>732</v>
      </c>
      <c r="L128" s="9" t="str">
        <f t="shared" si="16"/>
        <v>No</v>
      </c>
    </row>
    <row r="129" spans="1:12" ht="25.5" x14ac:dyDescent="0.2">
      <c r="A129" s="45" t="s">
        <v>647</v>
      </c>
      <c r="B129" s="34" t="s">
        <v>217</v>
      </c>
      <c r="C129" s="46">
        <v>1930454</v>
      </c>
      <c r="D129" s="43" t="str">
        <f t="shared" si="17"/>
        <v>N/A</v>
      </c>
      <c r="E129" s="46">
        <v>1481083</v>
      </c>
      <c r="F129" s="43" t="str">
        <f t="shared" si="18"/>
        <v>N/A</v>
      </c>
      <c r="G129" s="46">
        <v>2139298</v>
      </c>
      <c r="H129" s="43" t="str">
        <f t="shared" si="19"/>
        <v>N/A</v>
      </c>
      <c r="I129" s="12">
        <v>-23.3</v>
      </c>
      <c r="J129" s="12">
        <v>44.44</v>
      </c>
      <c r="K129" s="44" t="s">
        <v>732</v>
      </c>
      <c r="L129" s="9" t="str">
        <f t="shared" si="16"/>
        <v>No</v>
      </c>
    </row>
    <row r="130" spans="1:12" x14ac:dyDescent="0.2">
      <c r="A130" s="45" t="s">
        <v>648</v>
      </c>
      <c r="B130" s="34" t="s">
        <v>217</v>
      </c>
      <c r="C130" s="35">
        <v>327</v>
      </c>
      <c r="D130" s="43" t="str">
        <f t="shared" si="17"/>
        <v>N/A</v>
      </c>
      <c r="E130" s="35">
        <v>316</v>
      </c>
      <c r="F130" s="43" t="str">
        <f t="shared" si="18"/>
        <v>N/A</v>
      </c>
      <c r="G130" s="35">
        <v>348</v>
      </c>
      <c r="H130" s="43" t="str">
        <f t="shared" si="19"/>
        <v>N/A</v>
      </c>
      <c r="I130" s="12">
        <v>-3.36</v>
      </c>
      <c r="J130" s="12">
        <v>10.130000000000001</v>
      </c>
      <c r="K130" s="44" t="s">
        <v>732</v>
      </c>
      <c r="L130" s="9" t="str">
        <f t="shared" si="16"/>
        <v>Yes</v>
      </c>
    </row>
    <row r="131" spans="1:12" ht="25.5" x14ac:dyDescent="0.2">
      <c r="A131" s="45" t="s">
        <v>1466</v>
      </c>
      <c r="B131" s="34" t="s">
        <v>217</v>
      </c>
      <c r="C131" s="46">
        <v>5903.5290519999999</v>
      </c>
      <c r="D131" s="43" t="str">
        <f t="shared" si="17"/>
        <v>N/A</v>
      </c>
      <c r="E131" s="46">
        <v>4686.9715189999997</v>
      </c>
      <c r="F131" s="43" t="str">
        <f t="shared" si="18"/>
        <v>N/A</v>
      </c>
      <c r="G131" s="46">
        <v>6147.4080459999996</v>
      </c>
      <c r="H131" s="43" t="str">
        <f t="shared" si="19"/>
        <v>N/A</v>
      </c>
      <c r="I131" s="12">
        <v>-20.6</v>
      </c>
      <c r="J131" s="12">
        <v>31.16</v>
      </c>
      <c r="K131" s="44" t="s">
        <v>732</v>
      </c>
      <c r="L131" s="9" t="str">
        <f t="shared" si="16"/>
        <v>No</v>
      </c>
    </row>
    <row r="132" spans="1:12" x14ac:dyDescent="0.2">
      <c r="A132" s="45" t="s">
        <v>1467</v>
      </c>
      <c r="B132" s="34" t="s">
        <v>217</v>
      </c>
      <c r="C132" s="46">
        <v>77.117435010999998</v>
      </c>
      <c r="D132" s="43" t="str">
        <f t="shared" ref="D132:D143" si="20">IF($B132="N/A","N/A",IF(C132&gt;10,"No",IF(C132&lt;-10,"No","Yes")))</f>
        <v>N/A</v>
      </c>
      <c r="E132" s="46">
        <v>98.024814946999996</v>
      </c>
      <c r="F132" s="43" t="str">
        <f t="shared" ref="F132:F143" si="21">IF($B132="N/A","N/A",IF(E132&gt;10,"No",IF(E132&lt;-10,"No","Yes")))</f>
        <v>N/A</v>
      </c>
      <c r="G132" s="46">
        <v>102.46555904</v>
      </c>
      <c r="H132" s="43" t="str">
        <f t="shared" ref="H132:H143" si="22">IF($B132="N/A","N/A",IF(G132&gt;10,"No",IF(G132&lt;-10,"No","Yes")))</f>
        <v>N/A</v>
      </c>
      <c r="I132" s="12">
        <v>27.11</v>
      </c>
      <c r="J132" s="12">
        <v>4.53</v>
      </c>
      <c r="K132" s="44" t="s">
        <v>732</v>
      </c>
      <c r="L132" s="9" t="str">
        <f t="shared" ref="L132:L143" si="23">IF(J132="Div by 0", "N/A", IF(K132="N/A","N/A", IF(J132&gt;VALUE(MID(K132,1,2)), "No", IF(J132&lt;-1*VALUE(MID(K132,1,2)), "No", "Yes"))))</f>
        <v>Yes</v>
      </c>
    </row>
    <row r="133" spans="1:12" x14ac:dyDescent="0.2">
      <c r="A133" s="45" t="s">
        <v>1468</v>
      </c>
      <c r="B133" s="34" t="s">
        <v>217</v>
      </c>
      <c r="C133" s="46">
        <v>38.759176672000002</v>
      </c>
      <c r="D133" s="43" t="str">
        <f t="shared" si="20"/>
        <v>N/A</v>
      </c>
      <c r="E133" s="46">
        <v>60.315602183999999</v>
      </c>
      <c r="F133" s="43" t="str">
        <f t="shared" si="21"/>
        <v>N/A</v>
      </c>
      <c r="G133" s="46">
        <v>70.435163290999995</v>
      </c>
      <c r="H133" s="43" t="str">
        <f t="shared" si="22"/>
        <v>N/A</v>
      </c>
      <c r="I133" s="12">
        <v>55.62</v>
      </c>
      <c r="J133" s="12">
        <v>16.78</v>
      </c>
      <c r="K133" s="44" t="s">
        <v>732</v>
      </c>
      <c r="L133" s="9" t="str">
        <f t="shared" si="23"/>
        <v>Yes</v>
      </c>
    </row>
    <row r="134" spans="1:12" x14ac:dyDescent="0.2">
      <c r="A134" s="45" t="s">
        <v>1469</v>
      </c>
      <c r="B134" s="34" t="s">
        <v>217</v>
      </c>
      <c r="C134" s="46">
        <v>114.98653379</v>
      </c>
      <c r="D134" s="43" t="str">
        <f t="shared" si="20"/>
        <v>N/A</v>
      </c>
      <c r="E134" s="46">
        <v>135.83902448000001</v>
      </c>
      <c r="F134" s="43" t="str">
        <f t="shared" si="21"/>
        <v>N/A</v>
      </c>
      <c r="G134" s="46">
        <v>133.63141959000001</v>
      </c>
      <c r="H134" s="43" t="str">
        <f t="shared" si="22"/>
        <v>N/A</v>
      </c>
      <c r="I134" s="12">
        <v>18.13</v>
      </c>
      <c r="J134" s="12">
        <v>-1.63</v>
      </c>
      <c r="K134" s="44" t="s">
        <v>732</v>
      </c>
      <c r="L134" s="9" t="str">
        <f t="shared" si="23"/>
        <v>Yes</v>
      </c>
    </row>
    <row r="135" spans="1:12" x14ac:dyDescent="0.2">
      <c r="A135" s="45" t="s">
        <v>1470</v>
      </c>
      <c r="B135" s="34" t="s">
        <v>217</v>
      </c>
      <c r="C135" s="46">
        <v>5023.8963714000001</v>
      </c>
      <c r="D135" s="43" t="str">
        <f t="shared" si="20"/>
        <v>N/A</v>
      </c>
      <c r="E135" s="46">
        <v>5911.3501981999998</v>
      </c>
      <c r="F135" s="43" t="str">
        <f t="shared" si="21"/>
        <v>N/A</v>
      </c>
      <c r="G135" s="46">
        <v>5180.0228275999998</v>
      </c>
      <c r="H135" s="43" t="str">
        <f t="shared" si="22"/>
        <v>N/A</v>
      </c>
      <c r="I135" s="12">
        <v>17.66</v>
      </c>
      <c r="J135" s="12">
        <v>-12.4</v>
      </c>
      <c r="K135" s="44" t="s">
        <v>732</v>
      </c>
      <c r="L135" s="9" t="str">
        <f t="shared" si="23"/>
        <v>Yes</v>
      </c>
    </row>
    <row r="136" spans="1:12" x14ac:dyDescent="0.2">
      <c r="A136" s="45" t="s">
        <v>1471</v>
      </c>
      <c r="B136" s="34" t="s">
        <v>217</v>
      </c>
      <c r="C136" s="46">
        <v>8959.4312764000006</v>
      </c>
      <c r="D136" s="43" t="str">
        <f t="shared" si="20"/>
        <v>N/A</v>
      </c>
      <c r="E136" s="46">
        <v>10780.202090000001</v>
      </c>
      <c r="F136" s="43" t="str">
        <f t="shared" si="21"/>
        <v>N/A</v>
      </c>
      <c r="G136" s="46">
        <v>9636.7746506999993</v>
      </c>
      <c r="H136" s="43" t="str">
        <f t="shared" si="22"/>
        <v>N/A</v>
      </c>
      <c r="I136" s="12">
        <v>20.32</v>
      </c>
      <c r="J136" s="12">
        <v>-10.6</v>
      </c>
      <c r="K136" s="44" t="s">
        <v>732</v>
      </c>
      <c r="L136" s="9" t="str">
        <f t="shared" si="23"/>
        <v>Yes</v>
      </c>
    </row>
    <row r="137" spans="1:12" x14ac:dyDescent="0.2">
      <c r="A137" s="45" t="s">
        <v>1472</v>
      </c>
      <c r="B137" s="34" t="s">
        <v>217</v>
      </c>
      <c r="C137" s="46">
        <v>966.25990320000005</v>
      </c>
      <c r="D137" s="43" t="str">
        <f t="shared" si="20"/>
        <v>N/A</v>
      </c>
      <c r="E137" s="46">
        <v>1046.3276567</v>
      </c>
      <c r="F137" s="43" t="str">
        <f t="shared" si="21"/>
        <v>N/A</v>
      </c>
      <c r="G137" s="46">
        <v>883.06880458000001</v>
      </c>
      <c r="H137" s="43" t="str">
        <f t="shared" si="22"/>
        <v>N/A</v>
      </c>
      <c r="I137" s="12">
        <v>8.2859999999999996</v>
      </c>
      <c r="J137" s="12">
        <v>-15.6</v>
      </c>
      <c r="K137" s="44" t="s">
        <v>732</v>
      </c>
      <c r="L137" s="9" t="str">
        <f t="shared" si="23"/>
        <v>Yes</v>
      </c>
    </row>
    <row r="138" spans="1:12" x14ac:dyDescent="0.2">
      <c r="A138" s="45" t="s">
        <v>1473</v>
      </c>
      <c r="B138" s="34" t="s">
        <v>217</v>
      </c>
      <c r="C138" s="46">
        <v>62.103266883000003</v>
      </c>
      <c r="D138" s="43" t="str">
        <f t="shared" si="20"/>
        <v>N/A</v>
      </c>
      <c r="E138" s="46">
        <v>59.411725975000003</v>
      </c>
      <c r="F138" s="43" t="str">
        <f t="shared" si="21"/>
        <v>N/A</v>
      </c>
      <c r="G138" s="46">
        <v>74.603245481000002</v>
      </c>
      <c r="H138" s="43" t="str">
        <f t="shared" si="22"/>
        <v>N/A</v>
      </c>
      <c r="I138" s="12">
        <v>-4.33</v>
      </c>
      <c r="J138" s="12">
        <v>25.57</v>
      </c>
      <c r="K138" s="44" t="s">
        <v>732</v>
      </c>
      <c r="L138" s="9" t="str">
        <f t="shared" si="23"/>
        <v>Yes</v>
      </c>
    </row>
    <row r="139" spans="1:12" x14ac:dyDescent="0.2">
      <c r="A139" s="45" t="s">
        <v>1474</v>
      </c>
      <c r="B139" s="34" t="s">
        <v>217</v>
      </c>
      <c r="C139" s="46">
        <v>27.287428355999999</v>
      </c>
      <c r="D139" s="43" t="str">
        <f t="shared" si="20"/>
        <v>N/A</v>
      </c>
      <c r="E139" s="46">
        <v>31.228037711999999</v>
      </c>
      <c r="F139" s="43" t="str">
        <f t="shared" si="21"/>
        <v>N/A</v>
      </c>
      <c r="G139" s="46">
        <v>46.425374122000001</v>
      </c>
      <c r="H139" s="43" t="str">
        <f t="shared" si="22"/>
        <v>N/A</v>
      </c>
      <c r="I139" s="12">
        <v>14.44</v>
      </c>
      <c r="J139" s="12">
        <v>48.67</v>
      </c>
      <c r="K139" s="44" t="s">
        <v>732</v>
      </c>
      <c r="L139" s="9" t="str">
        <f t="shared" si="23"/>
        <v>No</v>
      </c>
    </row>
    <row r="140" spans="1:12" x14ac:dyDescent="0.2">
      <c r="A140" s="45" t="s">
        <v>1475</v>
      </c>
      <c r="B140" s="34" t="s">
        <v>217</v>
      </c>
      <c r="C140" s="46">
        <v>90.318349049999995</v>
      </c>
      <c r="D140" s="43" t="str">
        <f t="shared" si="20"/>
        <v>N/A</v>
      </c>
      <c r="E140" s="46">
        <v>83.351462069999997</v>
      </c>
      <c r="F140" s="43" t="str">
        <f t="shared" si="21"/>
        <v>N/A</v>
      </c>
      <c r="G140" s="46">
        <v>97.983764930000007</v>
      </c>
      <c r="H140" s="43" t="str">
        <f t="shared" si="22"/>
        <v>N/A</v>
      </c>
      <c r="I140" s="12">
        <v>-7.71</v>
      </c>
      <c r="J140" s="12">
        <v>17.55</v>
      </c>
      <c r="K140" s="44" t="s">
        <v>732</v>
      </c>
      <c r="L140" s="9" t="str">
        <f t="shared" si="23"/>
        <v>Yes</v>
      </c>
    </row>
    <row r="141" spans="1:12" x14ac:dyDescent="0.2">
      <c r="A141" s="45" t="s">
        <v>1476</v>
      </c>
      <c r="B141" s="34" t="s">
        <v>217</v>
      </c>
      <c r="C141" s="46">
        <v>1749.5708107999999</v>
      </c>
      <c r="D141" s="43" t="str">
        <f t="shared" si="20"/>
        <v>N/A</v>
      </c>
      <c r="E141" s="46">
        <v>1677.5783808000001</v>
      </c>
      <c r="F141" s="43" t="str">
        <f t="shared" si="21"/>
        <v>N/A</v>
      </c>
      <c r="G141" s="46">
        <v>1821.2488297</v>
      </c>
      <c r="H141" s="43" t="str">
        <f t="shared" si="22"/>
        <v>N/A</v>
      </c>
      <c r="I141" s="12">
        <v>-4.1100000000000003</v>
      </c>
      <c r="J141" s="12">
        <v>8.5640000000000001</v>
      </c>
      <c r="K141" s="44" t="s">
        <v>732</v>
      </c>
      <c r="L141" s="9" t="str">
        <f t="shared" si="23"/>
        <v>Yes</v>
      </c>
    </row>
    <row r="142" spans="1:12" x14ac:dyDescent="0.2">
      <c r="A142" s="45" t="s">
        <v>1477</v>
      </c>
      <c r="B142" s="34" t="s">
        <v>217</v>
      </c>
      <c r="C142" s="46">
        <v>2044.3741957</v>
      </c>
      <c r="D142" s="43" t="str">
        <f t="shared" si="20"/>
        <v>N/A</v>
      </c>
      <c r="E142" s="46">
        <v>1956.4444370000001</v>
      </c>
      <c r="F142" s="43" t="str">
        <f t="shared" si="21"/>
        <v>N/A</v>
      </c>
      <c r="G142" s="46">
        <v>2205.9597520000002</v>
      </c>
      <c r="H142" s="43" t="str">
        <f t="shared" si="22"/>
        <v>N/A</v>
      </c>
      <c r="I142" s="12">
        <v>-4.3</v>
      </c>
      <c r="J142" s="12">
        <v>12.75</v>
      </c>
      <c r="K142" s="44" t="s">
        <v>732</v>
      </c>
      <c r="L142" s="9" t="str">
        <f t="shared" si="23"/>
        <v>Yes</v>
      </c>
    </row>
    <row r="143" spans="1:12" x14ac:dyDescent="0.2">
      <c r="A143" s="45" t="s">
        <v>1478</v>
      </c>
      <c r="B143" s="34" t="s">
        <v>217</v>
      </c>
      <c r="C143" s="46">
        <v>1422.3892163</v>
      </c>
      <c r="D143" s="43" t="str">
        <f t="shared" si="20"/>
        <v>N/A</v>
      </c>
      <c r="E143" s="46">
        <v>1380.0458538</v>
      </c>
      <c r="F143" s="43" t="str">
        <f t="shared" si="21"/>
        <v>N/A</v>
      </c>
      <c r="G143" s="46">
        <v>1436.5351551000001</v>
      </c>
      <c r="H143" s="43" t="str">
        <f t="shared" si="22"/>
        <v>N/A</v>
      </c>
      <c r="I143" s="12">
        <v>-2.98</v>
      </c>
      <c r="J143" s="12">
        <v>4.093</v>
      </c>
      <c r="K143" s="44" t="s">
        <v>732</v>
      </c>
      <c r="L143" s="9" t="str">
        <f t="shared" si="23"/>
        <v>Yes</v>
      </c>
    </row>
    <row r="144" spans="1:12" x14ac:dyDescent="0.2">
      <c r="A144" s="45" t="s">
        <v>89</v>
      </c>
      <c r="B144" s="34" t="s">
        <v>217</v>
      </c>
      <c r="C144" s="8">
        <v>2.7863842972000001</v>
      </c>
      <c r="D144" s="43" t="str">
        <f t="shared" ref="D144:D161" si="24">IF($B144="N/A","N/A",IF(C144&gt;10,"No",IF(C144&lt;-10,"No","Yes")))</f>
        <v>N/A</v>
      </c>
      <c r="E144" s="8">
        <v>2.4806559164999999</v>
      </c>
      <c r="F144" s="43" t="str">
        <f t="shared" ref="F144:F161" si="25">IF($B144="N/A","N/A",IF(E144&gt;10,"No",IF(E144&lt;-10,"No","Yes")))</f>
        <v>N/A</v>
      </c>
      <c r="G144" s="8">
        <v>2.8881763624999999</v>
      </c>
      <c r="H144" s="43" t="str">
        <f t="shared" ref="H144:H161" si="26">IF($B144="N/A","N/A",IF(G144&gt;10,"No",IF(G144&lt;-10,"No","Yes")))</f>
        <v>N/A</v>
      </c>
      <c r="I144" s="12">
        <v>-11</v>
      </c>
      <c r="J144" s="12">
        <v>16.43</v>
      </c>
      <c r="K144" s="44" t="s">
        <v>732</v>
      </c>
      <c r="L144" s="9" t="str">
        <f t="shared" ref="L144:L161" si="27">IF(J144="Div by 0", "N/A", IF(K144="N/A","N/A", IF(J144&gt;VALUE(MID(K144,1,2)), "No", IF(J144&lt;-1*VALUE(MID(K144,1,2)), "No", "Yes"))))</f>
        <v>Yes</v>
      </c>
    </row>
    <row r="145" spans="1:12" x14ac:dyDescent="0.2">
      <c r="A145" s="45" t="s">
        <v>477</v>
      </c>
      <c r="B145" s="34" t="s">
        <v>217</v>
      </c>
      <c r="C145" s="8">
        <v>2.8674224992999999</v>
      </c>
      <c r="D145" s="43" t="str">
        <f t="shared" si="24"/>
        <v>N/A</v>
      </c>
      <c r="E145" s="8">
        <v>2.6701386562999998</v>
      </c>
      <c r="F145" s="43" t="str">
        <f t="shared" si="25"/>
        <v>N/A</v>
      </c>
      <c r="G145" s="8">
        <v>3.2294336502999998</v>
      </c>
      <c r="H145" s="43" t="str">
        <f t="shared" si="26"/>
        <v>N/A</v>
      </c>
      <c r="I145" s="12">
        <v>-6.88</v>
      </c>
      <c r="J145" s="12">
        <v>20.95</v>
      </c>
      <c r="K145" s="44" t="s">
        <v>732</v>
      </c>
      <c r="L145" s="9" t="str">
        <f t="shared" si="27"/>
        <v>Yes</v>
      </c>
    </row>
    <row r="146" spans="1:12" x14ac:dyDescent="0.2">
      <c r="A146" s="45" t="s">
        <v>478</v>
      </c>
      <c r="B146" s="34" t="s">
        <v>217</v>
      </c>
      <c r="C146" s="8">
        <v>2.6780611516000001</v>
      </c>
      <c r="D146" s="43" t="str">
        <f t="shared" si="24"/>
        <v>N/A</v>
      </c>
      <c r="E146" s="8">
        <v>2.2752970236999999</v>
      </c>
      <c r="F146" s="43" t="str">
        <f t="shared" si="25"/>
        <v>N/A</v>
      </c>
      <c r="G146" s="8">
        <v>2.5678343202999998</v>
      </c>
      <c r="H146" s="43" t="str">
        <f t="shared" si="26"/>
        <v>N/A</v>
      </c>
      <c r="I146" s="12">
        <v>-15</v>
      </c>
      <c r="J146" s="12">
        <v>12.86</v>
      </c>
      <c r="K146" s="44" t="s">
        <v>732</v>
      </c>
      <c r="L146" s="9" t="str">
        <f t="shared" si="27"/>
        <v>Yes</v>
      </c>
    </row>
    <row r="147" spans="1:12" x14ac:dyDescent="0.2">
      <c r="A147" s="45" t="s">
        <v>1479</v>
      </c>
      <c r="B147" s="34" t="s">
        <v>217</v>
      </c>
      <c r="C147" s="8">
        <v>16.660424576</v>
      </c>
      <c r="D147" s="43" t="str">
        <f t="shared" si="24"/>
        <v>N/A</v>
      </c>
      <c r="E147" s="8">
        <v>16.127408836000001</v>
      </c>
      <c r="F147" s="43" t="str">
        <f t="shared" si="25"/>
        <v>N/A</v>
      </c>
      <c r="G147" s="8">
        <v>15.760911634999999</v>
      </c>
      <c r="H147" s="43" t="str">
        <f t="shared" si="26"/>
        <v>N/A</v>
      </c>
      <c r="I147" s="12">
        <v>-3.2</v>
      </c>
      <c r="J147" s="12">
        <v>-2.27</v>
      </c>
      <c r="K147" s="44" t="s">
        <v>732</v>
      </c>
      <c r="L147" s="9" t="str">
        <f t="shared" si="27"/>
        <v>Yes</v>
      </c>
    </row>
    <row r="148" spans="1:12" x14ac:dyDescent="0.2">
      <c r="A148" s="45" t="s">
        <v>1480</v>
      </c>
      <c r="B148" s="34" t="s">
        <v>217</v>
      </c>
      <c r="C148" s="8">
        <v>29.689997071000001</v>
      </c>
      <c r="D148" s="43" t="str">
        <f t="shared" si="24"/>
        <v>N/A</v>
      </c>
      <c r="E148" s="8">
        <v>29.200716726</v>
      </c>
      <c r="F148" s="43" t="str">
        <f t="shared" si="25"/>
        <v>N/A</v>
      </c>
      <c r="G148" s="8">
        <v>28.851591567</v>
      </c>
      <c r="H148" s="43" t="str">
        <f t="shared" si="26"/>
        <v>N/A</v>
      </c>
      <c r="I148" s="12">
        <v>-1.65</v>
      </c>
      <c r="J148" s="12">
        <v>-1.2</v>
      </c>
      <c r="K148" s="44" t="s">
        <v>732</v>
      </c>
      <c r="L148" s="9" t="str">
        <f t="shared" si="27"/>
        <v>Yes</v>
      </c>
    </row>
    <row r="149" spans="1:12" x14ac:dyDescent="0.2">
      <c r="A149" s="45" t="s">
        <v>1481</v>
      </c>
      <c r="B149" s="34" t="s">
        <v>217</v>
      </c>
      <c r="C149" s="8">
        <v>3.2379625661000002</v>
      </c>
      <c r="D149" s="43" t="str">
        <f t="shared" si="24"/>
        <v>N/A</v>
      </c>
      <c r="E149" s="8">
        <v>3.0928731712999999</v>
      </c>
      <c r="F149" s="43" t="str">
        <f t="shared" si="25"/>
        <v>N/A</v>
      </c>
      <c r="G149" s="8">
        <v>3.1458061493999998</v>
      </c>
      <c r="H149" s="43" t="str">
        <f t="shared" si="26"/>
        <v>N/A</v>
      </c>
      <c r="I149" s="12">
        <v>-4.4800000000000004</v>
      </c>
      <c r="J149" s="12">
        <v>1.7110000000000001</v>
      </c>
      <c r="K149" s="44" t="s">
        <v>732</v>
      </c>
      <c r="L149" s="9" t="str">
        <f t="shared" si="27"/>
        <v>Yes</v>
      </c>
    </row>
    <row r="150" spans="1:12" x14ac:dyDescent="0.2">
      <c r="A150" s="45" t="s">
        <v>90</v>
      </c>
      <c r="B150" s="34" t="s">
        <v>217</v>
      </c>
      <c r="C150" s="8">
        <v>42.382662875999998</v>
      </c>
      <c r="D150" s="43" t="str">
        <f t="shared" si="24"/>
        <v>N/A</v>
      </c>
      <c r="E150" s="8">
        <v>43.318584999000002</v>
      </c>
      <c r="F150" s="43" t="str">
        <f t="shared" si="25"/>
        <v>N/A</v>
      </c>
      <c r="G150" s="8">
        <v>46.252378294000003</v>
      </c>
      <c r="H150" s="43" t="str">
        <f t="shared" si="26"/>
        <v>N/A</v>
      </c>
      <c r="I150" s="12">
        <v>2.2080000000000002</v>
      </c>
      <c r="J150" s="12">
        <v>6.7729999999999997</v>
      </c>
      <c r="K150" s="44" t="s">
        <v>732</v>
      </c>
      <c r="L150" s="9" t="str">
        <f t="shared" si="27"/>
        <v>Yes</v>
      </c>
    </row>
    <row r="151" spans="1:12" x14ac:dyDescent="0.2">
      <c r="A151" s="45" t="s">
        <v>479</v>
      </c>
      <c r="B151" s="34" t="s">
        <v>217</v>
      </c>
      <c r="C151" s="8">
        <v>40.321298581999997</v>
      </c>
      <c r="D151" s="43" t="str">
        <f t="shared" si="24"/>
        <v>N/A</v>
      </c>
      <c r="E151" s="8">
        <v>40.709357625999999</v>
      </c>
      <c r="F151" s="43" t="str">
        <f t="shared" si="25"/>
        <v>N/A</v>
      </c>
      <c r="G151" s="8">
        <v>43.320380321999998</v>
      </c>
      <c r="H151" s="43" t="str">
        <f t="shared" si="26"/>
        <v>N/A</v>
      </c>
      <c r="I151" s="12">
        <v>0.96240000000000003</v>
      </c>
      <c r="J151" s="12">
        <v>6.4139999999999997</v>
      </c>
      <c r="K151" s="44" t="s">
        <v>732</v>
      </c>
      <c r="L151" s="9" t="str">
        <f t="shared" si="27"/>
        <v>Yes</v>
      </c>
    </row>
    <row r="152" spans="1:12" x14ac:dyDescent="0.2">
      <c r="A152" s="45" t="s">
        <v>480</v>
      </c>
      <c r="B152" s="34" t="s">
        <v>217</v>
      </c>
      <c r="C152" s="8">
        <v>44.006286611999997</v>
      </c>
      <c r="D152" s="43" t="str">
        <f t="shared" si="24"/>
        <v>N/A</v>
      </c>
      <c r="E152" s="8">
        <v>45.722511175999998</v>
      </c>
      <c r="F152" s="43" t="str">
        <f t="shared" si="25"/>
        <v>N/A</v>
      </c>
      <c r="G152" s="8">
        <v>49.011341965</v>
      </c>
      <c r="H152" s="43" t="str">
        <f t="shared" si="26"/>
        <v>N/A</v>
      </c>
      <c r="I152" s="12">
        <v>3.9</v>
      </c>
      <c r="J152" s="12">
        <v>7.1929999999999996</v>
      </c>
      <c r="K152" s="44" t="s">
        <v>732</v>
      </c>
      <c r="L152" s="9" t="str">
        <f t="shared" si="27"/>
        <v>Yes</v>
      </c>
    </row>
    <row r="153" spans="1:12" x14ac:dyDescent="0.2">
      <c r="A153" s="45" t="s">
        <v>117</v>
      </c>
      <c r="B153" s="34" t="s">
        <v>217</v>
      </c>
      <c r="C153" s="8">
        <v>79.687526599999998</v>
      </c>
      <c r="D153" s="43" t="str">
        <f t="shared" si="24"/>
        <v>N/A</v>
      </c>
      <c r="E153" s="8">
        <v>79.658202101000001</v>
      </c>
      <c r="F153" s="43" t="str">
        <f t="shared" si="25"/>
        <v>N/A</v>
      </c>
      <c r="G153" s="8">
        <v>77.012739917000005</v>
      </c>
      <c r="H153" s="43" t="str">
        <f t="shared" si="26"/>
        <v>N/A</v>
      </c>
      <c r="I153" s="12">
        <v>-3.6999999999999998E-2</v>
      </c>
      <c r="J153" s="12">
        <v>-3.32</v>
      </c>
      <c r="K153" s="44" t="s">
        <v>732</v>
      </c>
      <c r="L153" s="9" t="str">
        <f t="shared" si="27"/>
        <v>Yes</v>
      </c>
    </row>
    <row r="154" spans="1:12" x14ac:dyDescent="0.2">
      <c r="A154" s="45" t="s">
        <v>481</v>
      </c>
      <c r="B154" s="34" t="s">
        <v>217</v>
      </c>
      <c r="C154" s="8">
        <v>76.477429611000005</v>
      </c>
      <c r="D154" s="43" t="str">
        <f t="shared" si="24"/>
        <v>N/A</v>
      </c>
      <c r="E154" s="8">
        <v>76.644450398999993</v>
      </c>
      <c r="F154" s="43" t="str">
        <f t="shared" si="25"/>
        <v>N/A</v>
      </c>
      <c r="G154" s="8">
        <v>74.337329475000004</v>
      </c>
      <c r="H154" s="43" t="str">
        <f t="shared" si="26"/>
        <v>N/A</v>
      </c>
      <c r="I154" s="12">
        <v>0.21840000000000001</v>
      </c>
      <c r="J154" s="12">
        <v>-3.01</v>
      </c>
      <c r="K154" s="44" t="s">
        <v>732</v>
      </c>
      <c r="L154" s="9" t="str">
        <f t="shared" si="27"/>
        <v>Yes</v>
      </c>
    </row>
    <row r="155" spans="1:12" x14ac:dyDescent="0.2">
      <c r="A155" s="45" t="s">
        <v>482</v>
      </c>
      <c r="B155" s="34" t="s">
        <v>217</v>
      </c>
      <c r="C155" s="8">
        <v>83.032397485000004</v>
      </c>
      <c r="D155" s="43" t="str">
        <f t="shared" si="24"/>
        <v>N/A</v>
      </c>
      <c r="E155" s="8">
        <v>82.850035660000003</v>
      </c>
      <c r="F155" s="43" t="str">
        <f t="shared" si="25"/>
        <v>N/A</v>
      </c>
      <c r="G155" s="8">
        <v>79.915688046</v>
      </c>
      <c r="H155" s="43" t="str">
        <f t="shared" si="26"/>
        <v>N/A</v>
      </c>
      <c r="I155" s="12">
        <v>-0.22</v>
      </c>
      <c r="J155" s="12">
        <v>-3.54</v>
      </c>
      <c r="K155" s="44" t="s">
        <v>732</v>
      </c>
      <c r="L155" s="9" t="str">
        <f t="shared" si="27"/>
        <v>Yes</v>
      </c>
    </row>
    <row r="156" spans="1:12" x14ac:dyDescent="0.2">
      <c r="A156" s="45" t="s">
        <v>1482</v>
      </c>
      <c r="B156" s="34" t="s">
        <v>217</v>
      </c>
      <c r="C156" s="35">
        <v>1.7853978922</v>
      </c>
      <c r="D156" s="43" t="str">
        <f t="shared" si="24"/>
        <v>N/A</v>
      </c>
      <c r="E156" s="35">
        <v>1.9127641589</v>
      </c>
      <c r="F156" s="43" t="str">
        <f t="shared" si="25"/>
        <v>N/A</v>
      </c>
      <c r="G156" s="35">
        <v>1.7709126816</v>
      </c>
      <c r="H156" s="43" t="str">
        <f t="shared" si="26"/>
        <v>N/A</v>
      </c>
      <c r="I156" s="12">
        <v>7.1340000000000003</v>
      </c>
      <c r="J156" s="12">
        <v>-7.42</v>
      </c>
      <c r="K156" s="44" t="s">
        <v>732</v>
      </c>
      <c r="L156" s="9" t="str">
        <f t="shared" si="27"/>
        <v>Yes</v>
      </c>
    </row>
    <row r="157" spans="1:12" x14ac:dyDescent="0.2">
      <c r="A157" s="45" t="s">
        <v>1483</v>
      </c>
      <c r="B157" s="34" t="s">
        <v>217</v>
      </c>
      <c r="C157" s="35">
        <v>0.55091917130000001</v>
      </c>
      <c r="D157" s="43" t="str">
        <f t="shared" si="24"/>
        <v>N/A</v>
      </c>
      <c r="E157" s="35">
        <v>0.86672938229999996</v>
      </c>
      <c r="F157" s="43" t="str">
        <f t="shared" si="25"/>
        <v>N/A</v>
      </c>
      <c r="G157" s="35">
        <v>0.8732718894</v>
      </c>
      <c r="H157" s="43" t="str">
        <f t="shared" si="26"/>
        <v>N/A</v>
      </c>
      <c r="I157" s="12">
        <v>57.32</v>
      </c>
      <c r="J157" s="12">
        <v>0.75490000000000002</v>
      </c>
      <c r="K157" s="44" t="s">
        <v>732</v>
      </c>
      <c r="L157" s="9" t="str">
        <f t="shared" si="27"/>
        <v>Yes</v>
      </c>
    </row>
    <row r="158" spans="1:12" x14ac:dyDescent="0.2">
      <c r="A158" s="45" t="s">
        <v>1484</v>
      </c>
      <c r="B158" s="34" t="s">
        <v>217</v>
      </c>
      <c r="C158" s="35">
        <v>3.1397132377000001</v>
      </c>
      <c r="D158" s="43" t="str">
        <f t="shared" si="24"/>
        <v>N/A</v>
      </c>
      <c r="E158" s="35">
        <v>3.1311162079999999</v>
      </c>
      <c r="F158" s="43" t="str">
        <f t="shared" si="25"/>
        <v>N/A</v>
      </c>
      <c r="G158" s="35">
        <v>2.8280130293000001</v>
      </c>
      <c r="H158" s="43" t="str">
        <f t="shared" si="26"/>
        <v>N/A</v>
      </c>
      <c r="I158" s="12">
        <v>-0.27400000000000002</v>
      </c>
      <c r="J158" s="12">
        <v>-9.68</v>
      </c>
      <c r="K158" s="44" t="s">
        <v>732</v>
      </c>
      <c r="L158" s="9" t="str">
        <f t="shared" si="27"/>
        <v>Yes</v>
      </c>
    </row>
    <row r="159" spans="1:12" x14ac:dyDescent="0.2">
      <c r="A159" s="45" t="s">
        <v>1485</v>
      </c>
      <c r="B159" s="34" t="s">
        <v>217</v>
      </c>
      <c r="C159" s="35">
        <v>231.999157</v>
      </c>
      <c r="D159" s="43" t="str">
        <f t="shared" si="24"/>
        <v>N/A</v>
      </c>
      <c r="E159" s="35">
        <v>273.32510726999999</v>
      </c>
      <c r="F159" s="43" t="str">
        <f t="shared" si="25"/>
        <v>N/A</v>
      </c>
      <c r="G159" s="35">
        <v>226.98782474000001</v>
      </c>
      <c r="H159" s="43" t="str">
        <f t="shared" si="26"/>
        <v>N/A</v>
      </c>
      <c r="I159" s="12">
        <v>17.809999999999999</v>
      </c>
      <c r="J159" s="12">
        <v>-17</v>
      </c>
      <c r="K159" s="44" t="s">
        <v>732</v>
      </c>
      <c r="L159" s="9" t="str">
        <f t="shared" si="27"/>
        <v>Yes</v>
      </c>
    </row>
    <row r="160" spans="1:12" x14ac:dyDescent="0.2">
      <c r="A160" s="45" t="s">
        <v>1486</v>
      </c>
      <c r="B160" s="34" t="s">
        <v>217</v>
      </c>
      <c r="C160" s="35">
        <v>235.47252283</v>
      </c>
      <c r="D160" s="43" t="str">
        <f t="shared" si="24"/>
        <v>N/A</v>
      </c>
      <c r="E160" s="35">
        <v>278.18139067999999</v>
      </c>
      <c r="F160" s="43" t="str">
        <f t="shared" si="25"/>
        <v>N/A</v>
      </c>
      <c r="G160" s="35">
        <v>232.71856373</v>
      </c>
      <c r="H160" s="43" t="str">
        <f t="shared" si="26"/>
        <v>N/A</v>
      </c>
      <c r="I160" s="12">
        <v>18.14</v>
      </c>
      <c r="J160" s="12">
        <v>-16.3</v>
      </c>
      <c r="K160" s="44" t="s">
        <v>732</v>
      </c>
      <c r="L160" s="9" t="str">
        <f t="shared" si="27"/>
        <v>Yes</v>
      </c>
    </row>
    <row r="161" spans="1:12" x14ac:dyDescent="0.2">
      <c r="A161" s="45" t="s">
        <v>1487</v>
      </c>
      <c r="B161" s="34" t="s">
        <v>217</v>
      </c>
      <c r="C161" s="35">
        <v>199.47959184000001</v>
      </c>
      <c r="D161" s="43" t="str">
        <f t="shared" si="24"/>
        <v>N/A</v>
      </c>
      <c r="E161" s="35">
        <v>226.78487064000001</v>
      </c>
      <c r="F161" s="43" t="str">
        <f t="shared" si="25"/>
        <v>N/A</v>
      </c>
      <c r="G161" s="35">
        <v>175.23690508000001</v>
      </c>
      <c r="H161" s="43" t="str">
        <f t="shared" si="26"/>
        <v>N/A</v>
      </c>
      <c r="I161" s="12">
        <v>13.69</v>
      </c>
      <c r="J161" s="12">
        <v>-22.7</v>
      </c>
      <c r="K161" s="44" t="s">
        <v>732</v>
      </c>
      <c r="L161" s="9" t="str">
        <f t="shared" si="27"/>
        <v>Yes</v>
      </c>
    </row>
    <row r="162" spans="1:12" x14ac:dyDescent="0.2">
      <c r="A162" s="45" t="s">
        <v>1620</v>
      </c>
      <c r="B162" s="34" t="s">
        <v>217</v>
      </c>
      <c r="C162" s="35">
        <v>0</v>
      </c>
      <c r="D162" s="43" t="str">
        <f t="shared" ref="D162:D172" si="28">IF($B162="N/A","N/A",IF(C162&gt;10,"No",IF(C162&lt;-10,"No","Yes")))</f>
        <v>N/A</v>
      </c>
      <c r="E162" s="35">
        <v>11</v>
      </c>
      <c r="F162" s="43" t="str">
        <f t="shared" ref="F162:F172" si="29">IF($B162="N/A","N/A",IF(E162&gt;10,"No",IF(E162&lt;-10,"No","Yes")))</f>
        <v>N/A</v>
      </c>
      <c r="G162" s="35">
        <v>0</v>
      </c>
      <c r="H162" s="43" t="str">
        <f t="shared" ref="H162:H172" si="30">IF($B162="N/A","N/A",IF(G162&gt;10,"No",IF(G162&lt;-10,"No","Yes")))</f>
        <v>N/A</v>
      </c>
      <c r="I162" s="12" t="s">
        <v>1743</v>
      </c>
      <c r="J162" s="12">
        <v>-100</v>
      </c>
      <c r="K162" s="14" t="s">
        <v>217</v>
      </c>
      <c r="L162" s="9" t="str">
        <f t="shared" ref="L162:L172" si="31">IF(J162="Div by 0", "N/A", IF(K162="N/A","N/A", IF(J162&gt;VALUE(MID(K162,1,2)), "No", IF(J162&lt;-1*VALUE(MID(K162,1,2)), "No", "Yes"))))</f>
        <v>N/A</v>
      </c>
    </row>
    <row r="163" spans="1:12" x14ac:dyDescent="0.2">
      <c r="A163" s="45" t="s">
        <v>126</v>
      </c>
      <c r="B163" s="34" t="s">
        <v>217</v>
      </c>
      <c r="C163" s="35">
        <v>0</v>
      </c>
      <c r="D163" s="43" t="str">
        <f t="shared" si="28"/>
        <v>N/A</v>
      </c>
      <c r="E163" s="35">
        <v>11</v>
      </c>
      <c r="F163" s="43" t="str">
        <f t="shared" si="29"/>
        <v>N/A</v>
      </c>
      <c r="G163" s="35">
        <v>11</v>
      </c>
      <c r="H163" s="43" t="str">
        <f t="shared" si="30"/>
        <v>N/A</v>
      </c>
      <c r="I163" s="12" t="s">
        <v>1743</v>
      </c>
      <c r="J163" s="12">
        <v>-83.3</v>
      </c>
      <c r="K163" s="14" t="s">
        <v>217</v>
      </c>
      <c r="L163" s="9" t="str">
        <f t="shared" si="31"/>
        <v>N/A</v>
      </c>
    </row>
    <row r="164" spans="1:12" ht="25.5" x14ac:dyDescent="0.2">
      <c r="A164" s="45" t="s">
        <v>1621</v>
      </c>
      <c r="B164" s="34" t="s">
        <v>217</v>
      </c>
      <c r="C164" s="35">
        <v>0</v>
      </c>
      <c r="D164" s="43" t="str">
        <f t="shared" si="28"/>
        <v>N/A</v>
      </c>
      <c r="E164" s="35">
        <v>11</v>
      </c>
      <c r="F164" s="43" t="str">
        <f t="shared" si="29"/>
        <v>N/A</v>
      </c>
      <c r="G164" s="35">
        <v>11</v>
      </c>
      <c r="H164" s="43" t="str">
        <f t="shared" si="30"/>
        <v>N/A</v>
      </c>
      <c r="I164" s="12" t="s">
        <v>1743</v>
      </c>
      <c r="J164" s="12">
        <v>-66.7</v>
      </c>
      <c r="K164" s="14" t="s">
        <v>217</v>
      </c>
      <c r="L164" s="9" t="str">
        <f t="shared" si="31"/>
        <v>N/A</v>
      </c>
    </row>
    <row r="165" spans="1:12" ht="25.5" x14ac:dyDescent="0.2">
      <c r="A165" s="45" t="s">
        <v>1488</v>
      </c>
      <c r="B165" s="34" t="s">
        <v>217</v>
      </c>
      <c r="C165" s="35">
        <v>44</v>
      </c>
      <c r="D165" s="43" t="str">
        <f t="shared" si="28"/>
        <v>N/A</v>
      </c>
      <c r="E165" s="35">
        <v>18</v>
      </c>
      <c r="F165" s="43" t="str">
        <f t="shared" si="29"/>
        <v>N/A</v>
      </c>
      <c r="G165" s="35">
        <v>11</v>
      </c>
      <c r="H165" s="43" t="str">
        <f t="shared" si="30"/>
        <v>N/A</v>
      </c>
      <c r="I165" s="12">
        <v>-59.1</v>
      </c>
      <c r="J165" s="12">
        <v>-88.9</v>
      </c>
      <c r="K165" s="14" t="s">
        <v>217</v>
      </c>
      <c r="L165" s="9" t="str">
        <f t="shared" si="31"/>
        <v>N/A</v>
      </c>
    </row>
    <row r="166" spans="1:12" x14ac:dyDescent="0.2">
      <c r="A166" s="45" t="s">
        <v>1622</v>
      </c>
      <c r="B166" s="34" t="s">
        <v>217</v>
      </c>
      <c r="C166" s="35">
        <v>11</v>
      </c>
      <c r="D166" s="43" t="str">
        <f t="shared" si="28"/>
        <v>N/A</v>
      </c>
      <c r="E166" s="35">
        <v>0</v>
      </c>
      <c r="F166" s="43" t="str">
        <f t="shared" si="29"/>
        <v>N/A</v>
      </c>
      <c r="G166" s="35">
        <v>0</v>
      </c>
      <c r="H166" s="43" t="str">
        <f t="shared" si="30"/>
        <v>N/A</v>
      </c>
      <c r="I166" s="12">
        <v>-100</v>
      </c>
      <c r="J166" s="12" t="s">
        <v>1743</v>
      </c>
      <c r="K166" s="14" t="s">
        <v>217</v>
      </c>
      <c r="L166" s="9" t="str">
        <f t="shared" si="31"/>
        <v>N/A</v>
      </c>
    </row>
    <row r="167" spans="1:12" x14ac:dyDescent="0.2">
      <c r="A167" s="45" t="s">
        <v>1623</v>
      </c>
      <c r="B167" s="34" t="s">
        <v>217</v>
      </c>
      <c r="C167" s="35">
        <v>0</v>
      </c>
      <c r="D167" s="43" t="str">
        <f t="shared" si="28"/>
        <v>N/A</v>
      </c>
      <c r="E167" s="35">
        <v>11</v>
      </c>
      <c r="F167" s="43" t="str">
        <f t="shared" si="29"/>
        <v>N/A</v>
      </c>
      <c r="G167" s="35">
        <v>11</v>
      </c>
      <c r="H167" s="43" t="str">
        <f t="shared" si="30"/>
        <v>N/A</v>
      </c>
      <c r="I167" s="12" t="s">
        <v>1743</v>
      </c>
      <c r="J167" s="12">
        <v>33.33</v>
      </c>
      <c r="K167" s="14" t="s">
        <v>217</v>
      </c>
      <c r="L167" s="9" t="str">
        <f t="shared" si="31"/>
        <v>N/A</v>
      </c>
    </row>
    <row r="168" spans="1:12" x14ac:dyDescent="0.2">
      <c r="A168" s="45" t="s">
        <v>125</v>
      </c>
      <c r="B168" s="34" t="s">
        <v>217</v>
      </c>
      <c r="C168" s="46">
        <v>496485</v>
      </c>
      <c r="D168" s="43" t="str">
        <f t="shared" si="28"/>
        <v>N/A</v>
      </c>
      <c r="E168" s="46">
        <v>2618037</v>
      </c>
      <c r="F168" s="43" t="str">
        <f t="shared" si="29"/>
        <v>N/A</v>
      </c>
      <c r="G168" s="46">
        <v>629584</v>
      </c>
      <c r="H168" s="43" t="str">
        <f t="shared" si="30"/>
        <v>N/A</v>
      </c>
      <c r="I168" s="12">
        <v>427.3</v>
      </c>
      <c r="J168" s="12">
        <v>-76</v>
      </c>
      <c r="K168" s="14" t="s">
        <v>217</v>
      </c>
      <c r="L168" s="9" t="str">
        <f t="shared" si="31"/>
        <v>N/A</v>
      </c>
    </row>
    <row r="169" spans="1:12" x14ac:dyDescent="0.2">
      <c r="A169" s="45" t="s">
        <v>1624</v>
      </c>
      <c r="B169" s="34" t="s">
        <v>217</v>
      </c>
      <c r="C169" s="46">
        <v>340282</v>
      </c>
      <c r="D169" s="43" t="str">
        <f t="shared" si="28"/>
        <v>N/A</v>
      </c>
      <c r="E169" s="46">
        <v>651511</v>
      </c>
      <c r="F169" s="43" t="str">
        <f t="shared" si="29"/>
        <v>N/A</v>
      </c>
      <c r="G169" s="46">
        <v>625788</v>
      </c>
      <c r="H169" s="43" t="str">
        <f t="shared" si="30"/>
        <v>N/A</v>
      </c>
      <c r="I169" s="12">
        <v>91.46</v>
      </c>
      <c r="J169" s="12">
        <v>-3.95</v>
      </c>
      <c r="K169" s="14" t="s">
        <v>217</v>
      </c>
      <c r="L169" s="9" t="str">
        <f t="shared" si="31"/>
        <v>N/A</v>
      </c>
    </row>
    <row r="170" spans="1:12" x14ac:dyDescent="0.2">
      <c r="A170" s="45" t="s">
        <v>1381</v>
      </c>
      <c r="B170" s="34" t="s">
        <v>217</v>
      </c>
      <c r="C170" s="46">
        <v>277284</v>
      </c>
      <c r="D170" s="43" t="str">
        <f t="shared" si="28"/>
        <v>N/A</v>
      </c>
      <c r="E170" s="46">
        <v>2616867</v>
      </c>
      <c r="F170" s="43" t="str">
        <f t="shared" si="29"/>
        <v>N/A</v>
      </c>
      <c r="G170" s="46">
        <v>321576</v>
      </c>
      <c r="H170" s="43" t="str">
        <f t="shared" si="30"/>
        <v>N/A</v>
      </c>
      <c r="I170" s="12">
        <v>843.7</v>
      </c>
      <c r="J170" s="12">
        <v>-87.7</v>
      </c>
      <c r="K170" s="14" t="s">
        <v>217</v>
      </c>
      <c r="L170" s="9" t="str">
        <f t="shared" si="31"/>
        <v>N/A</v>
      </c>
    </row>
    <row r="171" spans="1:12" x14ac:dyDescent="0.2">
      <c r="A171" s="45" t="s">
        <v>1618</v>
      </c>
      <c r="B171" s="34" t="s">
        <v>217</v>
      </c>
      <c r="C171" s="46">
        <v>460840</v>
      </c>
      <c r="D171" s="43" t="str">
        <f t="shared" si="28"/>
        <v>N/A</v>
      </c>
      <c r="E171" s="46">
        <v>100784</v>
      </c>
      <c r="F171" s="43" t="str">
        <f t="shared" si="29"/>
        <v>N/A</v>
      </c>
      <c r="G171" s="46">
        <v>166854</v>
      </c>
      <c r="H171" s="43" t="str">
        <f t="shared" si="30"/>
        <v>N/A</v>
      </c>
      <c r="I171" s="12">
        <v>-78.099999999999994</v>
      </c>
      <c r="J171" s="12">
        <v>65.56</v>
      </c>
      <c r="K171" s="14" t="s">
        <v>217</v>
      </c>
      <c r="L171" s="9" t="str">
        <f t="shared" si="31"/>
        <v>N/A</v>
      </c>
    </row>
    <row r="172" spans="1:12" x14ac:dyDescent="0.2">
      <c r="A172" s="45" t="s">
        <v>1619</v>
      </c>
      <c r="B172" s="34" t="s">
        <v>217</v>
      </c>
      <c r="C172" s="46">
        <v>176906</v>
      </c>
      <c r="D172" s="43" t="str">
        <f t="shared" si="28"/>
        <v>N/A</v>
      </c>
      <c r="E172" s="46">
        <v>466400</v>
      </c>
      <c r="F172" s="43" t="str">
        <f t="shared" si="29"/>
        <v>N/A</v>
      </c>
      <c r="G172" s="46">
        <v>296356</v>
      </c>
      <c r="H172" s="43" t="str">
        <f t="shared" si="30"/>
        <v>N/A</v>
      </c>
      <c r="I172" s="12">
        <v>163.6</v>
      </c>
      <c r="J172" s="12">
        <v>-36.5</v>
      </c>
      <c r="K172" s="14" t="s">
        <v>217</v>
      </c>
      <c r="L172" s="9" t="str">
        <f t="shared" si="31"/>
        <v>N/A</v>
      </c>
    </row>
    <row r="173" spans="1:12" ht="25.5" x14ac:dyDescent="0.2">
      <c r="A173" s="45" t="s">
        <v>1382</v>
      </c>
      <c r="B173" s="34" t="s">
        <v>217</v>
      </c>
      <c r="C173" s="46">
        <v>56244</v>
      </c>
      <c r="D173" s="43" t="str">
        <f t="shared" ref="D173:D187" si="32">IF($B173="N/A","N/A",IF(C173&gt;10,"No",IF(C173&lt;-10,"No","Yes")))</f>
        <v>N/A</v>
      </c>
      <c r="E173" s="46">
        <v>43681</v>
      </c>
      <c r="F173" s="43" t="str">
        <f t="shared" ref="F173:F187" si="33">IF($B173="N/A","N/A",IF(E173&gt;10,"No",IF(E173&lt;-10,"No","Yes")))</f>
        <v>N/A</v>
      </c>
      <c r="G173" s="46">
        <v>26076</v>
      </c>
      <c r="H173" s="43" t="str">
        <f t="shared" ref="H173:H187" si="34">IF($B173="N/A","N/A",IF(G173&gt;10,"No",IF(G173&lt;-10,"No","Yes")))</f>
        <v>N/A</v>
      </c>
      <c r="I173" s="12">
        <v>-22.3</v>
      </c>
      <c r="J173" s="12">
        <v>-40.299999999999997</v>
      </c>
      <c r="K173" s="44" t="s">
        <v>732</v>
      </c>
      <c r="L173" s="9" t="str">
        <f t="shared" ref="L173:L187" si="35">IF(J173="Div by 0", "N/A", IF(K173="N/A","N/A", IF(J173&gt;VALUE(MID(K173,1,2)), "No", IF(J173&lt;-1*VALUE(MID(K173,1,2)), "No", "Yes"))))</f>
        <v>No</v>
      </c>
    </row>
    <row r="174" spans="1:12" x14ac:dyDescent="0.2">
      <c r="A174" s="45" t="s">
        <v>649</v>
      </c>
      <c r="B174" s="34" t="s">
        <v>217</v>
      </c>
      <c r="C174" s="35">
        <v>1442</v>
      </c>
      <c r="D174" s="43" t="str">
        <f t="shared" si="32"/>
        <v>N/A</v>
      </c>
      <c r="E174" s="35">
        <v>1214</v>
      </c>
      <c r="F174" s="43" t="str">
        <f t="shared" si="33"/>
        <v>N/A</v>
      </c>
      <c r="G174" s="35">
        <v>421</v>
      </c>
      <c r="H174" s="43" t="str">
        <f t="shared" si="34"/>
        <v>N/A</v>
      </c>
      <c r="I174" s="12">
        <v>-15.8</v>
      </c>
      <c r="J174" s="12">
        <v>-65.3</v>
      </c>
      <c r="K174" s="44" t="s">
        <v>732</v>
      </c>
      <c r="L174" s="9" t="str">
        <f t="shared" si="35"/>
        <v>No</v>
      </c>
    </row>
    <row r="175" spans="1:12" ht="25.5" x14ac:dyDescent="0.2">
      <c r="A175" s="45" t="s">
        <v>1383</v>
      </c>
      <c r="B175" s="34" t="s">
        <v>217</v>
      </c>
      <c r="C175" s="46">
        <v>39.004160888000001</v>
      </c>
      <c r="D175" s="43" t="str">
        <f t="shared" si="32"/>
        <v>N/A</v>
      </c>
      <c r="E175" s="46">
        <v>35.981054366000002</v>
      </c>
      <c r="F175" s="43" t="str">
        <f t="shared" si="33"/>
        <v>N/A</v>
      </c>
      <c r="G175" s="46">
        <v>61.938242279999997</v>
      </c>
      <c r="H175" s="43" t="str">
        <f t="shared" si="34"/>
        <v>N/A</v>
      </c>
      <c r="I175" s="12">
        <v>-7.75</v>
      </c>
      <c r="J175" s="12">
        <v>72.14</v>
      </c>
      <c r="K175" s="44" t="s">
        <v>732</v>
      </c>
      <c r="L175" s="9" t="str">
        <f t="shared" si="35"/>
        <v>No</v>
      </c>
    </row>
    <row r="176" spans="1:12" ht="25.5" x14ac:dyDescent="0.2">
      <c r="A176" s="45" t="s">
        <v>1384</v>
      </c>
      <c r="B176" s="34" t="s">
        <v>217</v>
      </c>
      <c r="C176" s="46">
        <v>357466</v>
      </c>
      <c r="D176" s="43" t="str">
        <f t="shared" si="32"/>
        <v>N/A</v>
      </c>
      <c r="E176" s="46">
        <v>585057</v>
      </c>
      <c r="F176" s="43" t="str">
        <f t="shared" si="33"/>
        <v>N/A</v>
      </c>
      <c r="G176" s="46">
        <v>345032</v>
      </c>
      <c r="H176" s="43" t="str">
        <f t="shared" si="34"/>
        <v>N/A</v>
      </c>
      <c r="I176" s="12">
        <v>63.67</v>
      </c>
      <c r="J176" s="12">
        <v>-41</v>
      </c>
      <c r="K176" s="44" t="s">
        <v>732</v>
      </c>
      <c r="L176" s="9" t="str">
        <f t="shared" si="35"/>
        <v>No</v>
      </c>
    </row>
    <row r="177" spans="1:12" x14ac:dyDescent="0.2">
      <c r="A177" s="45" t="s">
        <v>516</v>
      </c>
      <c r="B177" s="34" t="s">
        <v>217</v>
      </c>
      <c r="C177" s="35">
        <v>7627</v>
      </c>
      <c r="D177" s="43" t="str">
        <f t="shared" si="32"/>
        <v>N/A</v>
      </c>
      <c r="E177" s="35">
        <v>11536</v>
      </c>
      <c r="F177" s="43" t="str">
        <f t="shared" si="33"/>
        <v>N/A</v>
      </c>
      <c r="G177" s="35">
        <v>7917</v>
      </c>
      <c r="H177" s="43" t="str">
        <f t="shared" si="34"/>
        <v>N/A</v>
      </c>
      <c r="I177" s="12">
        <v>51.25</v>
      </c>
      <c r="J177" s="12">
        <v>-31.4</v>
      </c>
      <c r="K177" s="44" t="s">
        <v>732</v>
      </c>
      <c r="L177" s="9" t="str">
        <f t="shared" si="35"/>
        <v>No</v>
      </c>
    </row>
    <row r="178" spans="1:12" ht="25.5" x14ac:dyDescent="0.2">
      <c r="A178" s="45" t="s">
        <v>1385</v>
      </c>
      <c r="B178" s="34" t="s">
        <v>217</v>
      </c>
      <c r="C178" s="46">
        <v>46.86849351</v>
      </c>
      <c r="D178" s="43" t="str">
        <f t="shared" si="32"/>
        <v>N/A</v>
      </c>
      <c r="E178" s="46">
        <v>50.715759362</v>
      </c>
      <c r="F178" s="43" t="str">
        <f t="shared" si="33"/>
        <v>N/A</v>
      </c>
      <c r="G178" s="46">
        <v>43.581154478000002</v>
      </c>
      <c r="H178" s="43" t="str">
        <f t="shared" si="34"/>
        <v>N/A</v>
      </c>
      <c r="I178" s="12">
        <v>8.2089999999999996</v>
      </c>
      <c r="J178" s="12">
        <v>-14.1</v>
      </c>
      <c r="K178" s="44" t="s">
        <v>732</v>
      </c>
      <c r="L178" s="9" t="str">
        <f t="shared" si="35"/>
        <v>Yes</v>
      </c>
    </row>
    <row r="179" spans="1:12" ht="25.5" x14ac:dyDescent="0.2">
      <c r="A179" s="45" t="s">
        <v>1386</v>
      </c>
      <c r="B179" s="34" t="s">
        <v>217</v>
      </c>
      <c r="C179" s="46">
        <v>1109577</v>
      </c>
      <c r="D179" s="43" t="str">
        <f t="shared" si="32"/>
        <v>N/A</v>
      </c>
      <c r="E179" s="46">
        <v>1112354</v>
      </c>
      <c r="F179" s="43" t="str">
        <f t="shared" si="33"/>
        <v>N/A</v>
      </c>
      <c r="G179" s="46">
        <v>566592</v>
      </c>
      <c r="H179" s="43" t="str">
        <f t="shared" si="34"/>
        <v>N/A</v>
      </c>
      <c r="I179" s="12">
        <v>0.25030000000000002</v>
      </c>
      <c r="J179" s="12">
        <v>-49.1</v>
      </c>
      <c r="K179" s="44" t="s">
        <v>732</v>
      </c>
      <c r="L179" s="9" t="str">
        <f t="shared" si="35"/>
        <v>No</v>
      </c>
    </row>
    <row r="180" spans="1:12" x14ac:dyDescent="0.2">
      <c r="A180" s="45" t="s">
        <v>517</v>
      </c>
      <c r="B180" s="34" t="s">
        <v>217</v>
      </c>
      <c r="C180" s="35">
        <v>9458</v>
      </c>
      <c r="D180" s="43" t="str">
        <f t="shared" si="32"/>
        <v>N/A</v>
      </c>
      <c r="E180" s="35">
        <v>11470</v>
      </c>
      <c r="F180" s="43" t="str">
        <f t="shared" si="33"/>
        <v>N/A</v>
      </c>
      <c r="G180" s="35">
        <v>8802</v>
      </c>
      <c r="H180" s="43" t="str">
        <f t="shared" si="34"/>
        <v>N/A</v>
      </c>
      <c r="I180" s="12">
        <v>21.27</v>
      </c>
      <c r="J180" s="12">
        <v>-23.3</v>
      </c>
      <c r="K180" s="44" t="s">
        <v>732</v>
      </c>
      <c r="L180" s="9" t="str">
        <f t="shared" si="35"/>
        <v>Yes</v>
      </c>
    </row>
    <row r="181" spans="1:12" ht="25.5" x14ac:dyDescent="0.2">
      <c r="A181" s="45" t="s">
        <v>1387</v>
      </c>
      <c r="B181" s="34" t="s">
        <v>217</v>
      </c>
      <c r="C181" s="46">
        <v>117.31624022</v>
      </c>
      <c r="D181" s="43" t="str">
        <f t="shared" si="32"/>
        <v>N/A</v>
      </c>
      <c r="E181" s="46">
        <v>96.979424585999993</v>
      </c>
      <c r="F181" s="43" t="str">
        <f t="shared" si="33"/>
        <v>N/A</v>
      </c>
      <c r="G181" s="46">
        <v>64.370824812999999</v>
      </c>
      <c r="H181" s="43" t="str">
        <f t="shared" si="34"/>
        <v>N/A</v>
      </c>
      <c r="I181" s="12">
        <v>-17.3</v>
      </c>
      <c r="J181" s="12">
        <v>-33.6</v>
      </c>
      <c r="K181" s="44" t="s">
        <v>732</v>
      </c>
      <c r="L181" s="9" t="str">
        <f t="shared" si="35"/>
        <v>No</v>
      </c>
    </row>
    <row r="182" spans="1:12" ht="25.5" x14ac:dyDescent="0.2">
      <c r="A182" s="45" t="s">
        <v>1388</v>
      </c>
      <c r="B182" s="34" t="s">
        <v>217</v>
      </c>
      <c r="C182" s="46">
        <v>10576</v>
      </c>
      <c r="D182" s="43" t="str">
        <f t="shared" si="32"/>
        <v>N/A</v>
      </c>
      <c r="E182" s="46">
        <v>14457</v>
      </c>
      <c r="F182" s="43" t="str">
        <f t="shared" si="33"/>
        <v>N/A</v>
      </c>
      <c r="G182" s="46">
        <v>12768</v>
      </c>
      <c r="H182" s="43" t="str">
        <f t="shared" si="34"/>
        <v>N/A</v>
      </c>
      <c r="I182" s="12">
        <v>36.700000000000003</v>
      </c>
      <c r="J182" s="12">
        <v>-11.7</v>
      </c>
      <c r="K182" s="44" t="s">
        <v>732</v>
      </c>
      <c r="L182" s="9" t="str">
        <f t="shared" si="35"/>
        <v>Yes</v>
      </c>
    </row>
    <row r="183" spans="1:12" x14ac:dyDescent="0.2">
      <c r="A183" s="45" t="s">
        <v>518</v>
      </c>
      <c r="B183" s="34" t="s">
        <v>217</v>
      </c>
      <c r="C183" s="35">
        <v>97</v>
      </c>
      <c r="D183" s="43" t="str">
        <f t="shared" si="32"/>
        <v>N/A</v>
      </c>
      <c r="E183" s="35">
        <v>169</v>
      </c>
      <c r="F183" s="43" t="str">
        <f t="shared" si="33"/>
        <v>N/A</v>
      </c>
      <c r="G183" s="35">
        <v>213</v>
      </c>
      <c r="H183" s="43" t="str">
        <f t="shared" si="34"/>
        <v>N/A</v>
      </c>
      <c r="I183" s="12">
        <v>74.23</v>
      </c>
      <c r="J183" s="12">
        <v>26.04</v>
      </c>
      <c r="K183" s="44" t="s">
        <v>732</v>
      </c>
      <c r="L183" s="9" t="str">
        <f t="shared" si="35"/>
        <v>Yes</v>
      </c>
    </row>
    <row r="184" spans="1:12" ht="25.5" x14ac:dyDescent="0.2">
      <c r="A184" s="45" t="s">
        <v>1389</v>
      </c>
      <c r="B184" s="34" t="s">
        <v>217</v>
      </c>
      <c r="C184" s="46">
        <v>109.03092784</v>
      </c>
      <c r="D184" s="43" t="str">
        <f t="shared" si="32"/>
        <v>N/A</v>
      </c>
      <c r="E184" s="46">
        <v>85.544378698000003</v>
      </c>
      <c r="F184" s="43" t="str">
        <f t="shared" si="33"/>
        <v>N/A</v>
      </c>
      <c r="G184" s="46">
        <v>59.943661972000001</v>
      </c>
      <c r="H184" s="43" t="str">
        <f t="shared" si="34"/>
        <v>N/A</v>
      </c>
      <c r="I184" s="12">
        <v>-21.5</v>
      </c>
      <c r="J184" s="12">
        <v>-29.9</v>
      </c>
      <c r="K184" s="44" t="s">
        <v>732</v>
      </c>
      <c r="L184" s="9" t="str">
        <f t="shared" si="35"/>
        <v>Yes</v>
      </c>
    </row>
    <row r="185" spans="1:12" ht="25.5" x14ac:dyDescent="0.2">
      <c r="A185" s="45" t="s">
        <v>1390</v>
      </c>
      <c r="B185" s="34" t="s">
        <v>217</v>
      </c>
      <c r="C185" s="46">
        <v>85621482</v>
      </c>
      <c r="D185" s="43" t="str">
        <f t="shared" si="32"/>
        <v>N/A</v>
      </c>
      <c r="E185" s="46">
        <v>137745546</v>
      </c>
      <c r="F185" s="43" t="str">
        <f t="shared" si="33"/>
        <v>N/A</v>
      </c>
      <c r="G185" s="46">
        <v>428811824</v>
      </c>
      <c r="H185" s="43" t="str">
        <f t="shared" si="34"/>
        <v>N/A</v>
      </c>
      <c r="I185" s="12">
        <v>60.88</v>
      </c>
      <c r="J185" s="12">
        <v>211.3</v>
      </c>
      <c r="K185" s="44" t="s">
        <v>732</v>
      </c>
      <c r="L185" s="9" t="str">
        <f t="shared" si="35"/>
        <v>No</v>
      </c>
    </row>
    <row r="186" spans="1:12" ht="25.5" x14ac:dyDescent="0.2">
      <c r="A186" s="45" t="s">
        <v>519</v>
      </c>
      <c r="B186" s="34" t="s">
        <v>217</v>
      </c>
      <c r="C186" s="35">
        <v>8813</v>
      </c>
      <c r="D186" s="43" t="str">
        <f t="shared" si="32"/>
        <v>N/A</v>
      </c>
      <c r="E186" s="35">
        <v>14004</v>
      </c>
      <c r="F186" s="43" t="str">
        <f t="shared" si="33"/>
        <v>N/A</v>
      </c>
      <c r="G186" s="35">
        <v>14435</v>
      </c>
      <c r="H186" s="43" t="str">
        <f t="shared" si="34"/>
        <v>N/A</v>
      </c>
      <c r="I186" s="12">
        <v>58.9</v>
      </c>
      <c r="J186" s="12">
        <v>3.0779999999999998</v>
      </c>
      <c r="K186" s="44" t="s">
        <v>732</v>
      </c>
      <c r="L186" s="9" t="str">
        <f t="shared" si="35"/>
        <v>Yes</v>
      </c>
    </row>
    <row r="187" spans="1:12" ht="25.5" x14ac:dyDescent="0.2">
      <c r="A187" s="45" t="s">
        <v>1391</v>
      </c>
      <c r="B187" s="34" t="s">
        <v>217</v>
      </c>
      <c r="C187" s="46">
        <v>9715.3616249000006</v>
      </c>
      <c r="D187" s="43" t="str">
        <f t="shared" si="32"/>
        <v>N/A</v>
      </c>
      <c r="E187" s="46">
        <v>9836.1572407999993</v>
      </c>
      <c r="F187" s="43" t="str">
        <f t="shared" si="33"/>
        <v>N/A</v>
      </c>
      <c r="G187" s="46">
        <v>29706.395842999998</v>
      </c>
      <c r="H187" s="43" t="str">
        <f t="shared" si="34"/>
        <v>N/A</v>
      </c>
      <c r="I187" s="12">
        <v>1.2430000000000001</v>
      </c>
      <c r="J187" s="12">
        <v>202</v>
      </c>
      <c r="K187" s="44" t="s">
        <v>732</v>
      </c>
      <c r="L187" s="9" t="str">
        <f t="shared" si="35"/>
        <v>No</v>
      </c>
    </row>
    <row r="188" spans="1:12" x14ac:dyDescent="0.2">
      <c r="A188" s="4" t="s">
        <v>1392</v>
      </c>
      <c r="B188" s="34" t="s">
        <v>217</v>
      </c>
      <c r="C188" s="46">
        <v>235242546</v>
      </c>
      <c r="D188" s="43" t="str">
        <f t="shared" ref="D188:D203" si="36">IF($B188="N/A","N/A",IF(C188&gt;10,"No",IF(C188&lt;-10,"No","Yes")))</f>
        <v>N/A</v>
      </c>
      <c r="E188" s="46">
        <v>226145178</v>
      </c>
      <c r="F188" s="43" t="str">
        <f t="shared" ref="F188:F203" si="37">IF($B188="N/A","N/A",IF(E188&gt;10,"No",IF(E188&lt;-10,"No","Yes")))</f>
        <v>N/A</v>
      </c>
      <c r="G188" s="46">
        <v>283536957</v>
      </c>
      <c r="H188" s="43" t="str">
        <f t="shared" ref="H188:H203" si="38">IF($B188="N/A","N/A",IF(G188&gt;10,"No",IF(G188&lt;-10,"No","Yes")))</f>
        <v>N/A</v>
      </c>
      <c r="I188" s="12">
        <v>-3.87</v>
      </c>
      <c r="J188" s="12">
        <v>25.38</v>
      </c>
      <c r="K188" s="44" t="s">
        <v>732</v>
      </c>
      <c r="L188" s="9" t="str">
        <f t="shared" ref="L188:L203" si="39">IF(J188="Div by 0", "N/A", IF(K188="N/A","N/A", IF(J188&gt;VALUE(MID(K188,1,2)), "No", IF(J188&lt;-1*VALUE(MID(K188,1,2)), "No", "Yes"))))</f>
        <v>Yes</v>
      </c>
    </row>
    <row r="189" spans="1:12" x14ac:dyDescent="0.2">
      <c r="A189" s="4" t="s">
        <v>1489</v>
      </c>
      <c r="B189" s="34" t="s">
        <v>217</v>
      </c>
      <c r="C189" s="35">
        <v>48685</v>
      </c>
      <c r="D189" s="43" t="str">
        <f t="shared" si="36"/>
        <v>N/A</v>
      </c>
      <c r="E189" s="35">
        <v>49899</v>
      </c>
      <c r="F189" s="43" t="str">
        <f t="shared" si="37"/>
        <v>N/A</v>
      </c>
      <c r="G189" s="35">
        <v>51040</v>
      </c>
      <c r="H189" s="43" t="str">
        <f t="shared" si="38"/>
        <v>N/A</v>
      </c>
      <c r="I189" s="12">
        <v>2.4940000000000002</v>
      </c>
      <c r="J189" s="12">
        <v>2.2869999999999999</v>
      </c>
      <c r="K189" s="44" t="s">
        <v>732</v>
      </c>
      <c r="L189" s="9" t="str">
        <f t="shared" si="39"/>
        <v>Yes</v>
      </c>
    </row>
    <row r="190" spans="1:12" x14ac:dyDescent="0.2">
      <c r="A190" s="4" t="s">
        <v>1490</v>
      </c>
      <c r="B190" s="34" t="s">
        <v>217</v>
      </c>
      <c r="C190" s="46">
        <v>4831.9306973000002</v>
      </c>
      <c r="D190" s="43" t="str">
        <f t="shared" si="36"/>
        <v>N/A</v>
      </c>
      <c r="E190" s="46">
        <v>4532.0583177999997</v>
      </c>
      <c r="F190" s="43" t="str">
        <f t="shared" si="37"/>
        <v>N/A</v>
      </c>
      <c r="G190" s="46">
        <v>5555.1911638000001</v>
      </c>
      <c r="H190" s="43" t="str">
        <f t="shared" si="38"/>
        <v>N/A</v>
      </c>
      <c r="I190" s="12">
        <v>-6.21</v>
      </c>
      <c r="J190" s="12">
        <v>22.58</v>
      </c>
      <c r="K190" s="44" t="s">
        <v>732</v>
      </c>
      <c r="L190" s="9" t="str">
        <f t="shared" si="39"/>
        <v>Yes</v>
      </c>
    </row>
    <row r="191" spans="1:12" x14ac:dyDescent="0.2">
      <c r="A191" s="4" t="s">
        <v>1491</v>
      </c>
      <c r="B191" s="34" t="s">
        <v>217</v>
      </c>
      <c r="C191" s="46">
        <v>4781.1078992000002</v>
      </c>
      <c r="D191" s="43" t="str">
        <f t="shared" si="36"/>
        <v>N/A</v>
      </c>
      <c r="E191" s="46">
        <v>4410.7670479999997</v>
      </c>
      <c r="F191" s="43" t="str">
        <f t="shared" si="37"/>
        <v>N/A</v>
      </c>
      <c r="G191" s="46">
        <v>5619.0073106999998</v>
      </c>
      <c r="H191" s="43" t="str">
        <f t="shared" si="38"/>
        <v>N/A</v>
      </c>
      <c r="I191" s="12">
        <v>-7.75</v>
      </c>
      <c r="J191" s="12">
        <v>27.39</v>
      </c>
      <c r="K191" s="44" t="s">
        <v>732</v>
      </c>
      <c r="L191" s="9" t="str">
        <f t="shared" si="39"/>
        <v>Yes</v>
      </c>
    </row>
    <row r="192" spans="1:12" x14ac:dyDescent="0.2">
      <c r="A192" s="4" t="s">
        <v>1492</v>
      </c>
      <c r="B192" s="34" t="s">
        <v>217</v>
      </c>
      <c r="C192" s="46">
        <v>4831.4085716999998</v>
      </c>
      <c r="D192" s="43" t="str">
        <f t="shared" si="36"/>
        <v>N/A</v>
      </c>
      <c r="E192" s="46">
        <v>4596.9801632999997</v>
      </c>
      <c r="F192" s="43" t="str">
        <f t="shared" si="37"/>
        <v>N/A</v>
      </c>
      <c r="G192" s="46">
        <v>5425.8581205</v>
      </c>
      <c r="H192" s="43" t="str">
        <f t="shared" si="38"/>
        <v>N/A</v>
      </c>
      <c r="I192" s="12">
        <v>-4.8499999999999996</v>
      </c>
      <c r="J192" s="12">
        <v>18.03</v>
      </c>
      <c r="K192" s="44" t="s">
        <v>732</v>
      </c>
      <c r="L192" s="9" t="str">
        <f t="shared" si="39"/>
        <v>Yes</v>
      </c>
    </row>
    <row r="193" spans="1:12" x14ac:dyDescent="0.2">
      <c r="A193" s="45" t="s">
        <v>1493</v>
      </c>
      <c r="B193" s="34" t="s">
        <v>217</v>
      </c>
      <c r="C193" s="9">
        <v>20.720195434000001</v>
      </c>
      <c r="D193" s="43" t="str">
        <f t="shared" si="36"/>
        <v>N/A</v>
      </c>
      <c r="E193" s="9">
        <v>20.926838474</v>
      </c>
      <c r="F193" s="43" t="str">
        <f t="shared" si="37"/>
        <v>N/A</v>
      </c>
      <c r="G193" s="9">
        <v>20.794543876999999</v>
      </c>
      <c r="H193" s="43" t="str">
        <f t="shared" si="38"/>
        <v>N/A</v>
      </c>
      <c r="I193" s="12">
        <v>0.99729999999999996</v>
      </c>
      <c r="J193" s="12">
        <v>-0.63200000000000001</v>
      </c>
      <c r="K193" s="44" t="s">
        <v>732</v>
      </c>
      <c r="L193" s="9" t="str">
        <f t="shared" si="39"/>
        <v>Yes</v>
      </c>
    </row>
    <row r="194" spans="1:12" x14ac:dyDescent="0.2">
      <c r="A194" s="45" t="s">
        <v>1494</v>
      </c>
      <c r="B194" s="34" t="s">
        <v>217</v>
      </c>
      <c r="C194" s="9">
        <v>22.085093920999999</v>
      </c>
      <c r="D194" s="43" t="str">
        <f t="shared" si="36"/>
        <v>N/A</v>
      </c>
      <c r="E194" s="9">
        <v>22.24864358</v>
      </c>
      <c r="F194" s="43" t="str">
        <f t="shared" si="37"/>
        <v>N/A</v>
      </c>
      <c r="G194" s="9">
        <v>22.166184374</v>
      </c>
      <c r="H194" s="43" t="str">
        <f t="shared" si="38"/>
        <v>N/A</v>
      </c>
      <c r="I194" s="12">
        <v>0.74050000000000005</v>
      </c>
      <c r="J194" s="12">
        <v>-0.371</v>
      </c>
      <c r="K194" s="44" t="s">
        <v>732</v>
      </c>
      <c r="L194" s="9" t="str">
        <f t="shared" si="39"/>
        <v>Yes</v>
      </c>
    </row>
    <row r="195" spans="1:12" x14ac:dyDescent="0.2">
      <c r="A195" s="45" t="s">
        <v>1495</v>
      </c>
      <c r="B195" s="34" t="s">
        <v>217</v>
      </c>
      <c r="C195" s="9">
        <v>19.231318760000001</v>
      </c>
      <c r="D195" s="43" t="str">
        <f t="shared" si="36"/>
        <v>N/A</v>
      </c>
      <c r="E195" s="9">
        <v>19.599213734999999</v>
      </c>
      <c r="F195" s="43" t="str">
        <f t="shared" si="37"/>
        <v>N/A</v>
      </c>
      <c r="G195" s="9">
        <v>19.554852956000001</v>
      </c>
      <c r="H195" s="43" t="str">
        <f t="shared" si="38"/>
        <v>N/A</v>
      </c>
      <c r="I195" s="12">
        <v>1.913</v>
      </c>
      <c r="J195" s="12">
        <v>-0.22600000000000001</v>
      </c>
      <c r="K195" s="44" t="s">
        <v>732</v>
      </c>
      <c r="L195" s="9" t="str">
        <f t="shared" si="39"/>
        <v>Yes</v>
      </c>
    </row>
    <row r="196" spans="1:12" ht="25.5" x14ac:dyDescent="0.2">
      <c r="A196" s="4" t="s">
        <v>1404</v>
      </c>
      <c r="B196" s="34" t="s">
        <v>217</v>
      </c>
      <c r="C196" s="46">
        <v>85621482</v>
      </c>
      <c r="D196" s="43" t="str">
        <f t="shared" si="36"/>
        <v>N/A</v>
      </c>
      <c r="E196" s="46">
        <v>66089582</v>
      </c>
      <c r="F196" s="43" t="str">
        <f t="shared" si="37"/>
        <v>N/A</v>
      </c>
      <c r="G196" s="46">
        <v>106759050</v>
      </c>
      <c r="H196" s="43" t="str">
        <f t="shared" si="38"/>
        <v>N/A</v>
      </c>
      <c r="I196" s="12">
        <v>-22.8</v>
      </c>
      <c r="J196" s="12">
        <v>61.54</v>
      </c>
      <c r="K196" s="44" t="s">
        <v>732</v>
      </c>
      <c r="L196" s="9" t="str">
        <f t="shared" si="39"/>
        <v>No</v>
      </c>
    </row>
    <row r="197" spans="1:12" x14ac:dyDescent="0.2">
      <c r="A197" s="4" t="s">
        <v>1496</v>
      </c>
      <c r="B197" s="34" t="s">
        <v>217</v>
      </c>
      <c r="C197" s="35">
        <v>8814</v>
      </c>
      <c r="D197" s="43" t="str">
        <f t="shared" si="36"/>
        <v>N/A</v>
      </c>
      <c r="E197" s="35">
        <v>8675</v>
      </c>
      <c r="F197" s="43" t="str">
        <f t="shared" si="37"/>
        <v>N/A</v>
      </c>
      <c r="G197" s="35">
        <v>8621</v>
      </c>
      <c r="H197" s="43" t="str">
        <f t="shared" si="38"/>
        <v>N/A</v>
      </c>
      <c r="I197" s="12">
        <v>-1.58</v>
      </c>
      <c r="J197" s="12">
        <v>-0.622</v>
      </c>
      <c r="K197" s="44" t="s">
        <v>732</v>
      </c>
      <c r="L197" s="9" t="str">
        <f t="shared" si="39"/>
        <v>Yes</v>
      </c>
    </row>
    <row r="198" spans="1:12" ht="25.5" x14ac:dyDescent="0.2">
      <c r="A198" s="4" t="s">
        <v>1497</v>
      </c>
      <c r="B198" s="34" t="s">
        <v>217</v>
      </c>
      <c r="C198" s="46">
        <v>9714.2593601000008</v>
      </c>
      <c r="D198" s="43" t="str">
        <f t="shared" si="36"/>
        <v>N/A</v>
      </c>
      <c r="E198" s="46">
        <v>7618.3956195999999</v>
      </c>
      <c r="F198" s="43" t="str">
        <f t="shared" si="37"/>
        <v>N/A</v>
      </c>
      <c r="G198" s="46">
        <v>12383.60399</v>
      </c>
      <c r="H198" s="43" t="str">
        <f t="shared" si="38"/>
        <v>N/A</v>
      </c>
      <c r="I198" s="12">
        <v>-21.6</v>
      </c>
      <c r="J198" s="12">
        <v>62.55</v>
      </c>
      <c r="K198" s="44" t="s">
        <v>732</v>
      </c>
      <c r="L198" s="9" t="str">
        <f t="shared" si="39"/>
        <v>No</v>
      </c>
    </row>
    <row r="199" spans="1:12" ht="25.5" x14ac:dyDescent="0.2">
      <c r="A199" s="4" t="s">
        <v>1498</v>
      </c>
      <c r="B199" s="34" t="s">
        <v>217</v>
      </c>
      <c r="C199" s="46">
        <v>8757.8393512999992</v>
      </c>
      <c r="D199" s="43" t="str">
        <f t="shared" si="36"/>
        <v>N/A</v>
      </c>
      <c r="E199" s="46">
        <v>6938.7426679</v>
      </c>
      <c r="F199" s="43" t="str">
        <f t="shared" si="37"/>
        <v>N/A</v>
      </c>
      <c r="G199" s="46">
        <v>11233.533052000001</v>
      </c>
      <c r="H199" s="43" t="str">
        <f t="shared" si="38"/>
        <v>N/A</v>
      </c>
      <c r="I199" s="12">
        <v>-20.8</v>
      </c>
      <c r="J199" s="12">
        <v>61.9</v>
      </c>
      <c r="K199" s="44" t="s">
        <v>732</v>
      </c>
      <c r="L199" s="9" t="str">
        <f t="shared" si="39"/>
        <v>No</v>
      </c>
    </row>
    <row r="200" spans="1:12" ht="25.5" x14ac:dyDescent="0.2">
      <c r="A200" s="4" t="s">
        <v>1499</v>
      </c>
      <c r="B200" s="34" t="s">
        <v>217</v>
      </c>
      <c r="C200" s="46">
        <v>12401.335529</v>
      </c>
      <c r="D200" s="43" t="str">
        <f t="shared" si="36"/>
        <v>N/A</v>
      </c>
      <c r="E200" s="46">
        <v>9470.5242385000001</v>
      </c>
      <c r="F200" s="43" t="str">
        <f t="shared" si="37"/>
        <v>N/A</v>
      </c>
      <c r="G200" s="46">
        <v>15289.926441</v>
      </c>
      <c r="H200" s="43" t="str">
        <f t="shared" si="38"/>
        <v>N/A</v>
      </c>
      <c r="I200" s="12">
        <v>-23.6</v>
      </c>
      <c r="J200" s="12">
        <v>61.45</v>
      </c>
      <c r="K200" s="44" t="s">
        <v>732</v>
      </c>
      <c r="L200" s="9" t="str">
        <f t="shared" si="39"/>
        <v>No</v>
      </c>
    </row>
    <row r="201" spans="1:12" ht="25.5" x14ac:dyDescent="0.2">
      <c r="A201" s="4" t="s">
        <v>1500</v>
      </c>
      <c r="B201" s="34" t="s">
        <v>217</v>
      </c>
      <c r="C201" s="9">
        <v>3.7512129517999999</v>
      </c>
      <c r="D201" s="43" t="str">
        <f t="shared" si="36"/>
        <v>N/A</v>
      </c>
      <c r="E201" s="9">
        <v>3.6381555495</v>
      </c>
      <c r="F201" s="43" t="str">
        <f t="shared" si="37"/>
        <v>N/A</v>
      </c>
      <c r="G201" s="9">
        <v>3.5123386121000002</v>
      </c>
      <c r="H201" s="43" t="str">
        <f t="shared" si="38"/>
        <v>N/A</v>
      </c>
      <c r="I201" s="12">
        <v>-3.01</v>
      </c>
      <c r="J201" s="12">
        <v>-3.46</v>
      </c>
      <c r="K201" s="44" t="s">
        <v>732</v>
      </c>
      <c r="L201" s="9" t="str">
        <f t="shared" si="39"/>
        <v>Yes</v>
      </c>
    </row>
    <row r="202" spans="1:12" ht="25.5" x14ac:dyDescent="0.2">
      <c r="A202" s="4" t="s">
        <v>1501</v>
      </c>
      <c r="B202" s="34" t="s">
        <v>217</v>
      </c>
      <c r="C202" s="9">
        <v>5.4687696104999999</v>
      </c>
      <c r="D202" s="43" t="str">
        <f t="shared" si="36"/>
        <v>N/A</v>
      </c>
      <c r="E202" s="9">
        <v>5.3101346373</v>
      </c>
      <c r="F202" s="43" t="str">
        <f t="shared" si="37"/>
        <v>N/A</v>
      </c>
      <c r="G202" s="9">
        <v>5.1029350970999996</v>
      </c>
      <c r="H202" s="43" t="str">
        <f t="shared" si="38"/>
        <v>N/A</v>
      </c>
      <c r="I202" s="12">
        <v>-2.9</v>
      </c>
      <c r="J202" s="12">
        <v>-3.9</v>
      </c>
      <c r="K202" s="44" t="s">
        <v>732</v>
      </c>
      <c r="L202" s="9" t="str">
        <f t="shared" si="39"/>
        <v>Yes</v>
      </c>
    </row>
    <row r="203" spans="1:12" ht="25.5" x14ac:dyDescent="0.2">
      <c r="A203" s="4" t="s">
        <v>1502</v>
      </c>
      <c r="B203" s="34" t="s">
        <v>217</v>
      </c>
      <c r="C203" s="9">
        <v>2.0333261894999999</v>
      </c>
      <c r="D203" s="43" t="str">
        <f t="shared" si="36"/>
        <v>N/A</v>
      </c>
      <c r="E203" s="9">
        <v>2.0274148938000001</v>
      </c>
      <c r="F203" s="43" t="str">
        <f t="shared" si="37"/>
        <v>N/A</v>
      </c>
      <c r="G203" s="9">
        <v>2.0467396031999998</v>
      </c>
      <c r="H203" s="43" t="str">
        <f t="shared" si="38"/>
        <v>N/A</v>
      </c>
      <c r="I203" s="12">
        <v>-0.29099999999999998</v>
      </c>
      <c r="J203" s="12">
        <v>0.95320000000000005</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558909</v>
      </c>
      <c r="D6" s="43" t="str">
        <f>IF($B6="N/A","N/A",IF(C6&gt;10,"No",IF(C6&lt;-10,"No","Yes")))</f>
        <v>N/A</v>
      </c>
      <c r="E6" s="35">
        <v>547009</v>
      </c>
      <c r="F6" s="43" t="str">
        <f>IF($B6="N/A","N/A",IF(E6&gt;10,"No",IF(E6&lt;-10,"No","Yes")))</f>
        <v>N/A</v>
      </c>
      <c r="G6" s="35">
        <v>553871</v>
      </c>
      <c r="H6" s="43" t="str">
        <f>IF($B6="N/A","N/A",IF(G6&gt;10,"No",IF(G6&lt;-10,"No","Yes")))</f>
        <v>N/A</v>
      </c>
      <c r="I6" s="12">
        <v>-2.13</v>
      </c>
      <c r="J6" s="12">
        <v>1.254</v>
      </c>
      <c r="K6" s="44" t="s">
        <v>732</v>
      </c>
      <c r="L6" s="9" t="str">
        <f t="shared" ref="L6:L46" si="0">IF(J6="Div by 0", "N/A", IF(K6="N/A","N/A", IF(J6&gt;VALUE(MID(K6,1,2)), "No", IF(J6&lt;-1*VALUE(MID(K6,1,2)), "No", "Yes"))))</f>
        <v>Yes</v>
      </c>
    </row>
    <row r="7" spans="1:12" x14ac:dyDescent="0.2">
      <c r="A7" s="45" t="s">
        <v>10</v>
      </c>
      <c r="B7" s="34" t="s">
        <v>217</v>
      </c>
      <c r="C7" s="35">
        <v>404390</v>
      </c>
      <c r="D7" s="43" t="str">
        <f>IF($B7="N/A","N/A",IF(C7&gt;10,"No",IF(C7&lt;-10,"No","Yes")))</f>
        <v>N/A</v>
      </c>
      <c r="E7" s="35">
        <v>386347</v>
      </c>
      <c r="F7" s="43" t="str">
        <f>IF($B7="N/A","N/A",IF(E7&gt;10,"No",IF(E7&lt;-10,"No","Yes")))</f>
        <v>N/A</v>
      </c>
      <c r="G7" s="35">
        <v>389246</v>
      </c>
      <c r="H7" s="43" t="str">
        <f>IF($B7="N/A","N/A",IF(G7&gt;10,"No",IF(G7&lt;-10,"No","Yes")))</f>
        <v>N/A</v>
      </c>
      <c r="I7" s="12">
        <v>-4.46</v>
      </c>
      <c r="J7" s="12">
        <v>0.75039999999999996</v>
      </c>
      <c r="K7" s="44" t="s">
        <v>732</v>
      </c>
      <c r="L7" s="9" t="str">
        <f t="shared" si="0"/>
        <v>Yes</v>
      </c>
    </row>
    <row r="8" spans="1:12" x14ac:dyDescent="0.2">
      <c r="A8" s="45" t="s">
        <v>91</v>
      </c>
      <c r="B8" s="9" t="s">
        <v>301</v>
      </c>
      <c r="C8" s="8">
        <v>72.353460044000002</v>
      </c>
      <c r="D8" s="43" t="str">
        <f>IF($B8="N/A","N/A",IF(C8&gt;90,"No",IF(C8&lt;65,"No","Yes")))</f>
        <v>Yes</v>
      </c>
      <c r="E8" s="8">
        <v>70.629002447999994</v>
      </c>
      <c r="F8" s="43" t="str">
        <f>IF($B8="N/A","N/A",IF(E8&gt;90,"No",IF(E8&lt;65,"No","Yes")))</f>
        <v>Yes</v>
      </c>
      <c r="G8" s="8">
        <v>70.277375057</v>
      </c>
      <c r="H8" s="43" t="str">
        <f>IF($B8="N/A","N/A",IF(G8&gt;90,"No",IF(G8&lt;65,"No","Yes")))</f>
        <v>Yes</v>
      </c>
      <c r="I8" s="12">
        <v>-2.38</v>
      </c>
      <c r="J8" s="12">
        <v>-0.498</v>
      </c>
      <c r="K8" s="44" t="s">
        <v>732</v>
      </c>
      <c r="L8" s="9" t="str">
        <f t="shared" si="0"/>
        <v>Yes</v>
      </c>
    </row>
    <row r="9" spans="1:12" x14ac:dyDescent="0.2">
      <c r="A9" s="45" t="s">
        <v>92</v>
      </c>
      <c r="B9" s="9" t="s">
        <v>302</v>
      </c>
      <c r="C9" s="8">
        <v>84.215110835999994</v>
      </c>
      <c r="D9" s="43" t="str">
        <f>IF($B9="N/A","N/A",IF(C9&gt;100,"No",IF(C9&lt;90,"No","Yes")))</f>
        <v>No</v>
      </c>
      <c r="E9" s="8">
        <v>84.156210256999998</v>
      </c>
      <c r="F9" s="43" t="str">
        <f>IF($B9="N/A","N/A",IF(E9&gt;100,"No",IF(E9&lt;90,"No","Yes")))</f>
        <v>No</v>
      </c>
      <c r="G9" s="8">
        <v>84.398822248000002</v>
      </c>
      <c r="H9" s="43" t="str">
        <f>IF($B9="N/A","N/A",IF(G9&gt;100,"No",IF(G9&lt;90,"No","Yes")))</f>
        <v>No</v>
      </c>
      <c r="I9" s="12">
        <v>-7.0000000000000007E-2</v>
      </c>
      <c r="J9" s="12">
        <v>0.2883</v>
      </c>
      <c r="K9" s="44" t="s">
        <v>732</v>
      </c>
      <c r="L9" s="9" t="str">
        <f t="shared" si="0"/>
        <v>Yes</v>
      </c>
    </row>
    <row r="10" spans="1:12" x14ac:dyDescent="0.2">
      <c r="A10" s="45" t="s">
        <v>93</v>
      </c>
      <c r="B10" s="9" t="s">
        <v>303</v>
      </c>
      <c r="C10" s="8">
        <v>84.473099810999997</v>
      </c>
      <c r="D10" s="43" t="str">
        <f>IF($B10="N/A","N/A",IF(C10&gt;100,"No",IF(C10&lt;85,"No","Yes")))</f>
        <v>No</v>
      </c>
      <c r="E10" s="8">
        <v>83.404269102000001</v>
      </c>
      <c r="F10" s="43" t="str">
        <f>IF($B10="N/A","N/A",IF(E10&gt;100,"No",IF(E10&lt;85,"No","Yes")))</f>
        <v>No</v>
      </c>
      <c r="G10" s="8">
        <v>82.807513307999997</v>
      </c>
      <c r="H10" s="43" t="str">
        <f>IF($B10="N/A","N/A",IF(G10&gt;100,"No",IF(G10&lt;85,"No","Yes")))</f>
        <v>No</v>
      </c>
      <c r="I10" s="12">
        <v>-1.27</v>
      </c>
      <c r="J10" s="12">
        <v>-0.71499999999999997</v>
      </c>
      <c r="K10" s="44" t="s">
        <v>732</v>
      </c>
      <c r="L10" s="9" t="str">
        <f t="shared" si="0"/>
        <v>Yes</v>
      </c>
    </row>
    <row r="11" spans="1:12" x14ac:dyDescent="0.2">
      <c r="A11" s="45" t="s">
        <v>94</v>
      </c>
      <c r="B11" s="9" t="s">
        <v>304</v>
      </c>
      <c r="C11" s="8">
        <v>58.925125084999998</v>
      </c>
      <c r="D11" s="43" t="str">
        <f>IF($B11="N/A","N/A",IF(C11&gt;100,"No",IF(C11&lt;80,"No","Yes")))</f>
        <v>No</v>
      </c>
      <c r="E11" s="8">
        <v>58.712270693000001</v>
      </c>
      <c r="F11" s="43" t="str">
        <f>IF($B11="N/A","N/A",IF(E11&gt;100,"No",IF(E11&lt;80,"No","Yes")))</f>
        <v>No</v>
      </c>
      <c r="G11" s="8">
        <v>61.258028465000002</v>
      </c>
      <c r="H11" s="43" t="str">
        <f>IF($B11="N/A","N/A",IF(G11&gt;100,"No",IF(G11&lt;80,"No","Yes")))</f>
        <v>No</v>
      </c>
      <c r="I11" s="12">
        <v>-0.36099999999999999</v>
      </c>
      <c r="J11" s="12">
        <v>4.3360000000000003</v>
      </c>
      <c r="K11" s="44" t="s">
        <v>732</v>
      </c>
      <c r="L11" s="9" t="str">
        <f t="shared" si="0"/>
        <v>Yes</v>
      </c>
    </row>
    <row r="12" spans="1:12" x14ac:dyDescent="0.2">
      <c r="A12" s="45" t="s">
        <v>95</v>
      </c>
      <c r="B12" s="9" t="s">
        <v>304</v>
      </c>
      <c r="C12" s="8">
        <v>65.2256</v>
      </c>
      <c r="D12" s="43" t="str">
        <f>IF($B12="N/A","N/A",IF(C12&gt;100,"No",IF(C12&lt;80,"No","Yes")))</f>
        <v>No</v>
      </c>
      <c r="E12" s="8">
        <v>53.984729831000003</v>
      </c>
      <c r="F12" s="43" t="str">
        <f>IF($B12="N/A","N/A",IF(E12&gt;100,"No",IF(E12&lt;80,"No","Yes")))</f>
        <v>No</v>
      </c>
      <c r="G12" s="8">
        <v>50.004583142000001</v>
      </c>
      <c r="H12" s="43" t="str">
        <f>IF($B12="N/A","N/A",IF(G12&gt;100,"No",IF(G12&lt;80,"No","Yes")))</f>
        <v>No</v>
      </c>
      <c r="I12" s="12">
        <v>-17.2</v>
      </c>
      <c r="J12" s="12">
        <v>-7.37</v>
      </c>
      <c r="K12" s="44" t="s">
        <v>732</v>
      </c>
      <c r="L12" s="9" t="str">
        <f t="shared" si="0"/>
        <v>Yes</v>
      </c>
    </row>
    <row r="13" spans="1:12" x14ac:dyDescent="0.2">
      <c r="A13" s="3" t="s">
        <v>96</v>
      </c>
      <c r="B13" s="34" t="s">
        <v>217</v>
      </c>
      <c r="C13" s="35">
        <v>395805.29</v>
      </c>
      <c r="D13" s="43" t="str">
        <f t="shared" ref="D13:D44" si="1">IF($B13="N/A","N/A",IF(C13&gt;10,"No",IF(C13&lt;-10,"No","Yes")))</f>
        <v>N/A</v>
      </c>
      <c r="E13" s="35">
        <v>379200.27</v>
      </c>
      <c r="F13" s="43" t="str">
        <f t="shared" ref="F13:F44" si="2">IF($B13="N/A","N/A",IF(E13&gt;10,"No",IF(E13&lt;-10,"No","Yes")))</f>
        <v>N/A</v>
      </c>
      <c r="G13" s="35">
        <v>384816.57</v>
      </c>
      <c r="H13" s="43" t="str">
        <f t="shared" ref="H13:H44" si="3">IF($B13="N/A","N/A",IF(G13&gt;10,"No",IF(G13&lt;-10,"No","Yes")))</f>
        <v>N/A</v>
      </c>
      <c r="I13" s="12">
        <v>-4.2</v>
      </c>
      <c r="J13" s="12">
        <v>1.4810000000000001</v>
      </c>
      <c r="K13" s="44" t="s">
        <v>732</v>
      </c>
      <c r="L13" s="9" t="str">
        <f t="shared" si="0"/>
        <v>Yes</v>
      </c>
    </row>
    <row r="14" spans="1:12" x14ac:dyDescent="0.2">
      <c r="A14" s="3" t="s">
        <v>100</v>
      </c>
      <c r="B14" s="34" t="s">
        <v>217</v>
      </c>
      <c r="C14" s="35">
        <v>122839</v>
      </c>
      <c r="D14" s="43" t="str">
        <f t="shared" si="1"/>
        <v>N/A</v>
      </c>
      <c r="E14" s="35">
        <v>123449</v>
      </c>
      <c r="F14" s="43" t="str">
        <f t="shared" si="2"/>
        <v>N/A</v>
      </c>
      <c r="G14" s="35">
        <v>123965</v>
      </c>
      <c r="H14" s="43" t="str">
        <f t="shared" si="3"/>
        <v>N/A</v>
      </c>
      <c r="I14" s="12">
        <v>0.49659999999999999</v>
      </c>
      <c r="J14" s="12">
        <v>0.41799999999999998</v>
      </c>
      <c r="K14" s="44" t="s">
        <v>732</v>
      </c>
      <c r="L14" s="9" t="str">
        <f t="shared" si="0"/>
        <v>Yes</v>
      </c>
    </row>
    <row r="15" spans="1:12" x14ac:dyDescent="0.2">
      <c r="A15" s="3" t="s">
        <v>984</v>
      </c>
      <c r="B15" s="34" t="s">
        <v>217</v>
      </c>
      <c r="C15" s="35">
        <v>35878</v>
      </c>
      <c r="D15" s="43" t="str">
        <f t="shared" si="1"/>
        <v>N/A</v>
      </c>
      <c r="E15" s="35">
        <v>38152</v>
      </c>
      <c r="F15" s="43" t="str">
        <f t="shared" si="2"/>
        <v>N/A</v>
      </c>
      <c r="G15" s="35">
        <v>38400</v>
      </c>
      <c r="H15" s="43" t="str">
        <f t="shared" si="3"/>
        <v>N/A</v>
      </c>
      <c r="I15" s="12">
        <v>6.3380000000000001</v>
      </c>
      <c r="J15" s="12">
        <v>0.65</v>
      </c>
      <c r="K15" s="44" t="s">
        <v>732</v>
      </c>
      <c r="L15" s="9" t="str">
        <f t="shared" si="0"/>
        <v>Yes</v>
      </c>
    </row>
    <row r="16" spans="1:12" x14ac:dyDescent="0.2">
      <c r="A16" s="3" t="s">
        <v>985</v>
      </c>
      <c r="B16" s="34" t="s">
        <v>217</v>
      </c>
      <c r="C16" s="35">
        <v>9095</v>
      </c>
      <c r="D16" s="43" t="str">
        <f t="shared" si="1"/>
        <v>N/A</v>
      </c>
      <c r="E16" s="35">
        <v>8400</v>
      </c>
      <c r="F16" s="43" t="str">
        <f t="shared" si="2"/>
        <v>N/A</v>
      </c>
      <c r="G16" s="35">
        <v>9548</v>
      </c>
      <c r="H16" s="43" t="str">
        <f t="shared" si="3"/>
        <v>N/A</v>
      </c>
      <c r="I16" s="12">
        <v>-7.64</v>
      </c>
      <c r="J16" s="12">
        <v>13.67</v>
      </c>
      <c r="K16" s="44" t="s">
        <v>732</v>
      </c>
      <c r="L16" s="9" t="str">
        <f t="shared" si="0"/>
        <v>Yes</v>
      </c>
    </row>
    <row r="17" spans="1:12" x14ac:dyDescent="0.2">
      <c r="A17" s="3" t="s">
        <v>986</v>
      </c>
      <c r="B17" s="34" t="s">
        <v>217</v>
      </c>
      <c r="C17" s="35">
        <v>47850</v>
      </c>
      <c r="D17" s="43" t="str">
        <f t="shared" si="1"/>
        <v>N/A</v>
      </c>
      <c r="E17" s="35">
        <v>45989</v>
      </c>
      <c r="F17" s="43" t="str">
        <f t="shared" si="2"/>
        <v>N/A</v>
      </c>
      <c r="G17" s="35">
        <v>46125</v>
      </c>
      <c r="H17" s="43" t="str">
        <f t="shared" si="3"/>
        <v>N/A</v>
      </c>
      <c r="I17" s="12">
        <v>-3.89</v>
      </c>
      <c r="J17" s="12">
        <v>0.29570000000000002</v>
      </c>
      <c r="K17" s="44" t="s">
        <v>732</v>
      </c>
      <c r="L17" s="9" t="str">
        <f t="shared" si="0"/>
        <v>Yes</v>
      </c>
    </row>
    <row r="18" spans="1:12" x14ac:dyDescent="0.2">
      <c r="A18" s="3" t="s">
        <v>987</v>
      </c>
      <c r="B18" s="34" t="s">
        <v>217</v>
      </c>
      <c r="C18" s="35">
        <v>30016</v>
      </c>
      <c r="D18" s="43" t="str">
        <f t="shared" si="1"/>
        <v>N/A</v>
      </c>
      <c r="E18" s="35">
        <v>30908</v>
      </c>
      <c r="F18" s="43" t="str">
        <f t="shared" si="2"/>
        <v>N/A</v>
      </c>
      <c r="G18" s="35">
        <v>29892</v>
      </c>
      <c r="H18" s="43" t="str">
        <f t="shared" si="3"/>
        <v>N/A</v>
      </c>
      <c r="I18" s="12">
        <v>2.972</v>
      </c>
      <c r="J18" s="12">
        <v>-3.29</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149051</v>
      </c>
      <c r="D20" s="43" t="str">
        <f t="shared" si="1"/>
        <v>N/A</v>
      </c>
      <c r="E20" s="35">
        <v>154365</v>
      </c>
      <c r="F20" s="43" t="str">
        <f t="shared" si="2"/>
        <v>N/A</v>
      </c>
      <c r="G20" s="35">
        <v>161367</v>
      </c>
      <c r="H20" s="43" t="str">
        <f t="shared" si="3"/>
        <v>N/A</v>
      </c>
      <c r="I20" s="12">
        <v>3.5649999999999999</v>
      </c>
      <c r="J20" s="12">
        <v>4.5359999999999996</v>
      </c>
      <c r="K20" s="44" t="s">
        <v>732</v>
      </c>
      <c r="L20" s="9" t="str">
        <f t="shared" si="0"/>
        <v>Yes</v>
      </c>
    </row>
    <row r="21" spans="1:12" x14ac:dyDescent="0.2">
      <c r="A21" s="3" t="s">
        <v>989</v>
      </c>
      <c r="B21" s="34" t="s">
        <v>217</v>
      </c>
      <c r="C21" s="35">
        <v>66295</v>
      </c>
      <c r="D21" s="43" t="str">
        <f t="shared" si="1"/>
        <v>N/A</v>
      </c>
      <c r="E21" s="35">
        <v>72004</v>
      </c>
      <c r="F21" s="43" t="str">
        <f t="shared" si="2"/>
        <v>N/A</v>
      </c>
      <c r="G21" s="35">
        <v>71884</v>
      </c>
      <c r="H21" s="43" t="str">
        <f t="shared" si="3"/>
        <v>N/A</v>
      </c>
      <c r="I21" s="12">
        <v>8.6120000000000001</v>
      </c>
      <c r="J21" s="12">
        <v>-0.16700000000000001</v>
      </c>
      <c r="K21" s="44" t="s">
        <v>732</v>
      </c>
      <c r="L21" s="9" t="str">
        <f t="shared" si="0"/>
        <v>Yes</v>
      </c>
    </row>
    <row r="22" spans="1:12" x14ac:dyDescent="0.2">
      <c r="A22" s="3" t="s">
        <v>990</v>
      </c>
      <c r="B22" s="34" t="s">
        <v>217</v>
      </c>
      <c r="C22" s="35">
        <v>8652</v>
      </c>
      <c r="D22" s="43" t="str">
        <f t="shared" si="1"/>
        <v>N/A</v>
      </c>
      <c r="E22" s="35">
        <v>7707</v>
      </c>
      <c r="F22" s="43" t="str">
        <f t="shared" si="2"/>
        <v>N/A</v>
      </c>
      <c r="G22" s="35">
        <v>9807</v>
      </c>
      <c r="H22" s="43" t="str">
        <f t="shared" si="3"/>
        <v>N/A</v>
      </c>
      <c r="I22" s="12">
        <v>-10.9</v>
      </c>
      <c r="J22" s="12">
        <v>27.25</v>
      </c>
      <c r="K22" s="44" t="s">
        <v>732</v>
      </c>
      <c r="L22" s="9" t="str">
        <f t="shared" si="0"/>
        <v>Yes</v>
      </c>
    </row>
    <row r="23" spans="1:12" x14ac:dyDescent="0.2">
      <c r="A23" s="3" t="s">
        <v>991</v>
      </c>
      <c r="B23" s="34" t="s">
        <v>217</v>
      </c>
      <c r="C23" s="35">
        <v>52392</v>
      </c>
      <c r="D23" s="43" t="str">
        <f t="shared" si="1"/>
        <v>N/A</v>
      </c>
      <c r="E23" s="35">
        <v>49771</v>
      </c>
      <c r="F23" s="43" t="str">
        <f t="shared" si="2"/>
        <v>N/A</v>
      </c>
      <c r="G23" s="35">
        <v>52093</v>
      </c>
      <c r="H23" s="43" t="str">
        <f t="shared" si="3"/>
        <v>N/A</v>
      </c>
      <c r="I23" s="12">
        <v>-5</v>
      </c>
      <c r="J23" s="12">
        <v>4.665</v>
      </c>
      <c r="K23" s="44" t="s">
        <v>732</v>
      </c>
      <c r="L23" s="9" t="str">
        <f t="shared" si="0"/>
        <v>Yes</v>
      </c>
    </row>
    <row r="24" spans="1:12" x14ac:dyDescent="0.2">
      <c r="A24" s="3" t="s">
        <v>992</v>
      </c>
      <c r="B24" s="34" t="s">
        <v>217</v>
      </c>
      <c r="C24" s="35">
        <v>21712</v>
      </c>
      <c r="D24" s="43" t="str">
        <f t="shared" si="1"/>
        <v>N/A</v>
      </c>
      <c r="E24" s="35">
        <v>24883</v>
      </c>
      <c r="F24" s="43" t="str">
        <f t="shared" si="2"/>
        <v>N/A</v>
      </c>
      <c r="G24" s="35">
        <v>27583</v>
      </c>
      <c r="H24" s="43" t="str">
        <f t="shared" si="3"/>
        <v>N/A</v>
      </c>
      <c r="I24" s="12">
        <v>14.6</v>
      </c>
      <c r="J24" s="12">
        <v>10.85</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193269</v>
      </c>
      <c r="D26" s="43" t="str">
        <f t="shared" si="1"/>
        <v>N/A</v>
      </c>
      <c r="E26" s="35">
        <v>177382</v>
      </c>
      <c r="F26" s="43" t="str">
        <f t="shared" si="2"/>
        <v>N/A</v>
      </c>
      <c r="G26" s="35">
        <v>148534</v>
      </c>
      <c r="H26" s="43" t="str">
        <f t="shared" si="3"/>
        <v>N/A</v>
      </c>
      <c r="I26" s="12">
        <v>-8.2200000000000006</v>
      </c>
      <c r="J26" s="12">
        <v>-16.3</v>
      </c>
      <c r="K26" s="44" t="s">
        <v>732</v>
      </c>
      <c r="L26" s="9" t="str">
        <f t="shared" si="0"/>
        <v>Yes</v>
      </c>
    </row>
    <row r="27" spans="1:12" x14ac:dyDescent="0.2">
      <c r="A27" s="3" t="s">
        <v>994</v>
      </c>
      <c r="B27" s="34" t="s">
        <v>217</v>
      </c>
      <c r="C27" s="35">
        <v>23971</v>
      </c>
      <c r="D27" s="43" t="str">
        <f t="shared" si="1"/>
        <v>N/A</v>
      </c>
      <c r="E27" s="35">
        <v>27110</v>
      </c>
      <c r="F27" s="43" t="str">
        <f t="shared" si="2"/>
        <v>N/A</v>
      </c>
      <c r="G27" s="35">
        <v>22064</v>
      </c>
      <c r="H27" s="43" t="str">
        <f t="shared" si="3"/>
        <v>N/A</v>
      </c>
      <c r="I27" s="12">
        <v>13.09</v>
      </c>
      <c r="J27" s="12">
        <v>-18.600000000000001</v>
      </c>
      <c r="K27" s="44" t="s">
        <v>732</v>
      </c>
      <c r="L27" s="9" t="str">
        <f t="shared" si="0"/>
        <v>Yes</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7654</v>
      </c>
      <c r="D29" s="43" t="str">
        <f t="shared" si="1"/>
        <v>N/A</v>
      </c>
      <c r="E29" s="35">
        <v>9007</v>
      </c>
      <c r="F29" s="43" t="str">
        <f t="shared" si="2"/>
        <v>N/A</v>
      </c>
      <c r="G29" s="116">
        <v>8474</v>
      </c>
      <c r="H29" s="43" t="str">
        <f t="shared" si="3"/>
        <v>N/A</v>
      </c>
      <c r="I29" s="12">
        <v>17.68</v>
      </c>
      <c r="J29" s="12">
        <v>-5.92</v>
      </c>
      <c r="K29" s="44" t="s">
        <v>732</v>
      </c>
      <c r="L29" s="9" t="str">
        <f t="shared" si="0"/>
        <v>Yes</v>
      </c>
    </row>
    <row r="30" spans="1:12" x14ac:dyDescent="0.2">
      <c r="A30" s="3" t="s">
        <v>997</v>
      </c>
      <c r="B30" s="34" t="s">
        <v>217</v>
      </c>
      <c r="C30" s="35">
        <v>130260</v>
      </c>
      <c r="D30" s="43" t="str">
        <f t="shared" si="1"/>
        <v>N/A</v>
      </c>
      <c r="E30" s="35">
        <v>108610</v>
      </c>
      <c r="F30" s="43" t="str">
        <f t="shared" si="2"/>
        <v>N/A</v>
      </c>
      <c r="G30" s="35">
        <v>93009</v>
      </c>
      <c r="H30" s="43" t="str">
        <f t="shared" si="3"/>
        <v>N/A</v>
      </c>
      <c r="I30" s="12">
        <v>-16.600000000000001</v>
      </c>
      <c r="J30" s="12">
        <v>-14.4</v>
      </c>
      <c r="K30" s="44" t="s">
        <v>732</v>
      </c>
      <c r="L30" s="9" t="str">
        <f t="shared" si="0"/>
        <v>Yes</v>
      </c>
    </row>
    <row r="31" spans="1:12" x14ac:dyDescent="0.2">
      <c r="A31" s="3" t="s">
        <v>998</v>
      </c>
      <c r="B31" s="34" t="s">
        <v>217</v>
      </c>
      <c r="C31" s="35">
        <v>10179</v>
      </c>
      <c r="D31" s="43" t="str">
        <f t="shared" si="1"/>
        <v>N/A</v>
      </c>
      <c r="E31" s="35">
        <v>21357</v>
      </c>
      <c r="F31" s="43" t="str">
        <f t="shared" si="2"/>
        <v>N/A</v>
      </c>
      <c r="G31" s="35">
        <v>20803</v>
      </c>
      <c r="H31" s="43" t="str">
        <f t="shared" si="3"/>
        <v>N/A</v>
      </c>
      <c r="I31" s="12">
        <v>109.8</v>
      </c>
      <c r="J31" s="12">
        <v>-2.59</v>
      </c>
      <c r="K31" s="44" t="s">
        <v>732</v>
      </c>
      <c r="L31" s="9" t="str">
        <f t="shared" si="0"/>
        <v>Yes</v>
      </c>
    </row>
    <row r="32" spans="1:12" x14ac:dyDescent="0.2">
      <c r="A32" s="3" t="s">
        <v>999</v>
      </c>
      <c r="B32" s="34" t="s">
        <v>217</v>
      </c>
      <c r="C32" s="35">
        <v>21205</v>
      </c>
      <c r="D32" s="43" t="str">
        <f t="shared" si="1"/>
        <v>N/A</v>
      </c>
      <c r="E32" s="35">
        <v>11298</v>
      </c>
      <c r="F32" s="43" t="str">
        <f t="shared" si="2"/>
        <v>N/A</v>
      </c>
      <c r="G32" s="35">
        <v>4184</v>
      </c>
      <c r="H32" s="43" t="str">
        <f t="shared" si="3"/>
        <v>N/A</v>
      </c>
      <c r="I32" s="12">
        <v>-46.7</v>
      </c>
      <c r="J32" s="12">
        <v>-63</v>
      </c>
      <c r="K32" s="44" t="s">
        <v>732</v>
      </c>
      <c r="L32" s="9" t="str">
        <f t="shared" si="0"/>
        <v>No</v>
      </c>
    </row>
    <row r="33" spans="1:12" x14ac:dyDescent="0.2">
      <c r="A33" s="3" t="s">
        <v>1000</v>
      </c>
      <c r="B33" s="34" t="s">
        <v>217</v>
      </c>
      <c r="C33" s="35">
        <v>0</v>
      </c>
      <c r="D33" s="43" t="str">
        <f t="shared" si="1"/>
        <v>N/A</v>
      </c>
      <c r="E33" s="35">
        <v>0</v>
      </c>
      <c r="F33" s="43" t="str">
        <f t="shared" si="2"/>
        <v>N/A</v>
      </c>
      <c r="G33" s="35">
        <v>0</v>
      </c>
      <c r="H33" s="43" t="str">
        <f t="shared" si="3"/>
        <v>N/A</v>
      </c>
      <c r="I33" s="12" t="s">
        <v>1743</v>
      </c>
      <c r="J33" s="12" t="s">
        <v>1743</v>
      </c>
      <c r="K33" s="44" t="s">
        <v>732</v>
      </c>
      <c r="L33" s="9" t="str">
        <f t="shared" si="0"/>
        <v>N/A</v>
      </c>
    </row>
    <row r="34" spans="1:12" x14ac:dyDescent="0.2">
      <c r="A34" s="3" t="s">
        <v>105</v>
      </c>
      <c r="B34" s="34" t="s">
        <v>217</v>
      </c>
      <c r="C34" s="35">
        <v>93750</v>
      </c>
      <c r="D34" s="43" t="str">
        <f t="shared" si="1"/>
        <v>N/A</v>
      </c>
      <c r="E34" s="35">
        <v>91813</v>
      </c>
      <c r="F34" s="43" t="str">
        <f t="shared" si="2"/>
        <v>N/A</v>
      </c>
      <c r="G34" s="35">
        <v>120005</v>
      </c>
      <c r="H34" s="43" t="str">
        <f t="shared" si="3"/>
        <v>N/A</v>
      </c>
      <c r="I34" s="12">
        <v>-2.0699999999999998</v>
      </c>
      <c r="J34" s="12">
        <v>30.71</v>
      </c>
      <c r="K34" s="44" t="s">
        <v>732</v>
      </c>
      <c r="L34" s="9" t="str">
        <f t="shared" si="0"/>
        <v>No</v>
      </c>
    </row>
    <row r="35" spans="1:12" x14ac:dyDescent="0.2">
      <c r="A35" s="3" t="s">
        <v>1001</v>
      </c>
      <c r="B35" s="34" t="s">
        <v>217</v>
      </c>
      <c r="C35" s="35">
        <v>19097</v>
      </c>
      <c r="D35" s="43" t="str">
        <f t="shared" si="1"/>
        <v>N/A</v>
      </c>
      <c r="E35" s="35">
        <v>20718</v>
      </c>
      <c r="F35" s="43" t="str">
        <f t="shared" si="2"/>
        <v>N/A</v>
      </c>
      <c r="G35" s="35">
        <v>17600</v>
      </c>
      <c r="H35" s="43" t="str">
        <f t="shared" si="3"/>
        <v>N/A</v>
      </c>
      <c r="I35" s="12">
        <v>8.4879999999999995</v>
      </c>
      <c r="J35" s="12">
        <v>-15</v>
      </c>
      <c r="K35" s="44" t="s">
        <v>732</v>
      </c>
      <c r="L35" s="9" t="str">
        <f t="shared" si="0"/>
        <v>Yes</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19855</v>
      </c>
      <c r="D37" s="43" t="str">
        <f t="shared" si="1"/>
        <v>N/A</v>
      </c>
      <c r="E37" s="35">
        <v>24482</v>
      </c>
      <c r="F37" s="43" t="str">
        <f t="shared" si="2"/>
        <v>N/A</v>
      </c>
      <c r="G37" s="35">
        <v>34218</v>
      </c>
      <c r="H37" s="43" t="str">
        <f t="shared" si="3"/>
        <v>N/A</v>
      </c>
      <c r="I37" s="12">
        <v>23.3</v>
      </c>
      <c r="J37" s="12">
        <v>39.770000000000003</v>
      </c>
      <c r="K37" s="44" t="s">
        <v>732</v>
      </c>
      <c r="L37" s="9" t="str">
        <f t="shared" si="0"/>
        <v>No</v>
      </c>
    </row>
    <row r="38" spans="1:12" x14ac:dyDescent="0.2">
      <c r="A38" s="3" t="s">
        <v>1004</v>
      </c>
      <c r="B38" s="34" t="s">
        <v>217</v>
      </c>
      <c r="C38" s="35">
        <v>33938</v>
      </c>
      <c r="D38" s="43" t="str">
        <f t="shared" si="1"/>
        <v>N/A</v>
      </c>
      <c r="E38" s="35">
        <v>16804</v>
      </c>
      <c r="F38" s="43" t="str">
        <f t="shared" si="2"/>
        <v>N/A</v>
      </c>
      <c r="G38" s="35">
        <v>12714</v>
      </c>
      <c r="H38" s="43" t="str">
        <f t="shared" si="3"/>
        <v>N/A</v>
      </c>
      <c r="I38" s="12">
        <v>-50.5</v>
      </c>
      <c r="J38" s="12">
        <v>-24.3</v>
      </c>
      <c r="K38" s="44" t="s">
        <v>732</v>
      </c>
      <c r="L38" s="9" t="str">
        <f t="shared" si="0"/>
        <v>Yes</v>
      </c>
    </row>
    <row r="39" spans="1:12" x14ac:dyDescent="0.2">
      <c r="A39" s="3" t="s">
        <v>1005</v>
      </c>
      <c r="B39" s="34" t="s">
        <v>217</v>
      </c>
      <c r="C39" s="35">
        <v>11703</v>
      </c>
      <c r="D39" s="43" t="str">
        <f t="shared" si="1"/>
        <v>N/A</v>
      </c>
      <c r="E39" s="35">
        <v>18241</v>
      </c>
      <c r="F39" s="43" t="str">
        <f t="shared" si="2"/>
        <v>N/A</v>
      </c>
      <c r="G39" s="35">
        <v>19995</v>
      </c>
      <c r="H39" s="43" t="str">
        <f t="shared" si="3"/>
        <v>N/A</v>
      </c>
      <c r="I39" s="12">
        <v>55.87</v>
      </c>
      <c r="J39" s="12">
        <v>9.6159999999999997</v>
      </c>
      <c r="K39" s="44" t="s">
        <v>732</v>
      </c>
      <c r="L39" s="9" t="str">
        <f t="shared" si="0"/>
        <v>Yes</v>
      </c>
    </row>
    <row r="40" spans="1:12" x14ac:dyDescent="0.2">
      <c r="A40" s="3" t="s">
        <v>1006</v>
      </c>
      <c r="B40" s="34" t="s">
        <v>217</v>
      </c>
      <c r="C40" s="35">
        <v>9157</v>
      </c>
      <c r="D40" s="43" t="str">
        <f t="shared" si="1"/>
        <v>N/A</v>
      </c>
      <c r="E40" s="35">
        <v>11568</v>
      </c>
      <c r="F40" s="43" t="str">
        <f t="shared" si="2"/>
        <v>N/A</v>
      </c>
      <c r="G40" s="35">
        <v>35478</v>
      </c>
      <c r="H40" s="43" t="str">
        <f t="shared" si="3"/>
        <v>N/A</v>
      </c>
      <c r="I40" s="12">
        <v>26.33</v>
      </c>
      <c r="J40" s="12">
        <v>206.7</v>
      </c>
      <c r="K40" s="44" t="s">
        <v>732</v>
      </c>
      <c r="L40" s="9" t="str">
        <f t="shared" si="0"/>
        <v>No</v>
      </c>
    </row>
    <row r="41" spans="1:12" x14ac:dyDescent="0.2">
      <c r="A41" s="45" t="s">
        <v>84</v>
      </c>
      <c r="B41" s="34" t="s">
        <v>217</v>
      </c>
      <c r="C41" s="46">
        <v>2527823256</v>
      </c>
      <c r="D41" s="43" t="str">
        <f t="shared" si="1"/>
        <v>N/A</v>
      </c>
      <c r="E41" s="46">
        <v>2653131679</v>
      </c>
      <c r="F41" s="43" t="str">
        <f t="shared" si="2"/>
        <v>N/A</v>
      </c>
      <c r="G41" s="46">
        <v>2654594673</v>
      </c>
      <c r="H41" s="43" t="str">
        <f t="shared" si="3"/>
        <v>N/A</v>
      </c>
      <c r="I41" s="12">
        <v>4.9569999999999999</v>
      </c>
      <c r="J41" s="12">
        <v>5.5100000000000003E-2</v>
      </c>
      <c r="K41" s="44" t="s">
        <v>732</v>
      </c>
      <c r="L41" s="9" t="str">
        <f t="shared" si="0"/>
        <v>Yes</v>
      </c>
    </row>
    <row r="42" spans="1:12" x14ac:dyDescent="0.2">
      <c r="A42" s="45" t="s">
        <v>1503</v>
      </c>
      <c r="B42" s="34" t="s">
        <v>217</v>
      </c>
      <c r="C42" s="46">
        <v>4522.7814473999997</v>
      </c>
      <c r="D42" s="43" t="str">
        <f t="shared" si="1"/>
        <v>N/A</v>
      </c>
      <c r="E42" s="46">
        <v>4850.2523340999996</v>
      </c>
      <c r="F42" s="43" t="str">
        <f t="shared" si="2"/>
        <v>N/A</v>
      </c>
      <c r="G42" s="46">
        <v>4792.8031491000002</v>
      </c>
      <c r="H42" s="43" t="str">
        <f t="shared" si="3"/>
        <v>N/A</v>
      </c>
      <c r="I42" s="12">
        <v>7.24</v>
      </c>
      <c r="J42" s="12">
        <v>-1.18</v>
      </c>
      <c r="K42" s="44" t="s">
        <v>732</v>
      </c>
      <c r="L42" s="9" t="str">
        <f t="shared" si="0"/>
        <v>Yes</v>
      </c>
    </row>
    <row r="43" spans="1:12" x14ac:dyDescent="0.2">
      <c r="A43" s="45" t="s">
        <v>1504</v>
      </c>
      <c r="B43" s="34" t="s">
        <v>217</v>
      </c>
      <c r="C43" s="46">
        <v>6250.9539206999998</v>
      </c>
      <c r="D43" s="43" t="str">
        <f t="shared" si="1"/>
        <v>N/A</v>
      </c>
      <c r="E43" s="46">
        <v>6867.2247460999997</v>
      </c>
      <c r="F43" s="43" t="str">
        <f t="shared" si="2"/>
        <v>N/A</v>
      </c>
      <c r="G43" s="46">
        <v>6819.8380279000003</v>
      </c>
      <c r="H43" s="43" t="str">
        <f t="shared" si="3"/>
        <v>N/A</v>
      </c>
      <c r="I43" s="12">
        <v>9.859</v>
      </c>
      <c r="J43" s="12">
        <v>-0.69</v>
      </c>
      <c r="K43" s="44" t="s">
        <v>732</v>
      </c>
      <c r="L43" s="9" t="str">
        <f t="shared" si="0"/>
        <v>Yes</v>
      </c>
    </row>
    <row r="44" spans="1:12" x14ac:dyDescent="0.2">
      <c r="A44" s="4" t="s">
        <v>107</v>
      </c>
      <c r="B44" s="34" t="s">
        <v>217</v>
      </c>
      <c r="C44" s="46">
        <v>416921926</v>
      </c>
      <c r="D44" s="43" t="str">
        <f t="shared" si="1"/>
        <v>N/A</v>
      </c>
      <c r="E44" s="46">
        <v>537997869</v>
      </c>
      <c r="F44" s="43" t="str">
        <f t="shared" si="2"/>
        <v>N/A</v>
      </c>
      <c r="G44" s="46">
        <v>1078022478</v>
      </c>
      <c r="H44" s="43" t="str">
        <f t="shared" si="3"/>
        <v>N/A</v>
      </c>
      <c r="I44" s="12">
        <v>29.04</v>
      </c>
      <c r="J44" s="12">
        <v>100.4</v>
      </c>
      <c r="K44" s="44" t="s">
        <v>732</v>
      </c>
      <c r="L44" s="9" t="str">
        <f t="shared" si="0"/>
        <v>No</v>
      </c>
    </row>
    <row r="45" spans="1:12" x14ac:dyDescent="0.2">
      <c r="A45" s="45" t="s">
        <v>162</v>
      </c>
      <c r="B45" s="47" t="s">
        <v>221</v>
      </c>
      <c r="C45" s="1">
        <v>6594</v>
      </c>
      <c r="D45" s="43" t="str">
        <f>IF($B45="N/A","N/A",IF(C45&gt;0,"No",IF(C45&lt;0,"No","Yes")))</f>
        <v>No</v>
      </c>
      <c r="E45" s="1">
        <v>6636</v>
      </c>
      <c r="F45" s="43" t="str">
        <f>IF($B45="N/A","N/A",IF(E45&gt;0,"No",IF(E45&lt;0,"No","Yes")))</f>
        <v>No</v>
      </c>
      <c r="G45" s="1">
        <v>43661</v>
      </c>
      <c r="H45" s="43" t="str">
        <f>IF($B45="N/A","N/A",IF(G45&gt;0,"No",IF(G45&lt;0,"No","Yes")))</f>
        <v>No</v>
      </c>
      <c r="I45" s="12">
        <v>0.63690000000000002</v>
      </c>
      <c r="J45" s="12">
        <v>557.9</v>
      </c>
      <c r="K45" s="44" t="s">
        <v>732</v>
      </c>
      <c r="L45" s="9" t="str">
        <f t="shared" si="0"/>
        <v>No</v>
      </c>
    </row>
    <row r="46" spans="1:12" x14ac:dyDescent="0.2">
      <c r="A46" s="45" t="s">
        <v>160</v>
      </c>
      <c r="B46" s="34" t="s">
        <v>217</v>
      </c>
      <c r="C46" s="46">
        <v>3108414</v>
      </c>
      <c r="D46" s="43" t="str">
        <f t="shared" ref="D46:D47" si="4">IF($B46="N/A","N/A",IF(C46&gt;10,"No",IF(C46&lt;-10,"No","Yes")))</f>
        <v>N/A</v>
      </c>
      <c r="E46" s="46">
        <v>4113704</v>
      </c>
      <c r="F46" s="43" t="str">
        <f t="shared" ref="F46:F47" si="5">IF($B46="N/A","N/A",IF(E46&gt;10,"No",IF(E46&lt;-10,"No","Yes")))</f>
        <v>N/A</v>
      </c>
      <c r="G46" s="46">
        <v>14112391</v>
      </c>
      <c r="H46" s="43" t="str">
        <f t="shared" ref="H46:H47" si="6">IF($B46="N/A","N/A",IF(G46&gt;10,"No",IF(G46&lt;-10,"No","Yes")))</f>
        <v>N/A</v>
      </c>
      <c r="I46" s="12">
        <v>32.340000000000003</v>
      </c>
      <c r="J46" s="12">
        <v>243.1</v>
      </c>
      <c r="K46" s="44" t="s">
        <v>732</v>
      </c>
      <c r="L46" s="9" t="str">
        <f t="shared" si="0"/>
        <v>No</v>
      </c>
    </row>
    <row r="47" spans="1:12" x14ac:dyDescent="0.2">
      <c r="A47" s="45" t="s">
        <v>1290</v>
      </c>
      <c r="B47" s="34" t="s">
        <v>217</v>
      </c>
      <c r="C47" s="46">
        <v>471.40036397</v>
      </c>
      <c r="D47" s="43" t="str">
        <f t="shared" si="4"/>
        <v>N/A</v>
      </c>
      <c r="E47" s="46">
        <v>619.90717299999994</v>
      </c>
      <c r="F47" s="43" t="str">
        <f t="shared" si="5"/>
        <v>N/A</v>
      </c>
      <c r="G47" s="46">
        <v>323.22647214</v>
      </c>
      <c r="H47" s="43" t="str">
        <f t="shared" si="6"/>
        <v>N/A</v>
      </c>
      <c r="I47" s="12">
        <v>31.5</v>
      </c>
      <c r="J47" s="12">
        <v>-47.9</v>
      </c>
      <c r="K47" s="44" t="s">
        <v>732</v>
      </c>
      <c r="L47" s="9" t="str">
        <f>IF(J47="Div by 0", "N/A", IF(OR(J47="N/A",K47="N/A"),"N/A", IF(J47&gt;VALUE(MID(K47,1,2)), "No", IF(J47&lt;-1*VALUE(MID(K47,1,2)), "No", "Yes"))))</f>
        <v>No</v>
      </c>
    </row>
    <row r="48" spans="1:12" x14ac:dyDescent="0.2">
      <c r="A48" s="45" t="s">
        <v>1505</v>
      </c>
      <c r="B48" s="34" t="s">
        <v>217</v>
      </c>
      <c r="C48" s="46">
        <v>10871.985843</v>
      </c>
      <c r="D48" s="43" t="str">
        <f t="shared" ref="D48:D74" si="7">IF($B48="N/A","N/A",IF(C48&gt;10,"No",IF(C48&lt;-10,"No","Yes")))</f>
        <v>N/A</v>
      </c>
      <c r="E48" s="46">
        <v>12534.613598</v>
      </c>
      <c r="F48" s="43" t="str">
        <f t="shared" ref="F48:F74" si="8">IF($B48="N/A","N/A",IF(E48&gt;10,"No",IF(E48&lt;-10,"No","Yes")))</f>
        <v>N/A</v>
      </c>
      <c r="G48" s="46">
        <v>11801.599693</v>
      </c>
      <c r="H48" s="43" t="str">
        <f t="shared" ref="H48:H74" si="9">IF($B48="N/A","N/A",IF(G48&gt;10,"No",IF(G48&lt;-10,"No","Yes")))</f>
        <v>N/A</v>
      </c>
      <c r="I48" s="12">
        <v>15.29</v>
      </c>
      <c r="J48" s="12">
        <v>-5.85</v>
      </c>
      <c r="K48" s="44" t="s">
        <v>732</v>
      </c>
      <c r="L48" s="9" t="str">
        <f t="shared" ref="L48:L74" si="10">IF(J48="Div by 0", "N/A", IF(K48="N/A","N/A", IF(J48&gt;VALUE(MID(K48,1,2)), "No", IF(J48&lt;-1*VALUE(MID(K48,1,2)), "No", "Yes"))))</f>
        <v>Yes</v>
      </c>
    </row>
    <row r="49" spans="1:12" x14ac:dyDescent="0.2">
      <c r="A49" s="45" t="s">
        <v>1506</v>
      </c>
      <c r="B49" s="34" t="s">
        <v>217</v>
      </c>
      <c r="C49" s="46">
        <v>3492.6584815000001</v>
      </c>
      <c r="D49" s="43" t="str">
        <f t="shared" si="7"/>
        <v>N/A</v>
      </c>
      <c r="E49" s="46">
        <v>3677.3269553</v>
      </c>
      <c r="F49" s="43" t="str">
        <f t="shared" si="8"/>
        <v>N/A</v>
      </c>
      <c r="G49" s="46">
        <v>3866.5913280999998</v>
      </c>
      <c r="H49" s="43" t="str">
        <f t="shared" si="9"/>
        <v>N/A</v>
      </c>
      <c r="I49" s="12">
        <v>5.2869999999999999</v>
      </c>
      <c r="J49" s="12">
        <v>5.1470000000000002</v>
      </c>
      <c r="K49" s="44" t="s">
        <v>732</v>
      </c>
      <c r="L49" s="9" t="str">
        <f t="shared" si="10"/>
        <v>Yes</v>
      </c>
    </row>
    <row r="50" spans="1:12" x14ac:dyDescent="0.2">
      <c r="A50" s="45" t="s">
        <v>1507</v>
      </c>
      <c r="B50" s="34" t="s">
        <v>217</v>
      </c>
      <c r="C50" s="46">
        <v>12113.312699</v>
      </c>
      <c r="D50" s="43" t="str">
        <f t="shared" si="7"/>
        <v>N/A</v>
      </c>
      <c r="E50" s="46">
        <v>14197.374524000001</v>
      </c>
      <c r="F50" s="43" t="str">
        <f t="shared" si="8"/>
        <v>N/A</v>
      </c>
      <c r="G50" s="46">
        <v>12549.324256</v>
      </c>
      <c r="H50" s="43" t="str">
        <f t="shared" si="9"/>
        <v>N/A</v>
      </c>
      <c r="I50" s="12">
        <v>17.2</v>
      </c>
      <c r="J50" s="12">
        <v>-11.6</v>
      </c>
      <c r="K50" s="44" t="s">
        <v>732</v>
      </c>
      <c r="L50" s="9" t="str">
        <f t="shared" si="10"/>
        <v>Yes</v>
      </c>
    </row>
    <row r="51" spans="1:12" x14ac:dyDescent="0.2">
      <c r="A51" s="45" t="s">
        <v>1508</v>
      </c>
      <c r="B51" s="34" t="s">
        <v>217</v>
      </c>
      <c r="C51" s="46">
        <v>8712.7285057000008</v>
      </c>
      <c r="D51" s="43" t="str">
        <f t="shared" si="7"/>
        <v>N/A</v>
      </c>
      <c r="E51" s="46">
        <v>10325.450695</v>
      </c>
      <c r="F51" s="43" t="str">
        <f t="shared" si="8"/>
        <v>N/A</v>
      </c>
      <c r="G51" s="46">
        <v>9122.1036531000009</v>
      </c>
      <c r="H51" s="43" t="str">
        <f t="shared" si="9"/>
        <v>N/A</v>
      </c>
      <c r="I51" s="12">
        <v>18.510000000000002</v>
      </c>
      <c r="J51" s="12">
        <v>-11.7</v>
      </c>
      <c r="K51" s="44" t="s">
        <v>732</v>
      </c>
      <c r="L51" s="9" t="str">
        <f t="shared" si="10"/>
        <v>Yes</v>
      </c>
    </row>
    <row r="52" spans="1:12" x14ac:dyDescent="0.2">
      <c r="A52" s="45" t="s">
        <v>1509</v>
      </c>
      <c r="B52" s="34" t="s">
        <v>217</v>
      </c>
      <c r="C52" s="46">
        <v>22758.516457999998</v>
      </c>
      <c r="D52" s="43" t="str">
        <f t="shared" si="7"/>
        <v>N/A</v>
      </c>
      <c r="E52" s="46">
        <v>26302.997218</v>
      </c>
      <c r="F52" s="43" t="str">
        <f t="shared" si="8"/>
        <v>N/A</v>
      </c>
      <c r="G52" s="46">
        <v>25890.881172000001</v>
      </c>
      <c r="H52" s="43" t="str">
        <f t="shared" si="9"/>
        <v>N/A</v>
      </c>
      <c r="I52" s="12">
        <v>15.57</v>
      </c>
      <c r="J52" s="12">
        <v>-1.57</v>
      </c>
      <c r="K52" s="44" t="s">
        <v>732</v>
      </c>
      <c r="L52" s="9" t="str">
        <f t="shared" si="10"/>
        <v>Yes</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5427.1653998000002</v>
      </c>
      <c r="D54" s="43" t="str">
        <f t="shared" si="7"/>
        <v>N/A</v>
      </c>
      <c r="E54" s="46">
        <v>5365.5370842000002</v>
      </c>
      <c r="F54" s="43" t="str">
        <f t="shared" si="8"/>
        <v>N/A</v>
      </c>
      <c r="G54" s="46">
        <v>5647.4044630999997</v>
      </c>
      <c r="H54" s="43" t="str">
        <f t="shared" si="9"/>
        <v>N/A</v>
      </c>
      <c r="I54" s="12">
        <v>-1.1399999999999999</v>
      </c>
      <c r="J54" s="12">
        <v>5.2530000000000001</v>
      </c>
      <c r="K54" s="44" t="s">
        <v>732</v>
      </c>
      <c r="L54" s="9" t="str">
        <f t="shared" si="10"/>
        <v>Yes</v>
      </c>
    </row>
    <row r="55" spans="1:12" x14ac:dyDescent="0.2">
      <c r="A55" s="45" t="s">
        <v>1512</v>
      </c>
      <c r="B55" s="34" t="s">
        <v>217</v>
      </c>
      <c r="C55" s="46">
        <v>5954.0844408000003</v>
      </c>
      <c r="D55" s="43" t="str">
        <f t="shared" si="7"/>
        <v>N/A</v>
      </c>
      <c r="E55" s="46">
        <v>5859.0775374000004</v>
      </c>
      <c r="F55" s="43" t="str">
        <f t="shared" si="8"/>
        <v>N/A</v>
      </c>
      <c r="G55" s="46">
        <v>6644.1681876000002</v>
      </c>
      <c r="H55" s="43" t="str">
        <f t="shared" si="9"/>
        <v>N/A</v>
      </c>
      <c r="I55" s="12">
        <v>-1.6</v>
      </c>
      <c r="J55" s="12">
        <v>13.4</v>
      </c>
      <c r="K55" s="44" t="s">
        <v>732</v>
      </c>
      <c r="L55" s="9" t="str">
        <f t="shared" si="10"/>
        <v>Yes</v>
      </c>
    </row>
    <row r="56" spans="1:12" ht="25.5" x14ac:dyDescent="0.2">
      <c r="A56" s="45" t="s">
        <v>1513</v>
      </c>
      <c r="B56" s="34" t="s">
        <v>217</v>
      </c>
      <c r="C56" s="46">
        <v>5433.3799122</v>
      </c>
      <c r="D56" s="43" t="str">
        <f t="shared" si="7"/>
        <v>N/A</v>
      </c>
      <c r="E56" s="46">
        <v>5243.5559880999999</v>
      </c>
      <c r="F56" s="43" t="str">
        <f t="shared" si="8"/>
        <v>N/A</v>
      </c>
      <c r="G56" s="46">
        <v>5118.6940961</v>
      </c>
      <c r="H56" s="43" t="str">
        <f t="shared" si="9"/>
        <v>N/A</v>
      </c>
      <c r="I56" s="12">
        <v>-3.49</v>
      </c>
      <c r="J56" s="12">
        <v>-2.38</v>
      </c>
      <c r="K56" s="44" t="s">
        <v>732</v>
      </c>
      <c r="L56" s="9" t="str">
        <f t="shared" si="10"/>
        <v>Yes</v>
      </c>
    </row>
    <row r="57" spans="1:12" x14ac:dyDescent="0.2">
      <c r="A57" s="45" t="s">
        <v>1514</v>
      </c>
      <c r="B57" s="34" t="s">
        <v>217</v>
      </c>
      <c r="C57" s="46">
        <v>3836.0882004999999</v>
      </c>
      <c r="D57" s="43" t="str">
        <f t="shared" si="7"/>
        <v>N/A</v>
      </c>
      <c r="E57" s="46">
        <v>3950.2273613000002</v>
      </c>
      <c r="F57" s="43" t="str">
        <f t="shared" si="8"/>
        <v>N/A</v>
      </c>
      <c r="G57" s="46">
        <v>3584.6397213</v>
      </c>
      <c r="H57" s="43" t="str">
        <f t="shared" si="9"/>
        <v>N/A</v>
      </c>
      <c r="I57" s="12">
        <v>2.9750000000000001</v>
      </c>
      <c r="J57" s="12">
        <v>-9.25</v>
      </c>
      <c r="K57" s="44" t="s">
        <v>732</v>
      </c>
      <c r="L57" s="9" t="str">
        <f t="shared" si="10"/>
        <v>Yes</v>
      </c>
    </row>
    <row r="58" spans="1:12" x14ac:dyDescent="0.2">
      <c r="A58" s="45" t="s">
        <v>1515</v>
      </c>
      <c r="B58" s="34" t="s">
        <v>217</v>
      </c>
      <c r="C58" s="46">
        <v>7655.1430545000003</v>
      </c>
      <c r="D58" s="43" t="str">
        <f t="shared" si="7"/>
        <v>N/A</v>
      </c>
      <c r="E58" s="46">
        <v>6806.0628139999999</v>
      </c>
      <c r="F58" s="43" t="str">
        <f t="shared" si="8"/>
        <v>N/A</v>
      </c>
      <c r="G58" s="46">
        <v>7133.4394372999996</v>
      </c>
      <c r="H58" s="43" t="str">
        <f t="shared" si="9"/>
        <v>N/A</v>
      </c>
      <c r="I58" s="12">
        <v>-11.1</v>
      </c>
      <c r="J58" s="12">
        <v>4.8099999999999996</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1218.0009003</v>
      </c>
      <c r="D60" s="43" t="str">
        <f t="shared" si="7"/>
        <v>N/A</v>
      </c>
      <c r="E60" s="46">
        <v>1078.8697726</v>
      </c>
      <c r="F60" s="43" t="str">
        <f t="shared" si="8"/>
        <v>N/A</v>
      </c>
      <c r="G60" s="46">
        <v>1264.5435591</v>
      </c>
      <c r="H60" s="43" t="str">
        <f t="shared" si="9"/>
        <v>N/A</v>
      </c>
      <c r="I60" s="12">
        <v>-11.4</v>
      </c>
      <c r="J60" s="12">
        <v>17.21</v>
      </c>
      <c r="K60" s="44" t="s">
        <v>732</v>
      </c>
      <c r="L60" s="9" t="str">
        <f t="shared" si="10"/>
        <v>Yes</v>
      </c>
    </row>
    <row r="61" spans="1:12" x14ac:dyDescent="0.2">
      <c r="A61" s="45" t="s">
        <v>1518</v>
      </c>
      <c r="B61" s="34" t="s">
        <v>217</v>
      </c>
      <c r="C61" s="46">
        <v>1876.6238788999999</v>
      </c>
      <c r="D61" s="43" t="str">
        <f t="shared" si="7"/>
        <v>N/A</v>
      </c>
      <c r="E61" s="46">
        <v>1353.728329</v>
      </c>
      <c r="F61" s="43" t="str">
        <f t="shared" si="8"/>
        <v>N/A</v>
      </c>
      <c r="G61" s="46">
        <v>1546.7781907000001</v>
      </c>
      <c r="H61" s="43" t="str">
        <f t="shared" si="9"/>
        <v>N/A</v>
      </c>
      <c r="I61" s="12">
        <v>-27.9</v>
      </c>
      <c r="J61" s="12">
        <v>14.26</v>
      </c>
      <c r="K61" s="44" t="s">
        <v>732</v>
      </c>
      <c r="L61" s="9" t="str">
        <f t="shared" si="10"/>
        <v>Yes</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v>1283.7410503999999</v>
      </c>
      <c r="D63" s="43" t="str">
        <f t="shared" si="7"/>
        <v>N/A</v>
      </c>
      <c r="E63" s="46">
        <v>757.20839347000003</v>
      </c>
      <c r="F63" s="43" t="str">
        <f t="shared" si="8"/>
        <v>N/A</v>
      </c>
      <c r="G63" s="46">
        <v>897.92565493999996</v>
      </c>
      <c r="H63" s="43" t="str">
        <f t="shared" si="9"/>
        <v>N/A</v>
      </c>
      <c r="I63" s="12">
        <v>-41</v>
      </c>
      <c r="J63" s="12">
        <v>18.579999999999998</v>
      </c>
      <c r="K63" s="44" t="s">
        <v>732</v>
      </c>
      <c r="L63" s="9" t="str">
        <f t="shared" si="10"/>
        <v>Yes</v>
      </c>
    </row>
    <row r="64" spans="1:12" x14ac:dyDescent="0.2">
      <c r="A64" s="45" t="s">
        <v>1521</v>
      </c>
      <c r="B64" s="34" t="s">
        <v>217</v>
      </c>
      <c r="C64" s="46">
        <v>894.39378934000001</v>
      </c>
      <c r="D64" s="43" t="str">
        <f t="shared" si="7"/>
        <v>N/A</v>
      </c>
      <c r="E64" s="46">
        <v>780.08873953</v>
      </c>
      <c r="F64" s="43" t="str">
        <f t="shared" si="8"/>
        <v>N/A</v>
      </c>
      <c r="G64" s="46">
        <v>960.77903214000003</v>
      </c>
      <c r="H64" s="43" t="str">
        <f t="shared" si="9"/>
        <v>N/A</v>
      </c>
      <c r="I64" s="12">
        <v>-12.8</v>
      </c>
      <c r="J64" s="12">
        <v>23.16</v>
      </c>
      <c r="K64" s="44" t="s">
        <v>732</v>
      </c>
      <c r="L64" s="9" t="str">
        <f t="shared" si="10"/>
        <v>Yes</v>
      </c>
    </row>
    <row r="65" spans="1:12" x14ac:dyDescent="0.2">
      <c r="A65" s="45" t="s">
        <v>1522</v>
      </c>
      <c r="B65" s="34" t="s">
        <v>217</v>
      </c>
      <c r="C65" s="46">
        <v>1108.6202966999999</v>
      </c>
      <c r="D65" s="43" t="str">
        <f t="shared" si="7"/>
        <v>N/A</v>
      </c>
      <c r="E65" s="46">
        <v>1540.9221801000001</v>
      </c>
      <c r="F65" s="43" t="str">
        <f t="shared" si="8"/>
        <v>N/A</v>
      </c>
      <c r="G65" s="46">
        <v>1745.4506081</v>
      </c>
      <c r="H65" s="43" t="str">
        <f t="shared" si="9"/>
        <v>N/A</v>
      </c>
      <c r="I65" s="12">
        <v>38.99</v>
      </c>
      <c r="J65" s="12">
        <v>13.27</v>
      </c>
      <c r="K65" s="44" t="s">
        <v>732</v>
      </c>
      <c r="L65" s="9" t="str">
        <f t="shared" si="10"/>
        <v>Yes</v>
      </c>
    </row>
    <row r="66" spans="1:12" x14ac:dyDescent="0.2">
      <c r="A66" s="45" t="s">
        <v>1523</v>
      </c>
      <c r="B66" s="34" t="s">
        <v>217</v>
      </c>
      <c r="C66" s="46">
        <v>2490.1263853</v>
      </c>
      <c r="D66" s="43" t="str">
        <f t="shared" si="7"/>
        <v>N/A</v>
      </c>
      <c r="E66" s="46">
        <v>2674.5808108000001</v>
      </c>
      <c r="F66" s="43" t="str">
        <f t="shared" si="8"/>
        <v>N/A</v>
      </c>
      <c r="G66" s="46">
        <v>4880.2272945000004</v>
      </c>
      <c r="H66" s="43" t="str">
        <f t="shared" si="9"/>
        <v>N/A</v>
      </c>
      <c r="I66" s="12">
        <v>7.407</v>
      </c>
      <c r="J66" s="12">
        <v>82.47</v>
      </c>
      <c r="K66" s="44" t="s">
        <v>732</v>
      </c>
      <c r="L66" s="9" t="str">
        <f t="shared" si="10"/>
        <v>No</v>
      </c>
    </row>
    <row r="67" spans="1:12" x14ac:dyDescent="0.2">
      <c r="A67" s="45" t="s">
        <v>1524</v>
      </c>
      <c r="B67" s="34" t="s">
        <v>217</v>
      </c>
      <c r="C67" s="46" t="s">
        <v>1743</v>
      </c>
      <c r="D67" s="43" t="str">
        <f t="shared" si="7"/>
        <v>N/A</v>
      </c>
      <c r="E67" s="46" t="s">
        <v>1743</v>
      </c>
      <c r="F67" s="43" t="str">
        <f t="shared" si="8"/>
        <v>N/A</v>
      </c>
      <c r="G67" s="46" t="s">
        <v>1743</v>
      </c>
      <c r="H67" s="43" t="str">
        <f t="shared" si="9"/>
        <v>N/A</v>
      </c>
      <c r="I67" s="12" t="s">
        <v>1743</v>
      </c>
      <c r="J67" s="12" t="s">
        <v>1743</v>
      </c>
      <c r="K67" s="44" t="s">
        <v>732</v>
      </c>
      <c r="L67" s="9" t="str">
        <f t="shared" si="10"/>
        <v>N/A</v>
      </c>
    </row>
    <row r="68" spans="1:12" x14ac:dyDescent="0.2">
      <c r="A68" s="45" t="s">
        <v>1525</v>
      </c>
      <c r="B68" s="34" t="s">
        <v>217</v>
      </c>
      <c r="C68" s="46">
        <v>1578.5935039999999</v>
      </c>
      <c r="D68" s="43" t="str">
        <f t="shared" si="7"/>
        <v>N/A</v>
      </c>
      <c r="E68" s="46">
        <v>938.02571531000001</v>
      </c>
      <c r="F68" s="43" t="str">
        <f t="shared" si="8"/>
        <v>N/A</v>
      </c>
      <c r="G68" s="46">
        <v>770.60904129000005</v>
      </c>
      <c r="H68" s="43" t="str">
        <f t="shared" si="9"/>
        <v>N/A</v>
      </c>
      <c r="I68" s="12">
        <v>-40.6</v>
      </c>
      <c r="J68" s="12">
        <v>-17.8</v>
      </c>
      <c r="K68" s="44" t="s">
        <v>732</v>
      </c>
      <c r="L68" s="9" t="str">
        <f t="shared" si="10"/>
        <v>Yes</v>
      </c>
    </row>
    <row r="69" spans="1:12" x14ac:dyDescent="0.2">
      <c r="A69" s="45" t="s">
        <v>1526</v>
      </c>
      <c r="B69" s="34" t="s">
        <v>217</v>
      </c>
      <c r="C69" s="46">
        <v>1450.6185264999999</v>
      </c>
      <c r="D69" s="43" t="str">
        <f t="shared" si="7"/>
        <v>N/A</v>
      </c>
      <c r="E69" s="46">
        <v>749.17651318000003</v>
      </c>
      <c r="F69" s="43" t="str">
        <f t="shared" si="8"/>
        <v>N/A</v>
      </c>
      <c r="G69" s="46">
        <v>783.84267045000001</v>
      </c>
      <c r="H69" s="43" t="str">
        <f t="shared" si="9"/>
        <v>N/A</v>
      </c>
      <c r="I69" s="12">
        <v>-48.4</v>
      </c>
      <c r="J69" s="12">
        <v>4.6269999999999998</v>
      </c>
      <c r="K69" s="44" t="s">
        <v>732</v>
      </c>
      <c r="L69" s="9" t="str">
        <f t="shared" si="10"/>
        <v>Yes</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v>1746.2527322999999</v>
      </c>
      <c r="D71" s="43" t="str">
        <f t="shared" si="7"/>
        <v>N/A</v>
      </c>
      <c r="E71" s="46">
        <v>1213.5728698999999</v>
      </c>
      <c r="F71" s="43" t="str">
        <f t="shared" si="8"/>
        <v>N/A</v>
      </c>
      <c r="G71" s="46">
        <v>1143.5028348000001</v>
      </c>
      <c r="H71" s="43" t="str">
        <f t="shared" si="9"/>
        <v>N/A</v>
      </c>
      <c r="I71" s="12">
        <v>-30.5</v>
      </c>
      <c r="J71" s="12">
        <v>-5.77</v>
      </c>
      <c r="K71" s="44" t="s">
        <v>732</v>
      </c>
      <c r="L71" s="9" t="str">
        <f t="shared" si="10"/>
        <v>Yes</v>
      </c>
    </row>
    <row r="72" spans="1:12" x14ac:dyDescent="0.2">
      <c r="A72" s="45" t="s">
        <v>1529</v>
      </c>
      <c r="B72" s="34" t="s">
        <v>217</v>
      </c>
      <c r="C72" s="46">
        <v>1841.4322883</v>
      </c>
      <c r="D72" s="43" t="str">
        <f t="shared" si="7"/>
        <v>N/A</v>
      </c>
      <c r="E72" s="46">
        <v>920.79742917999999</v>
      </c>
      <c r="F72" s="43" t="str">
        <f t="shared" si="8"/>
        <v>N/A</v>
      </c>
      <c r="G72" s="46">
        <v>648.69930784999997</v>
      </c>
      <c r="H72" s="43" t="str">
        <f t="shared" si="9"/>
        <v>N/A</v>
      </c>
      <c r="I72" s="12">
        <v>-50</v>
      </c>
      <c r="J72" s="12">
        <v>-29.6</v>
      </c>
      <c r="K72" s="44" t="s">
        <v>732</v>
      </c>
      <c r="L72" s="9" t="str">
        <f t="shared" si="10"/>
        <v>Yes</v>
      </c>
    </row>
    <row r="73" spans="1:12" x14ac:dyDescent="0.2">
      <c r="A73" s="45" t="s">
        <v>1530</v>
      </c>
      <c r="B73" s="34" t="s">
        <v>217</v>
      </c>
      <c r="C73" s="46">
        <v>1629.3277791999999</v>
      </c>
      <c r="D73" s="43" t="str">
        <f t="shared" si="7"/>
        <v>N/A</v>
      </c>
      <c r="E73" s="46">
        <v>1013.4373664</v>
      </c>
      <c r="F73" s="43" t="str">
        <f t="shared" si="8"/>
        <v>N/A</v>
      </c>
      <c r="G73" s="46">
        <v>878.90257564000001</v>
      </c>
      <c r="H73" s="43" t="str">
        <f t="shared" si="9"/>
        <v>N/A</v>
      </c>
      <c r="I73" s="12">
        <v>-37.799999999999997</v>
      </c>
      <c r="J73" s="12">
        <v>-13.3</v>
      </c>
      <c r="K73" s="44" t="s">
        <v>732</v>
      </c>
      <c r="L73" s="9" t="str">
        <f t="shared" si="10"/>
        <v>Yes</v>
      </c>
    </row>
    <row r="74" spans="1:12" x14ac:dyDescent="0.2">
      <c r="A74" s="45" t="s">
        <v>1531</v>
      </c>
      <c r="B74" s="34" t="s">
        <v>217</v>
      </c>
      <c r="C74" s="46">
        <v>442.97029594999998</v>
      </c>
      <c r="D74" s="43" t="str">
        <f t="shared" si="7"/>
        <v>N/A</v>
      </c>
      <c r="E74" s="46">
        <v>599.20764177000001</v>
      </c>
      <c r="F74" s="43" t="str">
        <f t="shared" si="8"/>
        <v>N/A</v>
      </c>
      <c r="G74" s="46">
        <v>387.04850893999998</v>
      </c>
      <c r="H74" s="43" t="str">
        <f t="shared" si="9"/>
        <v>N/A</v>
      </c>
      <c r="I74" s="12">
        <v>35.270000000000003</v>
      </c>
      <c r="J74" s="12">
        <v>-35.4</v>
      </c>
      <c r="K74" s="44" t="s">
        <v>732</v>
      </c>
      <c r="L74" s="9" t="str">
        <f t="shared" si="10"/>
        <v>No</v>
      </c>
    </row>
    <row r="75" spans="1:12" x14ac:dyDescent="0.2">
      <c r="A75" s="45" t="s">
        <v>1613</v>
      </c>
      <c r="B75" s="34" t="s">
        <v>217</v>
      </c>
      <c r="C75" s="46">
        <v>325287710</v>
      </c>
      <c r="D75" s="43" t="str">
        <f t="shared" ref="D75:D144" si="11">IF($B75="N/A","N/A",IF(C75&gt;10,"No",IF(C75&lt;-10,"No","Yes")))</f>
        <v>N/A</v>
      </c>
      <c r="E75" s="46">
        <v>293451063</v>
      </c>
      <c r="F75" s="43" t="str">
        <f t="shared" ref="F75:F144" si="12">IF($B75="N/A","N/A",IF(E75&gt;10,"No",IF(E75&lt;-10,"No","Yes")))</f>
        <v>N/A</v>
      </c>
      <c r="G75" s="46">
        <v>305826652</v>
      </c>
      <c r="H75" s="43" t="str">
        <f t="shared" ref="H75:H144" si="13">IF($B75="N/A","N/A",IF(G75&gt;10,"No",IF(G75&lt;-10,"No","Yes")))</f>
        <v>N/A</v>
      </c>
      <c r="I75" s="12">
        <v>-9.7899999999999991</v>
      </c>
      <c r="J75" s="12">
        <v>4.2169999999999996</v>
      </c>
      <c r="K75" s="44" t="s">
        <v>732</v>
      </c>
      <c r="L75" s="9" t="str">
        <f t="shared" ref="L75:L135" si="14">IF(J75="Div by 0", "N/A", IF(K75="N/A","N/A", IF(J75&gt;VALUE(MID(K75,1,2)), "No", IF(J75&lt;-1*VALUE(MID(K75,1,2)), "No", "Yes"))))</f>
        <v>Yes</v>
      </c>
    </row>
    <row r="76" spans="1:12" x14ac:dyDescent="0.2">
      <c r="A76" s="45" t="s">
        <v>598</v>
      </c>
      <c r="B76" s="34" t="s">
        <v>217</v>
      </c>
      <c r="C76" s="35">
        <v>45179</v>
      </c>
      <c r="D76" s="43" t="str">
        <f t="shared" si="11"/>
        <v>N/A</v>
      </c>
      <c r="E76" s="35">
        <v>29860</v>
      </c>
      <c r="F76" s="43" t="str">
        <f t="shared" si="12"/>
        <v>N/A</v>
      </c>
      <c r="G76" s="35">
        <v>28386</v>
      </c>
      <c r="H76" s="43" t="str">
        <f t="shared" si="13"/>
        <v>N/A</v>
      </c>
      <c r="I76" s="12">
        <v>-33.9</v>
      </c>
      <c r="J76" s="12">
        <v>-4.9400000000000004</v>
      </c>
      <c r="K76" s="44" t="s">
        <v>732</v>
      </c>
      <c r="L76" s="9" t="str">
        <f t="shared" si="14"/>
        <v>Yes</v>
      </c>
    </row>
    <row r="77" spans="1:12" x14ac:dyDescent="0.2">
      <c r="A77" s="45" t="s">
        <v>1440</v>
      </c>
      <c r="B77" s="34" t="s">
        <v>217</v>
      </c>
      <c r="C77" s="46">
        <v>7199.9758737000002</v>
      </c>
      <c r="D77" s="43" t="str">
        <f t="shared" si="11"/>
        <v>N/A</v>
      </c>
      <c r="E77" s="46">
        <v>9827.5640655999996</v>
      </c>
      <c r="F77" s="43" t="str">
        <f t="shared" si="12"/>
        <v>N/A</v>
      </c>
      <c r="G77" s="46">
        <v>10773.85514</v>
      </c>
      <c r="H77" s="43" t="str">
        <f t="shared" si="13"/>
        <v>N/A</v>
      </c>
      <c r="I77" s="12">
        <v>36.49</v>
      </c>
      <c r="J77" s="12">
        <v>9.6289999999999996</v>
      </c>
      <c r="K77" s="44" t="s">
        <v>732</v>
      </c>
      <c r="L77" s="9" t="str">
        <f t="shared" si="14"/>
        <v>Yes</v>
      </c>
    </row>
    <row r="78" spans="1:12" x14ac:dyDescent="0.2">
      <c r="A78" s="45" t="s">
        <v>1441</v>
      </c>
      <c r="B78" s="34" t="s">
        <v>217</v>
      </c>
      <c r="C78" s="35">
        <v>5.7621461297999996</v>
      </c>
      <c r="D78" s="43" t="str">
        <f t="shared" si="11"/>
        <v>N/A</v>
      </c>
      <c r="E78" s="35">
        <v>7.0965505692999997</v>
      </c>
      <c r="F78" s="43" t="str">
        <f t="shared" si="12"/>
        <v>N/A</v>
      </c>
      <c r="G78" s="35">
        <v>7.7123582047000001</v>
      </c>
      <c r="H78" s="43" t="str">
        <f t="shared" si="13"/>
        <v>N/A</v>
      </c>
      <c r="I78" s="12">
        <v>23.16</v>
      </c>
      <c r="J78" s="12">
        <v>8.6780000000000008</v>
      </c>
      <c r="K78" s="44" t="s">
        <v>732</v>
      </c>
      <c r="L78" s="9" t="str">
        <f t="shared" si="14"/>
        <v>Yes</v>
      </c>
    </row>
    <row r="79" spans="1:12" ht="25.5" x14ac:dyDescent="0.2">
      <c r="A79" s="45" t="s">
        <v>599</v>
      </c>
      <c r="B79" s="34" t="s">
        <v>217</v>
      </c>
      <c r="C79" s="46">
        <v>3962191</v>
      </c>
      <c r="D79" s="43" t="str">
        <f t="shared" si="11"/>
        <v>N/A</v>
      </c>
      <c r="E79" s="46">
        <v>3505260</v>
      </c>
      <c r="F79" s="43" t="str">
        <f t="shared" si="12"/>
        <v>N/A</v>
      </c>
      <c r="G79" s="46">
        <v>115153</v>
      </c>
      <c r="H79" s="43" t="str">
        <f t="shared" si="13"/>
        <v>N/A</v>
      </c>
      <c r="I79" s="12">
        <v>-11.5</v>
      </c>
      <c r="J79" s="12">
        <v>-96.7</v>
      </c>
      <c r="K79" s="44" t="s">
        <v>732</v>
      </c>
      <c r="L79" s="9" t="str">
        <f t="shared" si="14"/>
        <v>No</v>
      </c>
    </row>
    <row r="80" spans="1:12" x14ac:dyDescent="0.2">
      <c r="A80" s="45" t="s">
        <v>600</v>
      </c>
      <c r="B80" s="34" t="s">
        <v>217</v>
      </c>
      <c r="C80" s="35">
        <v>40</v>
      </c>
      <c r="D80" s="43" t="str">
        <f t="shared" si="11"/>
        <v>N/A</v>
      </c>
      <c r="E80" s="35">
        <v>45</v>
      </c>
      <c r="F80" s="43" t="str">
        <f t="shared" si="12"/>
        <v>N/A</v>
      </c>
      <c r="G80" s="35">
        <v>30</v>
      </c>
      <c r="H80" s="43" t="str">
        <f t="shared" si="13"/>
        <v>N/A</v>
      </c>
      <c r="I80" s="12">
        <v>12.5</v>
      </c>
      <c r="J80" s="12">
        <v>-33.299999999999997</v>
      </c>
      <c r="K80" s="44" t="s">
        <v>732</v>
      </c>
      <c r="L80" s="9" t="str">
        <f t="shared" si="14"/>
        <v>No</v>
      </c>
    </row>
    <row r="81" spans="1:12" x14ac:dyDescent="0.2">
      <c r="A81" s="45" t="s">
        <v>1442</v>
      </c>
      <c r="B81" s="34" t="s">
        <v>217</v>
      </c>
      <c r="C81" s="46">
        <v>99054.774999999994</v>
      </c>
      <c r="D81" s="43" t="str">
        <f t="shared" si="11"/>
        <v>N/A</v>
      </c>
      <c r="E81" s="46">
        <v>77894.666666999998</v>
      </c>
      <c r="F81" s="43" t="str">
        <f t="shared" si="12"/>
        <v>N/A</v>
      </c>
      <c r="G81" s="46">
        <v>3838.4333333</v>
      </c>
      <c r="H81" s="43" t="str">
        <f t="shared" si="13"/>
        <v>N/A</v>
      </c>
      <c r="I81" s="12">
        <v>-21.4</v>
      </c>
      <c r="J81" s="12">
        <v>-95.1</v>
      </c>
      <c r="K81" s="44" t="s">
        <v>732</v>
      </c>
      <c r="L81" s="9" t="str">
        <f t="shared" si="14"/>
        <v>No</v>
      </c>
    </row>
    <row r="82" spans="1:12" ht="25.5" x14ac:dyDescent="0.2">
      <c r="A82" s="45" t="s">
        <v>601</v>
      </c>
      <c r="B82" s="34" t="s">
        <v>217</v>
      </c>
      <c r="C82" s="46">
        <v>8398594</v>
      </c>
      <c r="D82" s="43" t="str">
        <f t="shared" si="11"/>
        <v>N/A</v>
      </c>
      <c r="E82" s="46">
        <v>3798599</v>
      </c>
      <c r="F82" s="43" t="str">
        <f t="shared" si="12"/>
        <v>N/A</v>
      </c>
      <c r="G82" s="46">
        <v>153262</v>
      </c>
      <c r="H82" s="43" t="str">
        <f t="shared" si="13"/>
        <v>N/A</v>
      </c>
      <c r="I82" s="12">
        <v>-54.8</v>
      </c>
      <c r="J82" s="12">
        <v>-96</v>
      </c>
      <c r="K82" s="44" t="s">
        <v>732</v>
      </c>
      <c r="L82" s="9" t="str">
        <f t="shared" si="14"/>
        <v>No</v>
      </c>
    </row>
    <row r="83" spans="1:12" x14ac:dyDescent="0.2">
      <c r="A83" s="45" t="s">
        <v>602</v>
      </c>
      <c r="B83" s="34" t="s">
        <v>217</v>
      </c>
      <c r="C83" s="35">
        <v>198</v>
      </c>
      <c r="D83" s="43" t="str">
        <f t="shared" si="11"/>
        <v>N/A</v>
      </c>
      <c r="E83" s="35">
        <v>146</v>
      </c>
      <c r="F83" s="43" t="str">
        <f t="shared" si="12"/>
        <v>N/A</v>
      </c>
      <c r="G83" s="35">
        <v>36</v>
      </c>
      <c r="H83" s="43" t="str">
        <f t="shared" si="13"/>
        <v>N/A</v>
      </c>
      <c r="I83" s="12">
        <v>-26.3</v>
      </c>
      <c r="J83" s="12">
        <v>-75.3</v>
      </c>
      <c r="K83" s="44" t="s">
        <v>732</v>
      </c>
      <c r="L83" s="9" t="str">
        <f t="shared" si="14"/>
        <v>No</v>
      </c>
    </row>
    <row r="84" spans="1:12" ht="25.5" x14ac:dyDescent="0.2">
      <c r="A84" s="4" t="s">
        <v>1443</v>
      </c>
      <c r="B84" s="34" t="s">
        <v>217</v>
      </c>
      <c r="C84" s="46">
        <v>42417.141413999998</v>
      </c>
      <c r="D84" s="43" t="str">
        <f t="shared" si="11"/>
        <v>N/A</v>
      </c>
      <c r="E84" s="46">
        <v>26017.801370000001</v>
      </c>
      <c r="F84" s="43" t="str">
        <f t="shared" si="12"/>
        <v>N/A</v>
      </c>
      <c r="G84" s="46">
        <v>4257.2777778</v>
      </c>
      <c r="H84" s="43" t="str">
        <f t="shared" si="13"/>
        <v>N/A</v>
      </c>
      <c r="I84" s="12">
        <v>-38.700000000000003</v>
      </c>
      <c r="J84" s="12">
        <v>-83.6</v>
      </c>
      <c r="K84" s="44" t="s">
        <v>732</v>
      </c>
      <c r="L84" s="9" t="str">
        <f t="shared" si="14"/>
        <v>No</v>
      </c>
    </row>
    <row r="85" spans="1:12" x14ac:dyDescent="0.2">
      <c r="A85" s="4" t="s">
        <v>603</v>
      </c>
      <c r="B85" s="34" t="s">
        <v>217</v>
      </c>
      <c r="C85" s="46">
        <v>20042308</v>
      </c>
      <c r="D85" s="43" t="str">
        <f t="shared" si="11"/>
        <v>N/A</v>
      </c>
      <c r="E85" s="46">
        <v>10938846</v>
      </c>
      <c r="F85" s="43" t="str">
        <f t="shared" si="12"/>
        <v>N/A</v>
      </c>
      <c r="G85" s="46">
        <v>706258</v>
      </c>
      <c r="H85" s="43" t="str">
        <f t="shared" si="13"/>
        <v>N/A</v>
      </c>
      <c r="I85" s="12">
        <v>-45.4</v>
      </c>
      <c r="J85" s="12">
        <v>-93.5</v>
      </c>
      <c r="K85" s="44" t="s">
        <v>732</v>
      </c>
      <c r="L85" s="9" t="str">
        <f t="shared" si="14"/>
        <v>No</v>
      </c>
    </row>
    <row r="86" spans="1:12" x14ac:dyDescent="0.2">
      <c r="A86" s="4" t="s">
        <v>604</v>
      </c>
      <c r="B86" s="34" t="s">
        <v>217</v>
      </c>
      <c r="C86" s="35">
        <v>95</v>
      </c>
      <c r="D86" s="43" t="str">
        <f t="shared" si="11"/>
        <v>N/A</v>
      </c>
      <c r="E86" s="35">
        <v>48</v>
      </c>
      <c r="F86" s="43" t="str">
        <f t="shared" si="12"/>
        <v>N/A</v>
      </c>
      <c r="G86" s="35">
        <v>11</v>
      </c>
      <c r="H86" s="43" t="str">
        <f t="shared" si="13"/>
        <v>N/A</v>
      </c>
      <c r="I86" s="12">
        <v>-49.5</v>
      </c>
      <c r="J86" s="12">
        <v>-81.3</v>
      </c>
      <c r="K86" s="44" t="s">
        <v>732</v>
      </c>
      <c r="L86" s="9" t="str">
        <f t="shared" si="14"/>
        <v>No</v>
      </c>
    </row>
    <row r="87" spans="1:12" x14ac:dyDescent="0.2">
      <c r="A87" s="4" t="s">
        <v>1444</v>
      </c>
      <c r="B87" s="34" t="s">
        <v>217</v>
      </c>
      <c r="C87" s="46">
        <v>210971.66316</v>
      </c>
      <c r="D87" s="43" t="str">
        <f t="shared" si="11"/>
        <v>N/A</v>
      </c>
      <c r="E87" s="46">
        <v>227892.625</v>
      </c>
      <c r="F87" s="43" t="str">
        <f t="shared" si="12"/>
        <v>N/A</v>
      </c>
      <c r="G87" s="46">
        <v>78473.111111000006</v>
      </c>
      <c r="H87" s="43" t="str">
        <f t="shared" si="13"/>
        <v>N/A</v>
      </c>
      <c r="I87" s="12">
        <v>8.02</v>
      </c>
      <c r="J87" s="12">
        <v>-65.599999999999994</v>
      </c>
      <c r="K87" s="44" t="s">
        <v>732</v>
      </c>
      <c r="L87" s="9" t="str">
        <f t="shared" si="14"/>
        <v>No</v>
      </c>
    </row>
    <row r="88" spans="1:12" x14ac:dyDescent="0.2">
      <c r="A88" s="45" t="s">
        <v>605</v>
      </c>
      <c r="B88" s="34" t="s">
        <v>217</v>
      </c>
      <c r="C88" s="46">
        <v>1243905101</v>
      </c>
      <c r="D88" s="43" t="str">
        <f t="shared" si="11"/>
        <v>N/A</v>
      </c>
      <c r="E88" s="46">
        <v>1488052121</v>
      </c>
      <c r="F88" s="43" t="str">
        <f t="shared" si="12"/>
        <v>N/A</v>
      </c>
      <c r="G88" s="46">
        <v>1356925182</v>
      </c>
      <c r="H88" s="43" t="str">
        <f t="shared" si="13"/>
        <v>N/A</v>
      </c>
      <c r="I88" s="12">
        <v>19.63</v>
      </c>
      <c r="J88" s="12">
        <v>-8.81</v>
      </c>
      <c r="K88" s="44" t="s">
        <v>732</v>
      </c>
      <c r="L88" s="9" t="str">
        <f t="shared" si="14"/>
        <v>Yes</v>
      </c>
    </row>
    <row r="89" spans="1:12" x14ac:dyDescent="0.2">
      <c r="A89" s="48" t="s">
        <v>606</v>
      </c>
      <c r="B89" s="35" t="s">
        <v>217</v>
      </c>
      <c r="C89" s="35">
        <v>41324</v>
      </c>
      <c r="D89" s="43" t="str">
        <f t="shared" si="11"/>
        <v>N/A</v>
      </c>
      <c r="E89" s="35">
        <v>40630</v>
      </c>
      <c r="F89" s="43" t="str">
        <f t="shared" si="12"/>
        <v>N/A</v>
      </c>
      <c r="G89" s="35">
        <v>40993</v>
      </c>
      <c r="H89" s="43" t="str">
        <f t="shared" si="13"/>
        <v>N/A</v>
      </c>
      <c r="I89" s="12">
        <v>-1.68</v>
      </c>
      <c r="J89" s="12">
        <v>0.89339999999999997</v>
      </c>
      <c r="K89" s="49" t="s">
        <v>732</v>
      </c>
      <c r="L89" s="9" t="str">
        <f t="shared" si="14"/>
        <v>Yes</v>
      </c>
    </row>
    <row r="90" spans="1:12" x14ac:dyDescent="0.2">
      <c r="A90" s="45" t="s">
        <v>1445</v>
      </c>
      <c r="B90" s="34" t="s">
        <v>217</v>
      </c>
      <c r="C90" s="46">
        <v>30101.275312000002</v>
      </c>
      <c r="D90" s="43" t="str">
        <f t="shared" si="11"/>
        <v>N/A</v>
      </c>
      <c r="E90" s="46">
        <v>36624.467659000002</v>
      </c>
      <c r="F90" s="43" t="str">
        <f t="shared" si="12"/>
        <v>N/A</v>
      </c>
      <c r="G90" s="46">
        <v>33101.387603000003</v>
      </c>
      <c r="H90" s="43" t="str">
        <f t="shared" si="13"/>
        <v>N/A</v>
      </c>
      <c r="I90" s="12">
        <v>21.67</v>
      </c>
      <c r="J90" s="12">
        <v>-9.6199999999999992</v>
      </c>
      <c r="K90" s="44" t="s">
        <v>732</v>
      </c>
      <c r="L90" s="9" t="str">
        <f t="shared" si="14"/>
        <v>Yes</v>
      </c>
    </row>
    <row r="91" spans="1:12" ht="25.5" x14ac:dyDescent="0.2">
      <c r="A91" s="45" t="s">
        <v>607</v>
      </c>
      <c r="B91" s="34" t="s">
        <v>217</v>
      </c>
      <c r="C91" s="46">
        <v>100690866</v>
      </c>
      <c r="D91" s="43" t="str">
        <f t="shared" si="11"/>
        <v>N/A</v>
      </c>
      <c r="E91" s="46">
        <v>78579371</v>
      </c>
      <c r="F91" s="43" t="str">
        <f t="shared" si="12"/>
        <v>N/A</v>
      </c>
      <c r="G91" s="46">
        <v>69130478</v>
      </c>
      <c r="H91" s="43" t="str">
        <f t="shared" si="13"/>
        <v>N/A</v>
      </c>
      <c r="I91" s="12">
        <v>-22</v>
      </c>
      <c r="J91" s="12">
        <v>-12</v>
      </c>
      <c r="K91" s="44" t="s">
        <v>732</v>
      </c>
      <c r="L91" s="9" t="str">
        <f t="shared" si="14"/>
        <v>Yes</v>
      </c>
    </row>
    <row r="92" spans="1:12" x14ac:dyDescent="0.2">
      <c r="A92" s="45" t="s">
        <v>608</v>
      </c>
      <c r="B92" s="34" t="s">
        <v>217</v>
      </c>
      <c r="C92" s="35">
        <v>283231</v>
      </c>
      <c r="D92" s="43" t="str">
        <f t="shared" si="11"/>
        <v>N/A</v>
      </c>
      <c r="E92" s="35">
        <v>262250</v>
      </c>
      <c r="F92" s="43" t="str">
        <f t="shared" si="12"/>
        <v>N/A</v>
      </c>
      <c r="G92" s="35">
        <v>250892</v>
      </c>
      <c r="H92" s="43" t="str">
        <f t="shared" si="13"/>
        <v>N/A</v>
      </c>
      <c r="I92" s="12">
        <v>-7.41</v>
      </c>
      <c r="J92" s="12">
        <v>-4.33</v>
      </c>
      <c r="K92" s="44" t="s">
        <v>732</v>
      </c>
      <c r="L92" s="9" t="str">
        <f t="shared" si="14"/>
        <v>Yes</v>
      </c>
    </row>
    <row r="93" spans="1:12" x14ac:dyDescent="0.2">
      <c r="A93" s="45" t="s">
        <v>1446</v>
      </c>
      <c r="B93" s="34" t="s">
        <v>217</v>
      </c>
      <c r="C93" s="46">
        <v>355.50792816000001</v>
      </c>
      <c r="D93" s="43" t="str">
        <f t="shared" si="11"/>
        <v>N/A</v>
      </c>
      <c r="E93" s="46">
        <v>299.63535175999999</v>
      </c>
      <c r="F93" s="43" t="str">
        <f t="shared" si="12"/>
        <v>N/A</v>
      </c>
      <c r="G93" s="46">
        <v>275.53878959999997</v>
      </c>
      <c r="H93" s="43" t="str">
        <f t="shared" si="13"/>
        <v>N/A</v>
      </c>
      <c r="I93" s="12">
        <v>-15.7</v>
      </c>
      <c r="J93" s="12">
        <v>-8.0399999999999991</v>
      </c>
      <c r="K93" s="44" t="s">
        <v>732</v>
      </c>
      <c r="L93" s="9" t="str">
        <f t="shared" si="14"/>
        <v>Yes</v>
      </c>
    </row>
    <row r="94" spans="1:12" x14ac:dyDescent="0.2">
      <c r="A94" s="45" t="s">
        <v>609</v>
      </c>
      <c r="B94" s="34" t="s">
        <v>217</v>
      </c>
      <c r="C94" s="46">
        <v>15556204</v>
      </c>
      <c r="D94" s="43" t="str">
        <f t="shared" si="11"/>
        <v>N/A</v>
      </c>
      <c r="E94" s="46">
        <v>11819208</v>
      </c>
      <c r="F94" s="43" t="str">
        <f t="shared" si="12"/>
        <v>N/A</v>
      </c>
      <c r="G94" s="46">
        <v>5142200</v>
      </c>
      <c r="H94" s="43" t="str">
        <f t="shared" si="13"/>
        <v>N/A</v>
      </c>
      <c r="I94" s="12">
        <v>-24</v>
      </c>
      <c r="J94" s="12">
        <v>-56.5</v>
      </c>
      <c r="K94" s="44" t="s">
        <v>732</v>
      </c>
      <c r="L94" s="9" t="str">
        <f t="shared" si="14"/>
        <v>No</v>
      </c>
    </row>
    <row r="95" spans="1:12" x14ac:dyDescent="0.2">
      <c r="A95" s="45" t="s">
        <v>610</v>
      </c>
      <c r="B95" s="34" t="s">
        <v>217</v>
      </c>
      <c r="C95" s="35">
        <v>82661</v>
      </c>
      <c r="D95" s="43" t="str">
        <f t="shared" si="11"/>
        <v>N/A</v>
      </c>
      <c r="E95" s="35">
        <v>64349</v>
      </c>
      <c r="F95" s="43" t="str">
        <f t="shared" si="12"/>
        <v>N/A</v>
      </c>
      <c r="G95" s="35">
        <v>38440</v>
      </c>
      <c r="H95" s="43" t="str">
        <f t="shared" si="13"/>
        <v>N/A</v>
      </c>
      <c r="I95" s="12">
        <v>-22.2</v>
      </c>
      <c r="J95" s="12">
        <v>-40.299999999999997</v>
      </c>
      <c r="K95" s="44" t="s">
        <v>732</v>
      </c>
      <c r="L95" s="9" t="str">
        <f t="shared" si="14"/>
        <v>No</v>
      </c>
    </row>
    <row r="96" spans="1:12" x14ac:dyDescent="0.2">
      <c r="A96" s="45" t="s">
        <v>1447</v>
      </c>
      <c r="B96" s="34" t="s">
        <v>217</v>
      </c>
      <c r="C96" s="46">
        <v>188.19278740999999</v>
      </c>
      <c r="D96" s="43" t="str">
        <f t="shared" si="11"/>
        <v>N/A</v>
      </c>
      <c r="E96" s="46">
        <v>183.67353027999999</v>
      </c>
      <c r="F96" s="43" t="str">
        <f t="shared" si="12"/>
        <v>N/A</v>
      </c>
      <c r="G96" s="46">
        <v>133.77211238000001</v>
      </c>
      <c r="H96" s="43" t="str">
        <f t="shared" si="13"/>
        <v>N/A</v>
      </c>
      <c r="I96" s="12">
        <v>-2.4</v>
      </c>
      <c r="J96" s="12">
        <v>-27.2</v>
      </c>
      <c r="K96" s="44" t="s">
        <v>732</v>
      </c>
      <c r="L96" s="9" t="str">
        <f t="shared" si="14"/>
        <v>Yes</v>
      </c>
    </row>
    <row r="97" spans="1:12" ht="25.5" x14ac:dyDescent="0.2">
      <c r="A97" s="45" t="s">
        <v>611</v>
      </c>
      <c r="B97" s="34" t="s">
        <v>217</v>
      </c>
      <c r="C97" s="46">
        <v>5000835</v>
      </c>
      <c r="D97" s="43" t="str">
        <f t="shared" si="11"/>
        <v>N/A</v>
      </c>
      <c r="E97" s="46">
        <v>2741226</v>
      </c>
      <c r="F97" s="43" t="str">
        <f t="shared" si="12"/>
        <v>N/A</v>
      </c>
      <c r="G97" s="46">
        <v>408750</v>
      </c>
      <c r="H97" s="43" t="str">
        <f t="shared" si="13"/>
        <v>N/A</v>
      </c>
      <c r="I97" s="12">
        <v>-45.2</v>
      </c>
      <c r="J97" s="12">
        <v>-85.1</v>
      </c>
      <c r="K97" s="44" t="s">
        <v>732</v>
      </c>
      <c r="L97" s="9" t="str">
        <f t="shared" si="14"/>
        <v>No</v>
      </c>
    </row>
    <row r="98" spans="1:12" x14ac:dyDescent="0.2">
      <c r="A98" s="45" t="s">
        <v>612</v>
      </c>
      <c r="B98" s="34" t="s">
        <v>217</v>
      </c>
      <c r="C98" s="35">
        <v>77196</v>
      </c>
      <c r="D98" s="43" t="str">
        <f t="shared" si="11"/>
        <v>N/A</v>
      </c>
      <c r="E98" s="35">
        <v>49642</v>
      </c>
      <c r="F98" s="43" t="str">
        <f t="shared" si="12"/>
        <v>N/A</v>
      </c>
      <c r="G98" s="35">
        <v>7480</v>
      </c>
      <c r="H98" s="43" t="str">
        <f t="shared" si="13"/>
        <v>N/A</v>
      </c>
      <c r="I98" s="12">
        <v>-35.700000000000003</v>
      </c>
      <c r="J98" s="12">
        <v>-84.9</v>
      </c>
      <c r="K98" s="44" t="s">
        <v>732</v>
      </c>
      <c r="L98" s="9" t="str">
        <f t="shared" si="14"/>
        <v>No</v>
      </c>
    </row>
    <row r="99" spans="1:12" ht="25.5" x14ac:dyDescent="0.2">
      <c r="A99" s="45" t="s">
        <v>1448</v>
      </c>
      <c r="B99" s="34" t="s">
        <v>217</v>
      </c>
      <c r="C99" s="46">
        <v>64.781011969999994</v>
      </c>
      <c r="D99" s="43" t="str">
        <f t="shared" si="11"/>
        <v>N/A</v>
      </c>
      <c r="E99" s="46">
        <v>55.219894443999998</v>
      </c>
      <c r="F99" s="43" t="str">
        <f t="shared" si="12"/>
        <v>N/A</v>
      </c>
      <c r="G99" s="46">
        <v>54.645721924999997</v>
      </c>
      <c r="H99" s="43" t="str">
        <f t="shared" si="13"/>
        <v>N/A</v>
      </c>
      <c r="I99" s="12">
        <v>-14.8</v>
      </c>
      <c r="J99" s="12">
        <v>-1.04</v>
      </c>
      <c r="K99" s="44" t="s">
        <v>732</v>
      </c>
      <c r="L99" s="9" t="str">
        <f t="shared" si="14"/>
        <v>Yes</v>
      </c>
    </row>
    <row r="100" spans="1:12" ht="25.5" x14ac:dyDescent="0.2">
      <c r="A100" s="45" t="s">
        <v>613</v>
      </c>
      <c r="B100" s="34" t="s">
        <v>217</v>
      </c>
      <c r="C100" s="46">
        <v>51239210</v>
      </c>
      <c r="D100" s="43" t="str">
        <f t="shared" si="11"/>
        <v>N/A</v>
      </c>
      <c r="E100" s="46">
        <v>54138708</v>
      </c>
      <c r="F100" s="43" t="str">
        <f t="shared" si="12"/>
        <v>N/A</v>
      </c>
      <c r="G100" s="46">
        <v>58841188</v>
      </c>
      <c r="H100" s="43" t="str">
        <f t="shared" si="13"/>
        <v>N/A</v>
      </c>
      <c r="I100" s="12">
        <v>5.6589999999999998</v>
      </c>
      <c r="J100" s="12">
        <v>8.6859999999999999</v>
      </c>
      <c r="K100" s="44" t="s">
        <v>732</v>
      </c>
      <c r="L100" s="9" t="str">
        <f t="shared" si="14"/>
        <v>Yes</v>
      </c>
    </row>
    <row r="101" spans="1:12" x14ac:dyDescent="0.2">
      <c r="A101" s="45" t="s">
        <v>614</v>
      </c>
      <c r="B101" s="34" t="s">
        <v>217</v>
      </c>
      <c r="C101" s="35">
        <v>96971</v>
      </c>
      <c r="D101" s="43" t="str">
        <f t="shared" si="11"/>
        <v>N/A</v>
      </c>
      <c r="E101" s="35">
        <v>110747</v>
      </c>
      <c r="F101" s="43" t="str">
        <f t="shared" si="12"/>
        <v>N/A</v>
      </c>
      <c r="G101" s="35">
        <v>115730</v>
      </c>
      <c r="H101" s="43" t="str">
        <f t="shared" si="13"/>
        <v>N/A</v>
      </c>
      <c r="I101" s="12">
        <v>14.21</v>
      </c>
      <c r="J101" s="12">
        <v>4.4989999999999997</v>
      </c>
      <c r="K101" s="44" t="s">
        <v>732</v>
      </c>
      <c r="L101" s="9" t="str">
        <f t="shared" si="14"/>
        <v>Yes</v>
      </c>
    </row>
    <row r="102" spans="1:12" x14ac:dyDescent="0.2">
      <c r="A102" s="45" t="s">
        <v>1449</v>
      </c>
      <c r="B102" s="34" t="s">
        <v>217</v>
      </c>
      <c r="C102" s="46">
        <v>528.39725279000004</v>
      </c>
      <c r="D102" s="43" t="str">
        <f t="shared" si="11"/>
        <v>N/A</v>
      </c>
      <c r="E102" s="46">
        <v>488.85033455000001</v>
      </c>
      <c r="F102" s="43" t="str">
        <f t="shared" si="12"/>
        <v>N/A</v>
      </c>
      <c r="G102" s="46">
        <v>508.43504709000001</v>
      </c>
      <c r="H102" s="43" t="str">
        <f t="shared" si="13"/>
        <v>N/A</v>
      </c>
      <c r="I102" s="12">
        <v>-7.48</v>
      </c>
      <c r="J102" s="12">
        <v>4.0060000000000002</v>
      </c>
      <c r="K102" s="44" t="s">
        <v>732</v>
      </c>
      <c r="L102" s="9" t="str">
        <f t="shared" si="14"/>
        <v>Yes</v>
      </c>
    </row>
    <row r="103" spans="1:12" x14ac:dyDescent="0.2">
      <c r="A103" s="45" t="s">
        <v>615</v>
      </c>
      <c r="B103" s="34" t="s">
        <v>217</v>
      </c>
      <c r="C103" s="46">
        <v>29816617</v>
      </c>
      <c r="D103" s="43" t="str">
        <f t="shared" si="11"/>
        <v>N/A</v>
      </c>
      <c r="E103" s="46">
        <v>7320006</v>
      </c>
      <c r="F103" s="43" t="str">
        <f t="shared" si="12"/>
        <v>N/A</v>
      </c>
      <c r="G103" s="46">
        <v>5611346</v>
      </c>
      <c r="H103" s="43" t="str">
        <f t="shared" si="13"/>
        <v>N/A</v>
      </c>
      <c r="I103" s="12">
        <v>-75.400000000000006</v>
      </c>
      <c r="J103" s="12">
        <v>-23.3</v>
      </c>
      <c r="K103" s="44" t="s">
        <v>732</v>
      </c>
      <c r="L103" s="9" t="str">
        <f t="shared" si="14"/>
        <v>Yes</v>
      </c>
    </row>
    <row r="104" spans="1:12" x14ac:dyDescent="0.2">
      <c r="A104" s="45" t="s">
        <v>616</v>
      </c>
      <c r="B104" s="34" t="s">
        <v>217</v>
      </c>
      <c r="C104" s="35">
        <v>48123</v>
      </c>
      <c r="D104" s="43" t="str">
        <f t="shared" si="11"/>
        <v>N/A</v>
      </c>
      <c r="E104" s="35">
        <v>49616</v>
      </c>
      <c r="F104" s="43" t="str">
        <f t="shared" si="12"/>
        <v>N/A</v>
      </c>
      <c r="G104" s="35">
        <v>60622</v>
      </c>
      <c r="H104" s="43" t="str">
        <f t="shared" si="13"/>
        <v>N/A</v>
      </c>
      <c r="I104" s="12">
        <v>3.1019999999999999</v>
      </c>
      <c r="J104" s="12">
        <v>22.18</v>
      </c>
      <c r="K104" s="44" t="s">
        <v>732</v>
      </c>
      <c r="L104" s="9" t="str">
        <f t="shared" si="14"/>
        <v>Yes</v>
      </c>
    </row>
    <row r="105" spans="1:12" x14ac:dyDescent="0.2">
      <c r="A105" s="45" t="s">
        <v>1450</v>
      </c>
      <c r="B105" s="34" t="s">
        <v>217</v>
      </c>
      <c r="C105" s="46">
        <v>619.59181679999995</v>
      </c>
      <c r="D105" s="43" t="str">
        <f t="shared" si="11"/>
        <v>N/A</v>
      </c>
      <c r="E105" s="46">
        <v>147.53317478</v>
      </c>
      <c r="F105" s="43" t="str">
        <f t="shared" si="12"/>
        <v>N/A</v>
      </c>
      <c r="G105" s="46">
        <v>92.562864966999996</v>
      </c>
      <c r="H105" s="43" t="str">
        <f t="shared" si="13"/>
        <v>N/A</v>
      </c>
      <c r="I105" s="12">
        <v>-76.2</v>
      </c>
      <c r="J105" s="12">
        <v>-37.299999999999997</v>
      </c>
      <c r="K105" s="44" t="s">
        <v>732</v>
      </c>
      <c r="L105" s="9" t="str">
        <f t="shared" si="14"/>
        <v>No</v>
      </c>
    </row>
    <row r="106" spans="1:12" ht="25.5" x14ac:dyDescent="0.2">
      <c r="A106" s="45" t="s">
        <v>617</v>
      </c>
      <c r="B106" s="34" t="s">
        <v>217</v>
      </c>
      <c r="C106" s="46">
        <v>2465997</v>
      </c>
      <c r="D106" s="43" t="str">
        <f t="shared" si="11"/>
        <v>N/A</v>
      </c>
      <c r="E106" s="46">
        <v>2200104</v>
      </c>
      <c r="F106" s="43" t="str">
        <f t="shared" si="12"/>
        <v>N/A</v>
      </c>
      <c r="G106" s="46">
        <v>2912470</v>
      </c>
      <c r="H106" s="43" t="str">
        <f t="shared" si="13"/>
        <v>N/A</v>
      </c>
      <c r="I106" s="12">
        <v>-10.8</v>
      </c>
      <c r="J106" s="12">
        <v>32.380000000000003</v>
      </c>
      <c r="K106" s="44" t="s">
        <v>732</v>
      </c>
      <c r="L106" s="9" t="str">
        <f t="shared" si="14"/>
        <v>No</v>
      </c>
    </row>
    <row r="107" spans="1:12" x14ac:dyDescent="0.2">
      <c r="A107" s="45" t="s">
        <v>618</v>
      </c>
      <c r="B107" s="34" t="s">
        <v>217</v>
      </c>
      <c r="C107" s="35">
        <v>3320</v>
      </c>
      <c r="D107" s="43" t="str">
        <f t="shared" si="11"/>
        <v>N/A</v>
      </c>
      <c r="E107" s="35">
        <v>2869</v>
      </c>
      <c r="F107" s="43" t="str">
        <f t="shared" si="12"/>
        <v>N/A</v>
      </c>
      <c r="G107" s="35">
        <v>3022</v>
      </c>
      <c r="H107" s="43" t="str">
        <f t="shared" si="13"/>
        <v>N/A</v>
      </c>
      <c r="I107" s="12">
        <v>-13.6</v>
      </c>
      <c r="J107" s="12">
        <v>5.3330000000000002</v>
      </c>
      <c r="K107" s="44" t="s">
        <v>732</v>
      </c>
      <c r="L107" s="9" t="str">
        <f t="shared" si="14"/>
        <v>Yes</v>
      </c>
    </row>
    <row r="108" spans="1:12" ht="25.5" x14ac:dyDescent="0.2">
      <c r="A108" s="45" t="s">
        <v>1451</v>
      </c>
      <c r="B108" s="34" t="s">
        <v>217</v>
      </c>
      <c r="C108" s="46">
        <v>742.77018071999998</v>
      </c>
      <c r="D108" s="43" t="str">
        <f t="shared" si="11"/>
        <v>N/A</v>
      </c>
      <c r="E108" s="46">
        <v>766.85395607999999</v>
      </c>
      <c r="F108" s="43" t="str">
        <f t="shared" si="12"/>
        <v>N/A</v>
      </c>
      <c r="G108" s="46">
        <v>963.75579087000006</v>
      </c>
      <c r="H108" s="43" t="str">
        <f t="shared" si="13"/>
        <v>N/A</v>
      </c>
      <c r="I108" s="12">
        <v>3.242</v>
      </c>
      <c r="J108" s="12">
        <v>25.68</v>
      </c>
      <c r="K108" s="44" t="s">
        <v>732</v>
      </c>
      <c r="L108" s="9" t="str">
        <f t="shared" si="14"/>
        <v>Yes</v>
      </c>
    </row>
    <row r="109" spans="1:12" ht="25.5" x14ac:dyDescent="0.2">
      <c r="A109" s="45" t="s">
        <v>619</v>
      </c>
      <c r="B109" s="34" t="s">
        <v>217</v>
      </c>
      <c r="C109" s="46">
        <v>38492579</v>
      </c>
      <c r="D109" s="43" t="str">
        <f t="shared" si="11"/>
        <v>N/A</v>
      </c>
      <c r="E109" s="46">
        <v>33330123</v>
      </c>
      <c r="F109" s="43" t="str">
        <f t="shared" si="12"/>
        <v>N/A</v>
      </c>
      <c r="G109" s="46">
        <v>36427222</v>
      </c>
      <c r="H109" s="43" t="str">
        <f t="shared" si="13"/>
        <v>N/A</v>
      </c>
      <c r="I109" s="12">
        <v>-13.4</v>
      </c>
      <c r="J109" s="12">
        <v>9.2919999999999998</v>
      </c>
      <c r="K109" s="44" t="s">
        <v>732</v>
      </c>
      <c r="L109" s="9" t="str">
        <f t="shared" si="14"/>
        <v>Yes</v>
      </c>
    </row>
    <row r="110" spans="1:12" x14ac:dyDescent="0.2">
      <c r="A110" s="45" t="s">
        <v>620</v>
      </c>
      <c r="B110" s="34" t="s">
        <v>217</v>
      </c>
      <c r="C110" s="35">
        <v>170362</v>
      </c>
      <c r="D110" s="43" t="str">
        <f t="shared" si="11"/>
        <v>N/A</v>
      </c>
      <c r="E110" s="35">
        <v>171314</v>
      </c>
      <c r="F110" s="43" t="str">
        <f t="shared" si="12"/>
        <v>N/A</v>
      </c>
      <c r="G110" s="35">
        <v>172931</v>
      </c>
      <c r="H110" s="43" t="str">
        <f t="shared" si="13"/>
        <v>N/A</v>
      </c>
      <c r="I110" s="12">
        <v>0.55879999999999996</v>
      </c>
      <c r="J110" s="12">
        <v>0.94389999999999996</v>
      </c>
      <c r="K110" s="44" t="s">
        <v>732</v>
      </c>
      <c r="L110" s="9" t="str">
        <f t="shared" si="14"/>
        <v>Yes</v>
      </c>
    </row>
    <row r="111" spans="1:12" x14ac:dyDescent="0.2">
      <c r="A111" s="45" t="s">
        <v>1452</v>
      </c>
      <c r="B111" s="34" t="s">
        <v>217</v>
      </c>
      <c r="C111" s="46">
        <v>225.94580364000001</v>
      </c>
      <c r="D111" s="43" t="str">
        <f t="shared" si="11"/>
        <v>N/A</v>
      </c>
      <c r="E111" s="46">
        <v>194.55574558999999</v>
      </c>
      <c r="F111" s="43" t="str">
        <f t="shared" si="12"/>
        <v>N/A</v>
      </c>
      <c r="G111" s="46">
        <v>210.64599175000001</v>
      </c>
      <c r="H111" s="43" t="str">
        <f t="shared" si="13"/>
        <v>N/A</v>
      </c>
      <c r="I111" s="12">
        <v>-13.9</v>
      </c>
      <c r="J111" s="12">
        <v>8.27</v>
      </c>
      <c r="K111" s="44" t="s">
        <v>732</v>
      </c>
      <c r="L111" s="9" t="str">
        <f t="shared" si="14"/>
        <v>Yes</v>
      </c>
    </row>
    <row r="112" spans="1:12" x14ac:dyDescent="0.2">
      <c r="A112" s="45" t="s">
        <v>621</v>
      </c>
      <c r="B112" s="34" t="s">
        <v>217</v>
      </c>
      <c r="C112" s="46">
        <v>181665864</v>
      </c>
      <c r="D112" s="43" t="str">
        <f t="shared" si="11"/>
        <v>N/A</v>
      </c>
      <c r="E112" s="46">
        <v>161099224</v>
      </c>
      <c r="F112" s="43" t="str">
        <f t="shared" si="12"/>
        <v>N/A</v>
      </c>
      <c r="G112" s="46">
        <v>195149598</v>
      </c>
      <c r="H112" s="43" t="str">
        <f t="shared" si="13"/>
        <v>N/A</v>
      </c>
      <c r="I112" s="12">
        <v>-11.3</v>
      </c>
      <c r="J112" s="12">
        <v>21.14</v>
      </c>
      <c r="K112" s="44" t="s">
        <v>732</v>
      </c>
      <c r="L112" s="9" t="str">
        <f t="shared" si="14"/>
        <v>Yes</v>
      </c>
    </row>
    <row r="113" spans="1:12" x14ac:dyDescent="0.2">
      <c r="A113" s="45" t="s">
        <v>622</v>
      </c>
      <c r="B113" s="34" t="s">
        <v>217</v>
      </c>
      <c r="C113" s="35">
        <v>240053</v>
      </c>
      <c r="D113" s="43" t="str">
        <f t="shared" si="11"/>
        <v>N/A</v>
      </c>
      <c r="E113" s="35">
        <v>219326</v>
      </c>
      <c r="F113" s="43" t="str">
        <f t="shared" si="12"/>
        <v>N/A</v>
      </c>
      <c r="G113" s="35">
        <v>234136</v>
      </c>
      <c r="H113" s="43" t="str">
        <f t="shared" si="13"/>
        <v>N/A</v>
      </c>
      <c r="I113" s="12">
        <v>-8.6300000000000008</v>
      </c>
      <c r="J113" s="12">
        <v>6.7530000000000001</v>
      </c>
      <c r="K113" s="44" t="s">
        <v>732</v>
      </c>
      <c r="L113" s="9" t="str">
        <f t="shared" si="14"/>
        <v>Yes</v>
      </c>
    </row>
    <row r="114" spans="1:12" x14ac:dyDescent="0.2">
      <c r="A114" s="45" t="s">
        <v>1453</v>
      </c>
      <c r="B114" s="34" t="s">
        <v>217</v>
      </c>
      <c r="C114" s="46">
        <v>756.77397908</v>
      </c>
      <c r="D114" s="43" t="str">
        <f t="shared" si="11"/>
        <v>N/A</v>
      </c>
      <c r="E114" s="46">
        <v>734.51950065000005</v>
      </c>
      <c r="F114" s="43" t="str">
        <f t="shared" si="12"/>
        <v>N/A</v>
      </c>
      <c r="G114" s="46">
        <v>833.48822052000003</v>
      </c>
      <c r="H114" s="43" t="str">
        <f t="shared" si="13"/>
        <v>N/A</v>
      </c>
      <c r="I114" s="12">
        <v>-2.94</v>
      </c>
      <c r="J114" s="12">
        <v>13.47</v>
      </c>
      <c r="K114" s="44" t="s">
        <v>732</v>
      </c>
      <c r="L114" s="9" t="str">
        <f t="shared" si="14"/>
        <v>Yes</v>
      </c>
    </row>
    <row r="115" spans="1:12" ht="25.5" x14ac:dyDescent="0.2">
      <c r="A115" s="45" t="s">
        <v>623</v>
      </c>
      <c r="B115" s="34" t="s">
        <v>217</v>
      </c>
      <c r="C115" s="46">
        <v>99097950</v>
      </c>
      <c r="D115" s="43" t="str">
        <f t="shared" si="11"/>
        <v>N/A</v>
      </c>
      <c r="E115" s="46">
        <v>59321639</v>
      </c>
      <c r="F115" s="43" t="str">
        <f t="shared" si="12"/>
        <v>N/A</v>
      </c>
      <c r="G115" s="46">
        <v>51054868</v>
      </c>
      <c r="H115" s="43" t="str">
        <f t="shared" si="13"/>
        <v>N/A</v>
      </c>
      <c r="I115" s="12">
        <v>-40.1</v>
      </c>
      <c r="J115" s="12">
        <v>-13.9</v>
      </c>
      <c r="K115" s="44" t="s">
        <v>732</v>
      </c>
      <c r="L115" s="9" t="str">
        <f t="shared" si="14"/>
        <v>Yes</v>
      </c>
    </row>
    <row r="116" spans="1:12" x14ac:dyDescent="0.2">
      <c r="A116" s="48" t="s">
        <v>624</v>
      </c>
      <c r="B116" s="35" t="s">
        <v>217</v>
      </c>
      <c r="C116" s="35">
        <v>36041</v>
      </c>
      <c r="D116" s="43" t="str">
        <f t="shared" si="11"/>
        <v>N/A</v>
      </c>
      <c r="E116" s="35">
        <v>34598</v>
      </c>
      <c r="F116" s="43" t="str">
        <f t="shared" si="12"/>
        <v>N/A</v>
      </c>
      <c r="G116" s="35">
        <v>26606</v>
      </c>
      <c r="H116" s="43" t="str">
        <f t="shared" si="13"/>
        <v>N/A</v>
      </c>
      <c r="I116" s="12">
        <v>-4</v>
      </c>
      <c r="J116" s="12">
        <v>-23.1</v>
      </c>
      <c r="K116" s="49" t="s">
        <v>732</v>
      </c>
      <c r="L116" s="9" t="str">
        <f t="shared" si="14"/>
        <v>Yes</v>
      </c>
    </row>
    <row r="117" spans="1:12" ht="25.5" x14ac:dyDescent="0.2">
      <c r="A117" s="45" t="s">
        <v>1454</v>
      </c>
      <c r="B117" s="34" t="s">
        <v>217</v>
      </c>
      <c r="C117" s="46">
        <v>2749.5893566</v>
      </c>
      <c r="D117" s="43" t="str">
        <f t="shared" si="11"/>
        <v>N/A</v>
      </c>
      <c r="E117" s="46">
        <v>1714.5973466999999</v>
      </c>
      <c r="F117" s="43" t="str">
        <f t="shared" si="12"/>
        <v>N/A</v>
      </c>
      <c r="G117" s="46">
        <v>1918.9231001000001</v>
      </c>
      <c r="H117" s="43" t="str">
        <f t="shared" si="13"/>
        <v>N/A</v>
      </c>
      <c r="I117" s="12">
        <v>-37.6</v>
      </c>
      <c r="J117" s="12">
        <v>11.92</v>
      </c>
      <c r="K117" s="44" t="s">
        <v>732</v>
      </c>
      <c r="L117" s="9" t="str">
        <f t="shared" si="14"/>
        <v>Yes</v>
      </c>
    </row>
    <row r="118" spans="1:12" ht="25.5" x14ac:dyDescent="0.2">
      <c r="A118" s="45" t="s">
        <v>625</v>
      </c>
      <c r="B118" s="34" t="s">
        <v>217</v>
      </c>
      <c r="C118" s="46">
        <v>9450235</v>
      </c>
      <c r="D118" s="43" t="str">
        <f t="shared" si="11"/>
        <v>N/A</v>
      </c>
      <c r="E118" s="46">
        <v>11891963</v>
      </c>
      <c r="F118" s="43" t="str">
        <f t="shared" si="12"/>
        <v>N/A</v>
      </c>
      <c r="G118" s="46">
        <v>17088668</v>
      </c>
      <c r="H118" s="43" t="str">
        <f t="shared" si="13"/>
        <v>N/A</v>
      </c>
      <c r="I118" s="12">
        <v>25.84</v>
      </c>
      <c r="J118" s="12">
        <v>43.7</v>
      </c>
      <c r="K118" s="44" t="s">
        <v>732</v>
      </c>
      <c r="L118" s="9" t="str">
        <f t="shared" si="14"/>
        <v>No</v>
      </c>
    </row>
    <row r="119" spans="1:12" x14ac:dyDescent="0.2">
      <c r="A119" s="45" t="s">
        <v>626</v>
      </c>
      <c r="B119" s="34" t="s">
        <v>217</v>
      </c>
      <c r="C119" s="35">
        <v>22663</v>
      </c>
      <c r="D119" s="43" t="str">
        <f t="shared" si="11"/>
        <v>N/A</v>
      </c>
      <c r="E119" s="35">
        <v>18934</v>
      </c>
      <c r="F119" s="43" t="str">
        <f t="shared" si="12"/>
        <v>N/A</v>
      </c>
      <c r="G119" s="35">
        <v>21134</v>
      </c>
      <c r="H119" s="43" t="str">
        <f t="shared" si="13"/>
        <v>N/A</v>
      </c>
      <c r="I119" s="12">
        <v>-16.5</v>
      </c>
      <c r="J119" s="12">
        <v>11.62</v>
      </c>
      <c r="K119" s="44" t="s">
        <v>732</v>
      </c>
      <c r="L119" s="9" t="str">
        <f t="shared" si="14"/>
        <v>Yes</v>
      </c>
    </row>
    <row r="120" spans="1:12" ht="25.5" x14ac:dyDescent="0.2">
      <c r="A120" s="45" t="s">
        <v>1455</v>
      </c>
      <c r="B120" s="34" t="s">
        <v>217</v>
      </c>
      <c r="C120" s="46">
        <v>416.98958655000001</v>
      </c>
      <c r="D120" s="43" t="str">
        <f t="shared" si="11"/>
        <v>N/A</v>
      </c>
      <c r="E120" s="46">
        <v>628.07452202000002</v>
      </c>
      <c r="F120" s="43" t="str">
        <f t="shared" si="12"/>
        <v>N/A</v>
      </c>
      <c r="G120" s="46">
        <v>808.58654301000001</v>
      </c>
      <c r="H120" s="43" t="str">
        <f t="shared" si="13"/>
        <v>N/A</v>
      </c>
      <c r="I120" s="12">
        <v>50.62</v>
      </c>
      <c r="J120" s="12">
        <v>28.74</v>
      </c>
      <c r="K120" s="44" t="s">
        <v>732</v>
      </c>
      <c r="L120" s="9" t="str">
        <f t="shared" si="14"/>
        <v>Yes</v>
      </c>
    </row>
    <row r="121" spans="1:12" ht="25.5" x14ac:dyDescent="0.2">
      <c r="A121" s="45" t="s">
        <v>627</v>
      </c>
      <c r="B121" s="34" t="s">
        <v>217</v>
      </c>
      <c r="C121" s="46">
        <v>159344804</v>
      </c>
      <c r="D121" s="43" t="str">
        <f t="shared" si="11"/>
        <v>N/A</v>
      </c>
      <c r="E121" s="46">
        <v>194010144</v>
      </c>
      <c r="F121" s="43" t="str">
        <f t="shared" si="12"/>
        <v>N/A</v>
      </c>
      <c r="G121" s="46">
        <v>257490529</v>
      </c>
      <c r="H121" s="43" t="str">
        <f t="shared" si="13"/>
        <v>N/A</v>
      </c>
      <c r="I121" s="12">
        <v>21.75</v>
      </c>
      <c r="J121" s="12">
        <v>32.72</v>
      </c>
      <c r="K121" s="44" t="s">
        <v>732</v>
      </c>
      <c r="L121" s="9" t="str">
        <f t="shared" si="14"/>
        <v>No</v>
      </c>
    </row>
    <row r="122" spans="1:12" x14ac:dyDescent="0.2">
      <c r="A122" s="45" t="s">
        <v>628</v>
      </c>
      <c r="B122" s="34" t="s">
        <v>217</v>
      </c>
      <c r="C122" s="35">
        <v>40248</v>
      </c>
      <c r="D122" s="43" t="str">
        <f t="shared" si="11"/>
        <v>N/A</v>
      </c>
      <c r="E122" s="35">
        <v>51601</v>
      </c>
      <c r="F122" s="43" t="str">
        <f t="shared" si="12"/>
        <v>N/A</v>
      </c>
      <c r="G122" s="35">
        <v>54247</v>
      </c>
      <c r="H122" s="43" t="str">
        <f t="shared" si="13"/>
        <v>N/A</v>
      </c>
      <c r="I122" s="12">
        <v>28.21</v>
      </c>
      <c r="J122" s="12">
        <v>5.1280000000000001</v>
      </c>
      <c r="K122" s="44" t="s">
        <v>732</v>
      </c>
      <c r="L122" s="9" t="str">
        <f t="shared" si="14"/>
        <v>Yes</v>
      </c>
    </row>
    <row r="123" spans="1:12" ht="25.5" x14ac:dyDescent="0.2">
      <c r="A123" s="45" t="s">
        <v>1456</v>
      </c>
      <c r="B123" s="34" t="s">
        <v>217</v>
      </c>
      <c r="C123" s="46">
        <v>3959.0738421999999</v>
      </c>
      <c r="D123" s="43" t="str">
        <f t="shared" si="11"/>
        <v>N/A</v>
      </c>
      <c r="E123" s="46">
        <v>3759.8136469999999</v>
      </c>
      <c r="F123" s="43" t="str">
        <f t="shared" si="12"/>
        <v>N/A</v>
      </c>
      <c r="G123" s="46">
        <v>4746.6316846999998</v>
      </c>
      <c r="H123" s="43" t="str">
        <f t="shared" si="13"/>
        <v>N/A</v>
      </c>
      <c r="I123" s="12">
        <v>-5.03</v>
      </c>
      <c r="J123" s="12">
        <v>26.25</v>
      </c>
      <c r="K123" s="44" t="s">
        <v>732</v>
      </c>
      <c r="L123" s="9" t="str">
        <f t="shared" si="14"/>
        <v>Yes</v>
      </c>
    </row>
    <row r="124" spans="1:12" ht="25.5" x14ac:dyDescent="0.2">
      <c r="A124" s="45" t="s">
        <v>629</v>
      </c>
      <c r="B124" s="34" t="s">
        <v>217</v>
      </c>
      <c r="C124" s="46">
        <v>13136158</v>
      </c>
      <c r="D124" s="43" t="str">
        <f t="shared" si="11"/>
        <v>N/A</v>
      </c>
      <c r="E124" s="46">
        <v>12225784</v>
      </c>
      <c r="F124" s="43" t="str">
        <f t="shared" si="12"/>
        <v>N/A</v>
      </c>
      <c r="G124" s="46">
        <v>13652132</v>
      </c>
      <c r="H124" s="43" t="str">
        <f t="shared" si="13"/>
        <v>N/A</v>
      </c>
      <c r="I124" s="12">
        <v>-6.93</v>
      </c>
      <c r="J124" s="12">
        <v>11.67</v>
      </c>
      <c r="K124" s="44" t="s">
        <v>732</v>
      </c>
      <c r="L124" s="9" t="str">
        <f t="shared" si="14"/>
        <v>Yes</v>
      </c>
    </row>
    <row r="125" spans="1:12" ht="25.5" x14ac:dyDescent="0.2">
      <c r="A125" s="45" t="s">
        <v>630</v>
      </c>
      <c r="B125" s="34" t="s">
        <v>217</v>
      </c>
      <c r="C125" s="35">
        <v>38187</v>
      </c>
      <c r="D125" s="43" t="str">
        <f t="shared" si="11"/>
        <v>N/A</v>
      </c>
      <c r="E125" s="35">
        <v>37894</v>
      </c>
      <c r="F125" s="43" t="str">
        <f t="shared" si="12"/>
        <v>N/A</v>
      </c>
      <c r="G125" s="35">
        <v>40850</v>
      </c>
      <c r="H125" s="43" t="str">
        <f t="shared" si="13"/>
        <v>N/A</v>
      </c>
      <c r="I125" s="12">
        <v>-0.76700000000000002</v>
      </c>
      <c r="J125" s="12">
        <v>7.8010000000000002</v>
      </c>
      <c r="K125" s="44" t="s">
        <v>732</v>
      </c>
      <c r="L125" s="9" t="str">
        <f t="shared" si="14"/>
        <v>Yes</v>
      </c>
    </row>
    <row r="126" spans="1:12" ht="25.5" x14ac:dyDescent="0.2">
      <c r="A126" s="45" t="s">
        <v>1457</v>
      </c>
      <c r="B126" s="34" t="s">
        <v>217</v>
      </c>
      <c r="C126" s="46">
        <v>343.99554821999999</v>
      </c>
      <c r="D126" s="43" t="str">
        <f t="shared" si="11"/>
        <v>N/A</v>
      </c>
      <c r="E126" s="46">
        <v>322.63112894</v>
      </c>
      <c r="F126" s="43" t="str">
        <f t="shared" si="12"/>
        <v>N/A</v>
      </c>
      <c r="G126" s="46">
        <v>334.20151774999999</v>
      </c>
      <c r="H126" s="43" t="str">
        <f t="shared" si="13"/>
        <v>N/A</v>
      </c>
      <c r="I126" s="12">
        <v>-6.21</v>
      </c>
      <c r="J126" s="12">
        <v>3.5859999999999999</v>
      </c>
      <c r="K126" s="44" t="s">
        <v>732</v>
      </c>
      <c r="L126" s="9" t="str">
        <f t="shared" si="14"/>
        <v>Yes</v>
      </c>
    </row>
    <row r="127" spans="1:12" ht="25.5" x14ac:dyDescent="0.2">
      <c r="A127" s="45" t="s">
        <v>631</v>
      </c>
      <c r="B127" s="34" t="s">
        <v>217</v>
      </c>
      <c r="C127" s="46">
        <v>1545258</v>
      </c>
      <c r="D127" s="43" t="str">
        <f t="shared" si="11"/>
        <v>N/A</v>
      </c>
      <c r="E127" s="46">
        <v>965513</v>
      </c>
      <c r="F127" s="43" t="str">
        <f t="shared" si="12"/>
        <v>N/A</v>
      </c>
      <c r="G127" s="46">
        <v>320416</v>
      </c>
      <c r="H127" s="43" t="str">
        <f t="shared" si="13"/>
        <v>N/A</v>
      </c>
      <c r="I127" s="12">
        <v>-37.5</v>
      </c>
      <c r="J127" s="12">
        <v>-66.8</v>
      </c>
      <c r="K127" s="44" t="s">
        <v>732</v>
      </c>
      <c r="L127" s="9" t="str">
        <f t="shared" si="14"/>
        <v>No</v>
      </c>
    </row>
    <row r="128" spans="1:12" x14ac:dyDescent="0.2">
      <c r="A128" s="45" t="s">
        <v>632</v>
      </c>
      <c r="B128" s="34" t="s">
        <v>217</v>
      </c>
      <c r="C128" s="35">
        <v>5834</v>
      </c>
      <c r="D128" s="43" t="str">
        <f t="shared" si="11"/>
        <v>N/A</v>
      </c>
      <c r="E128" s="35">
        <v>6575</v>
      </c>
      <c r="F128" s="43" t="str">
        <f t="shared" si="12"/>
        <v>N/A</v>
      </c>
      <c r="G128" s="35">
        <v>3240</v>
      </c>
      <c r="H128" s="43" t="str">
        <f t="shared" si="13"/>
        <v>N/A</v>
      </c>
      <c r="I128" s="12">
        <v>12.7</v>
      </c>
      <c r="J128" s="12">
        <v>-50.7</v>
      </c>
      <c r="K128" s="44" t="s">
        <v>732</v>
      </c>
      <c r="L128" s="9" t="str">
        <f t="shared" si="14"/>
        <v>No</v>
      </c>
    </row>
    <row r="129" spans="1:12" ht="25.5" x14ac:dyDescent="0.2">
      <c r="A129" s="45" t="s">
        <v>1458</v>
      </c>
      <c r="B129" s="34" t="s">
        <v>217</v>
      </c>
      <c r="C129" s="46">
        <v>264.87110044999997</v>
      </c>
      <c r="D129" s="43" t="str">
        <f t="shared" si="11"/>
        <v>N/A</v>
      </c>
      <c r="E129" s="46">
        <v>146.84608365</v>
      </c>
      <c r="F129" s="43" t="str">
        <f t="shared" si="12"/>
        <v>N/A</v>
      </c>
      <c r="G129" s="46">
        <v>98.893827160000001</v>
      </c>
      <c r="H129" s="43" t="str">
        <f t="shared" si="13"/>
        <v>N/A</v>
      </c>
      <c r="I129" s="12">
        <v>-44.6</v>
      </c>
      <c r="J129" s="12">
        <v>-32.700000000000003</v>
      </c>
      <c r="K129" s="44" t="s">
        <v>732</v>
      </c>
      <c r="L129" s="9" t="str">
        <f t="shared" si="14"/>
        <v>No</v>
      </c>
    </row>
    <row r="130" spans="1:12" ht="25.5" x14ac:dyDescent="0.2">
      <c r="A130" s="45" t="s">
        <v>633</v>
      </c>
      <c r="B130" s="34" t="s">
        <v>217</v>
      </c>
      <c r="C130" s="46">
        <v>12859457</v>
      </c>
      <c r="D130" s="43" t="str">
        <f t="shared" si="11"/>
        <v>N/A</v>
      </c>
      <c r="E130" s="46">
        <v>15728909</v>
      </c>
      <c r="F130" s="43" t="str">
        <f t="shared" si="12"/>
        <v>N/A</v>
      </c>
      <c r="G130" s="46">
        <v>27666176</v>
      </c>
      <c r="H130" s="43" t="str">
        <f t="shared" si="13"/>
        <v>N/A</v>
      </c>
      <c r="I130" s="12">
        <v>22.31</v>
      </c>
      <c r="J130" s="12">
        <v>75.89</v>
      </c>
      <c r="K130" s="44" t="s">
        <v>732</v>
      </c>
      <c r="L130" s="9" t="str">
        <f t="shared" si="14"/>
        <v>No</v>
      </c>
    </row>
    <row r="131" spans="1:12" x14ac:dyDescent="0.2">
      <c r="A131" s="45" t="s">
        <v>634</v>
      </c>
      <c r="B131" s="34" t="s">
        <v>217</v>
      </c>
      <c r="C131" s="35">
        <v>13669</v>
      </c>
      <c r="D131" s="43" t="str">
        <f t="shared" si="11"/>
        <v>N/A</v>
      </c>
      <c r="E131" s="35">
        <v>15009</v>
      </c>
      <c r="F131" s="43" t="str">
        <f t="shared" si="12"/>
        <v>N/A</v>
      </c>
      <c r="G131" s="35">
        <v>18508</v>
      </c>
      <c r="H131" s="43" t="str">
        <f t="shared" si="13"/>
        <v>N/A</v>
      </c>
      <c r="I131" s="12">
        <v>9.8030000000000008</v>
      </c>
      <c r="J131" s="12">
        <v>23.31</v>
      </c>
      <c r="K131" s="44" t="s">
        <v>732</v>
      </c>
      <c r="L131" s="9" t="str">
        <f t="shared" si="14"/>
        <v>Yes</v>
      </c>
    </row>
    <row r="132" spans="1:12" ht="25.5" x14ac:dyDescent="0.2">
      <c r="A132" s="45" t="s">
        <v>1459</v>
      </c>
      <c r="B132" s="34" t="s">
        <v>217</v>
      </c>
      <c r="C132" s="46">
        <v>940.77525788000003</v>
      </c>
      <c r="D132" s="43" t="str">
        <f t="shared" si="11"/>
        <v>N/A</v>
      </c>
      <c r="E132" s="46">
        <v>1047.9651541999999</v>
      </c>
      <c r="F132" s="43" t="str">
        <f t="shared" si="12"/>
        <v>N/A</v>
      </c>
      <c r="G132" s="46">
        <v>1494.8225632000001</v>
      </c>
      <c r="H132" s="43" t="str">
        <f t="shared" si="13"/>
        <v>N/A</v>
      </c>
      <c r="I132" s="12">
        <v>11.39</v>
      </c>
      <c r="J132" s="12">
        <v>42.64</v>
      </c>
      <c r="K132" s="44" t="s">
        <v>732</v>
      </c>
      <c r="L132" s="9" t="str">
        <f t="shared" si="14"/>
        <v>No</v>
      </c>
    </row>
    <row r="133" spans="1:12" ht="25.5" x14ac:dyDescent="0.2">
      <c r="A133" s="45" t="s">
        <v>635</v>
      </c>
      <c r="B133" s="34" t="s">
        <v>217</v>
      </c>
      <c r="C133" s="46">
        <v>88220413</v>
      </c>
      <c r="D133" s="43" t="str">
        <f t="shared" si="11"/>
        <v>N/A</v>
      </c>
      <c r="E133" s="46">
        <v>87932096</v>
      </c>
      <c r="F133" s="43" t="str">
        <f t="shared" si="12"/>
        <v>N/A</v>
      </c>
      <c r="G133" s="46">
        <v>98319560</v>
      </c>
      <c r="H133" s="43" t="str">
        <f t="shared" si="13"/>
        <v>N/A</v>
      </c>
      <c r="I133" s="12">
        <v>-0.32700000000000001</v>
      </c>
      <c r="J133" s="12">
        <v>11.81</v>
      </c>
      <c r="K133" s="44" t="s">
        <v>732</v>
      </c>
      <c r="L133" s="9" t="str">
        <f t="shared" si="14"/>
        <v>Yes</v>
      </c>
    </row>
    <row r="134" spans="1:12" x14ac:dyDescent="0.2">
      <c r="A134" s="45" t="s">
        <v>636</v>
      </c>
      <c r="B134" s="34" t="s">
        <v>217</v>
      </c>
      <c r="C134" s="35">
        <v>6478</v>
      </c>
      <c r="D134" s="43" t="str">
        <f t="shared" si="11"/>
        <v>N/A</v>
      </c>
      <c r="E134" s="35">
        <v>6380</v>
      </c>
      <c r="F134" s="43" t="str">
        <f t="shared" si="12"/>
        <v>N/A</v>
      </c>
      <c r="G134" s="35">
        <v>6916</v>
      </c>
      <c r="H134" s="43" t="str">
        <f t="shared" si="13"/>
        <v>N/A</v>
      </c>
      <c r="I134" s="12">
        <v>-1.51</v>
      </c>
      <c r="J134" s="12">
        <v>8.4009999999999998</v>
      </c>
      <c r="K134" s="44" t="s">
        <v>732</v>
      </c>
      <c r="L134" s="9" t="str">
        <f t="shared" si="14"/>
        <v>Yes</v>
      </c>
    </row>
    <row r="135" spans="1:12" x14ac:dyDescent="0.2">
      <c r="A135" s="45" t="s">
        <v>1460</v>
      </c>
      <c r="B135" s="34" t="s">
        <v>217</v>
      </c>
      <c r="C135" s="46">
        <v>13618.464495</v>
      </c>
      <c r="D135" s="43" t="str">
        <f t="shared" si="11"/>
        <v>N/A</v>
      </c>
      <c r="E135" s="46">
        <v>13782.460187999999</v>
      </c>
      <c r="F135" s="43" t="str">
        <f t="shared" si="12"/>
        <v>N/A</v>
      </c>
      <c r="G135" s="46">
        <v>14216.246385</v>
      </c>
      <c r="H135" s="43" t="str">
        <f t="shared" si="13"/>
        <v>N/A</v>
      </c>
      <c r="I135" s="12">
        <v>1.204</v>
      </c>
      <c r="J135" s="12">
        <v>3.1469999999999998</v>
      </c>
      <c r="K135" s="44" t="s">
        <v>732</v>
      </c>
      <c r="L135" s="9" t="str">
        <f t="shared" si="14"/>
        <v>Yes</v>
      </c>
    </row>
    <row r="136" spans="1:12" ht="25.5" x14ac:dyDescent="0.2">
      <c r="A136" s="45" t="s">
        <v>637</v>
      </c>
      <c r="B136" s="34" t="s">
        <v>217</v>
      </c>
      <c r="C136" s="46">
        <v>588296</v>
      </c>
      <c r="D136" s="43" t="str">
        <f t="shared" si="11"/>
        <v>N/A</v>
      </c>
      <c r="E136" s="46">
        <v>381439</v>
      </c>
      <c r="F136" s="43" t="str">
        <f t="shared" si="12"/>
        <v>N/A</v>
      </c>
      <c r="G136" s="46">
        <v>455600</v>
      </c>
      <c r="H136" s="43" t="str">
        <f t="shared" si="13"/>
        <v>N/A</v>
      </c>
      <c r="I136" s="12">
        <v>-35.200000000000003</v>
      </c>
      <c r="J136" s="12">
        <v>19.440000000000001</v>
      </c>
      <c r="K136" s="44" t="s">
        <v>732</v>
      </c>
      <c r="L136" s="9" t="str">
        <f>IF(J136="Div by 0", "N/A", IF(OR(J136="N/A",K136="N/A"),"N/A", IF(J136&gt;VALUE(MID(K136,1,2)), "No", IF(J136&lt;-1*VALUE(MID(K136,1,2)), "No", "Yes"))))</f>
        <v>Yes</v>
      </c>
    </row>
    <row r="137" spans="1:12" x14ac:dyDescent="0.2">
      <c r="A137" s="45" t="s">
        <v>638</v>
      </c>
      <c r="B137" s="34" t="s">
        <v>217</v>
      </c>
      <c r="C137" s="35">
        <v>6724</v>
      </c>
      <c r="D137" s="43" t="str">
        <f t="shared" si="11"/>
        <v>N/A</v>
      </c>
      <c r="E137" s="35">
        <v>6253</v>
      </c>
      <c r="F137" s="43" t="str">
        <f t="shared" si="12"/>
        <v>N/A</v>
      </c>
      <c r="G137" s="35">
        <v>7053</v>
      </c>
      <c r="H137" s="43" t="str">
        <f t="shared" si="13"/>
        <v>N/A</v>
      </c>
      <c r="I137" s="12">
        <v>-7</v>
      </c>
      <c r="J137" s="12">
        <v>12.79</v>
      </c>
      <c r="K137" s="44" t="s">
        <v>732</v>
      </c>
      <c r="L137" s="9" t="str">
        <f t="shared" ref="L137:L141" si="15">IF(J137="Div by 0", "N/A", IF(OR(J137="N/A",K137="N/A"),"N/A", IF(J137&gt;VALUE(MID(K137,1,2)), "No", IF(J137&lt;-1*VALUE(MID(K137,1,2)), "No", "Yes"))))</f>
        <v>Yes</v>
      </c>
    </row>
    <row r="138" spans="1:12" ht="25.5" x14ac:dyDescent="0.2">
      <c r="A138" s="45" t="s">
        <v>1461</v>
      </c>
      <c r="B138" s="34" t="s">
        <v>217</v>
      </c>
      <c r="C138" s="46">
        <v>87.491969065999996</v>
      </c>
      <c r="D138" s="43" t="str">
        <f t="shared" si="11"/>
        <v>N/A</v>
      </c>
      <c r="E138" s="46">
        <v>61.000959539</v>
      </c>
      <c r="F138" s="43" t="str">
        <f t="shared" si="12"/>
        <v>N/A</v>
      </c>
      <c r="G138" s="46">
        <v>64.596625548999995</v>
      </c>
      <c r="H138" s="43" t="str">
        <f t="shared" si="13"/>
        <v>N/A</v>
      </c>
      <c r="I138" s="12">
        <v>-30.3</v>
      </c>
      <c r="J138" s="12">
        <v>5.8940000000000001</v>
      </c>
      <c r="K138" s="44" t="s">
        <v>732</v>
      </c>
      <c r="L138" s="9" t="str">
        <f t="shared" si="15"/>
        <v>Yes</v>
      </c>
    </row>
    <row r="139" spans="1:12" ht="25.5" x14ac:dyDescent="0.2">
      <c r="A139" s="45" t="s">
        <v>639</v>
      </c>
      <c r="B139" s="34" t="s">
        <v>217</v>
      </c>
      <c r="C139" s="46">
        <v>22534495</v>
      </c>
      <c r="D139" s="43" t="str">
        <f t="shared" si="11"/>
        <v>N/A</v>
      </c>
      <c r="E139" s="46">
        <v>31956292</v>
      </c>
      <c r="F139" s="43" t="str">
        <f t="shared" si="12"/>
        <v>N/A</v>
      </c>
      <c r="G139" s="46">
        <v>46761576</v>
      </c>
      <c r="H139" s="43" t="str">
        <f t="shared" si="13"/>
        <v>N/A</v>
      </c>
      <c r="I139" s="12">
        <v>41.81</v>
      </c>
      <c r="J139" s="12">
        <v>46.33</v>
      </c>
      <c r="K139" s="44" t="s">
        <v>732</v>
      </c>
      <c r="L139" s="9" t="str">
        <f t="shared" si="15"/>
        <v>No</v>
      </c>
    </row>
    <row r="140" spans="1:12" x14ac:dyDescent="0.2">
      <c r="A140" s="45" t="s">
        <v>640</v>
      </c>
      <c r="B140" s="34" t="s">
        <v>217</v>
      </c>
      <c r="C140" s="35">
        <v>357</v>
      </c>
      <c r="D140" s="43" t="str">
        <f t="shared" si="11"/>
        <v>N/A</v>
      </c>
      <c r="E140" s="35">
        <v>2262</v>
      </c>
      <c r="F140" s="43" t="str">
        <f t="shared" si="12"/>
        <v>N/A</v>
      </c>
      <c r="G140" s="35">
        <v>3361</v>
      </c>
      <c r="H140" s="43" t="str">
        <f t="shared" si="13"/>
        <v>N/A</v>
      </c>
      <c r="I140" s="12">
        <v>533.6</v>
      </c>
      <c r="J140" s="12">
        <v>48.59</v>
      </c>
      <c r="K140" s="44" t="s">
        <v>732</v>
      </c>
      <c r="L140" s="9" t="str">
        <f t="shared" si="15"/>
        <v>No</v>
      </c>
    </row>
    <row r="141" spans="1:12" ht="25.5" x14ac:dyDescent="0.2">
      <c r="A141" s="45" t="s">
        <v>1462</v>
      </c>
      <c r="B141" s="34" t="s">
        <v>217</v>
      </c>
      <c r="C141" s="46">
        <v>63121.834733999996</v>
      </c>
      <c r="D141" s="43" t="str">
        <f t="shared" si="11"/>
        <v>N/A</v>
      </c>
      <c r="E141" s="46">
        <v>14127.450043999999</v>
      </c>
      <c r="F141" s="43" t="str">
        <f t="shared" si="12"/>
        <v>N/A</v>
      </c>
      <c r="G141" s="46">
        <v>13912.994941999999</v>
      </c>
      <c r="H141" s="43" t="str">
        <f t="shared" si="13"/>
        <v>N/A</v>
      </c>
      <c r="I141" s="12">
        <v>-77.599999999999994</v>
      </c>
      <c r="J141" s="12">
        <v>-1.52</v>
      </c>
      <c r="K141" s="44" t="s">
        <v>732</v>
      </c>
      <c r="L141" s="9" t="str">
        <f t="shared" si="15"/>
        <v>Yes</v>
      </c>
    </row>
    <row r="142" spans="1:12" ht="25.5" x14ac:dyDescent="0.2">
      <c r="A142" s="45" t="s">
        <v>641</v>
      </c>
      <c r="B142" s="34" t="s">
        <v>217</v>
      </c>
      <c r="C142" s="46">
        <v>65103941</v>
      </c>
      <c r="D142" s="43" t="str">
        <f t="shared" si="11"/>
        <v>N/A</v>
      </c>
      <c r="E142" s="46">
        <v>57485664</v>
      </c>
      <c r="F142" s="43" t="str">
        <f t="shared" si="12"/>
        <v>N/A</v>
      </c>
      <c r="G142" s="46">
        <v>56431142</v>
      </c>
      <c r="H142" s="43" t="str">
        <f t="shared" si="13"/>
        <v>N/A</v>
      </c>
      <c r="I142" s="12">
        <v>-11.7</v>
      </c>
      <c r="J142" s="12">
        <v>-1.83</v>
      </c>
      <c r="K142" s="44" t="s">
        <v>732</v>
      </c>
      <c r="L142" s="9" t="str">
        <f t="shared" ref="L142:L153" si="16">IF(J142="Div by 0", "N/A", IF(K142="N/A","N/A", IF(J142&gt;VALUE(MID(K142,1,2)), "No", IF(J142&lt;-1*VALUE(MID(K142,1,2)), "No", "Yes"))))</f>
        <v>Yes</v>
      </c>
    </row>
    <row r="143" spans="1:12" ht="25.5" x14ac:dyDescent="0.2">
      <c r="A143" s="45" t="s">
        <v>642</v>
      </c>
      <c r="B143" s="34" t="s">
        <v>217</v>
      </c>
      <c r="C143" s="35">
        <v>130605</v>
      </c>
      <c r="D143" s="43" t="str">
        <f t="shared" si="11"/>
        <v>N/A</v>
      </c>
      <c r="E143" s="35">
        <v>118785</v>
      </c>
      <c r="F143" s="43" t="str">
        <f t="shared" si="12"/>
        <v>N/A</v>
      </c>
      <c r="G143" s="35">
        <v>102236</v>
      </c>
      <c r="H143" s="43" t="str">
        <f t="shared" si="13"/>
        <v>N/A</v>
      </c>
      <c r="I143" s="12">
        <v>-9.0500000000000007</v>
      </c>
      <c r="J143" s="12">
        <v>-13.9</v>
      </c>
      <c r="K143" s="44" t="s">
        <v>732</v>
      </c>
      <c r="L143" s="9" t="str">
        <f t="shared" si="16"/>
        <v>Yes</v>
      </c>
    </row>
    <row r="144" spans="1:12" ht="25.5" x14ac:dyDescent="0.2">
      <c r="A144" s="45" t="s">
        <v>1463</v>
      </c>
      <c r="B144" s="34" t="s">
        <v>217</v>
      </c>
      <c r="C144" s="46">
        <v>498.47969833000002</v>
      </c>
      <c r="D144" s="43" t="str">
        <f t="shared" si="11"/>
        <v>N/A</v>
      </c>
      <c r="E144" s="46">
        <v>483.94716505000002</v>
      </c>
      <c r="F144" s="43" t="str">
        <f t="shared" si="12"/>
        <v>N/A</v>
      </c>
      <c r="G144" s="46">
        <v>551.96938455999998</v>
      </c>
      <c r="H144" s="43" t="str">
        <f t="shared" si="13"/>
        <v>N/A</v>
      </c>
      <c r="I144" s="12">
        <v>-2.92</v>
      </c>
      <c r="J144" s="12">
        <v>14.06</v>
      </c>
      <c r="K144" s="44" t="s">
        <v>732</v>
      </c>
      <c r="L144" s="9" t="str">
        <f t="shared" si="16"/>
        <v>Yes</v>
      </c>
    </row>
    <row r="145" spans="1:12" ht="25.5" x14ac:dyDescent="0.2">
      <c r="A145" s="45" t="s">
        <v>643</v>
      </c>
      <c r="B145" s="34" t="s">
        <v>217</v>
      </c>
      <c r="C145" s="46">
        <v>5343835</v>
      </c>
      <c r="D145" s="43" t="str">
        <f t="shared" ref="D145:D153" si="17">IF($B145="N/A","N/A",IF(C145&gt;10,"No",IF(C145&lt;-10,"No","Yes")))</f>
        <v>N/A</v>
      </c>
      <c r="E145" s="46">
        <v>3307402</v>
      </c>
      <c r="F145" s="43" t="str">
        <f t="shared" ref="F145:F153" si="18">IF($B145="N/A","N/A",IF(E145&gt;10,"No",IF(E145&lt;-10,"No","Yes")))</f>
        <v>N/A</v>
      </c>
      <c r="G145" s="46">
        <v>7007772</v>
      </c>
      <c r="H145" s="43" t="str">
        <f t="shared" ref="H145:H153" si="19">IF($B145="N/A","N/A",IF(G145&gt;10,"No",IF(G145&lt;-10,"No","Yes")))</f>
        <v>N/A</v>
      </c>
      <c r="I145" s="12">
        <v>-38.1</v>
      </c>
      <c r="J145" s="12">
        <v>111.9</v>
      </c>
      <c r="K145" s="44" t="s">
        <v>732</v>
      </c>
      <c r="L145" s="9" t="str">
        <f t="shared" si="16"/>
        <v>No</v>
      </c>
    </row>
    <row r="146" spans="1:12" x14ac:dyDescent="0.2">
      <c r="A146" s="45" t="s">
        <v>644</v>
      </c>
      <c r="B146" s="34" t="s">
        <v>217</v>
      </c>
      <c r="C146" s="35">
        <v>3097</v>
      </c>
      <c r="D146" s="43" t="str">
        <f t="shared" si="17"/>
        <v>N/A</v>
      </c>
      <c r="E146" s="35">
        <v>2686</v>
      </c>
      <c r="F146" s="43" t="str">
        <f t="shared" si="18"/>
        <v>N/A</v>
      </c>
      <c r="G146" s="35">
        <v>796</v>
      </c>
      <c r="H146" s="43" t="str">
        <f t="shared" si="19"/>
        <v>N/A</v>
      </c>
      <c r="I146" s="12">
        <v>-13.3</v>
      </c>
      <c r="J146" s="12">
        <v>-70.400000000000006</v>
      </c>
      <c r="K146" s="44" t="s">
        <v>732</v>
      </c>
      <c r="L146" s="9" t="str">
        <f t="shared" si="16"/>
        <v>No</v>
      </c>
    </row>
    <row r="147" spans="1:12" ht="25.5" x14ac:dyDescent="0.2">
      <c r="A147" s="45" t="s">
        <v>1464</v>
      </c>
      <c r="B147" s="34" t="s">
        <v>217</v>
      </c>
      <c r="C147" s="46">
        <v>1725.4875686</v>
      </c>
      <c r="D147" s="43" t="str">
        <f t="shared" si="17"/>
        <v>N/A</v>
      </c>
      <c r="E147" s="46">
        <v>1231.3484736</v>
      </c>
      <c r="F147" s="43" t="str">
        <f t="shared" si="18"/>
        <v>N/A</v>
      </c>
      <c r="G147" s="46">
        <v>8803.7336682999994</v>
      </c>
      <c r="H147" s="43" t="str">
        <f t="shared" si="19"/>
        <v>N/A</v>
      </c>
      <c r="I147" s="12">
        <v>-28.6</v>
      </c>
      <c r="J147" s="12">
        <v>615</v>
      </c>
      <c r="K147" s="44" t="s">
        <v>732</v>
      </c>
      <c r="L147" s="9" t="str">
        <f t="shared" si="16"/>
        <v>No</v>
      </c>
    </row>
    <row r="148" spans="1:12" ht="25.5" x14ac:dyDescent="0.2">
      <c r="A148" s="45" t="s">
        <v>645</v>
      </c>
      <c r="B148" s="34" t="s">
        <v>217</v>
      </c>
      <c r="C148" s="46">
        <v>20190145</v>
      </c>
      <c r="D148" s="43" t="str">
        <f t="shared" si="17"/>
        <v>N/A</v>
      </c>
      <c r="E148" s="46">
        <v>24861178</v>
      </c>
      <c r="F148" s="43" t="str">
        <f t="shared" si="18"/>
        <v>N/A</v>
      </c>
      <c r="G148" s="46">
        <v>38319625</v>
      </c>
      <c r="H148" s="43" t="str">
        <f t="shared" si="19"/>
        <v>N/A</v>
      </c>
      <c r="I148" s="12">
        <v>23.14</v>
      </c>
      <c r="J148" s="12">
        <v>54.13</v>
      </c>
      <c r="K148" s="44" t="s">
        <v>732</v>
      </c>
      <c r="L148" s="9" t="str">
        <f t="shared" si="16"/>
        <v>No</v>
      </c>
    </row>
    <row r="149" spans="1:12" x14ac:dyDescent="0.2">
      <c r="A149" s="45" t="s">
        <v>646</v>
      </c>
      <c r="B149" s="34" t="s">
        <v>217</v>
      </c>
      <c r="C149" s="35">
        <v>44259</v>
      </c>
      <c r="D149" s="43" t="str">
        <f t="shared" si="17"/>
        <v>N/A</v>
      </c>
      <c r="E149" s="35">
        <v>41260</v>
      </c>
      <c r="F149" s="43" t="str">
        <f t="shared" si="18"/>
        <v>N/A</v>
      </c>
      <c r="G149" s="35">
        <v>17767</v>
      </c>
      <c r="H149" s="43" t="str">
        <f t="shared" si="19"/>
        <v>N/A</v>
      </c>
      <c r="I149" s="12">
        <v>-6.78</v>
      </c>
      <c r="J149" s="12">
        <v>-56.9</v>
      </c>
      <c r="K149" s="44" t="s">
        <v>732</v>
      </c>
      <c r="L149" s="9" t="str">
        <f t="shared" si="16"/>
        <v>No</v>
      </c>
    </row>
    <row r="150" spans="1:12" ht="25.5" x14ac:dyDescent="0.2">
      <c r="A150" s="45" t="s">
        <v>1465</v>
      </c>
      <c r="B150" s="34" t="s">
        <v>217</v>
      </c>
      <c r="C150" s="46">
        <v>456.18168056000002</v>
      </c>
      <c r="D150" s="43" t="str">
        <f t="shared" si="17"/>
        <v>N/A</v>
      </c>
      <c r="E150" s="46">
        <v>602.54915172000005</v>
      </c>
      <c r="F150" s="43" t="str">
        <f t="shared" si="18"/>
        <v>N/A</v>
      </c>
      <c r="G150" s="46">
        <v>2156.786458</v>
      </c>
      <c r="H150" s="43" t="str">
        <f t="shared" si="19"/>
        <v>N/A</v>
      </c>
      <c r="I150" s="12">
        <v>32.090000000000003</v>
      </c>
      <c r="J150" s="12">
        <v>257.89999999999998</v>
      </c>
      <c r="K150" s="44" t="s">
        <v>732</v>
      </c>
      <c r="L150" s="9" t="str">
        <f t="shared" si="16"/>
        <v>No</v>
      </c>
    </row>
    <row r="151" spans="1:12" ht="25.5" x14ac:dyDescent="0.2">
      <c r="A151" s="45" t="s">
        <v>647</v>
      </c>
      <c r="B151" s="34" t="s">
        <v>217</v>
      </c>
      <c r="C151" s="46">
        <v>2060200</v>
      </c>
      <c r="D151" s="43" t="str">
        <f t="shared" si="17"/>
        <v>N/A</v>
      </c>
      <c r="E151" s="46">
        <v>1559306</v>
      </c>
      <c r="F151" s="43" t="str">
        <f t="shared" si="18"/>
        <v>N/A</v>
      </c>
      <c r="G151" s="46">
        <v>2244544</v>
      </c>
      <c r="H151" s="43" t="str">
        <f t="shared" si="19"/>
        <v>N/A</v>
      </c>
      <c r="I151" s="12">
        <v>-24.3</v>
      </c>
      <c r="J151" s="12">
        <v>43.95</v>
      </c>
      <c r="K151" s="44" t="s">
        <v>732</v>
      </c>
      <c r="L151" s="9" t="str">
        <f t="shared" si="16"/>
        <v>No</v>
      </c>
    </row>
    <row r="152" spans="1:12" x14ac:dyDescent="0.2">
      <c r="A152" s="45" t="s">
        <v>648</v>
      </c>
      <c r="B152" s="34" t="s">
        <v>217</v>
      </c>
      <c r="C152" s="35">
        <v>346</v>
      </c>
      <c r="D152" s="43" t="str">
        <f t="shared" si="17"/>
        <v>N/A</v>
      </c>
      <c r="E152" s="35">
        <v>331</v>
      </c>
      <c r="F152" s="43" t="str">
        <f t="shared" si="18"/>
        <v>N/A</v>
      </c>
      <c r="G152" s="35">
        <v>367</v>
      </c>
      <c r="H152" s="43" t="str">
        <f t="shared" si="19"/>
        <v>N/A</v>
      </c>
      <c r="I152" s="12">
        <v>-4.34</v>
      </c>
      <c r="J152" s="12">
        <v>10.88</v>
      </c>
      <c r="K152" s="44" t="s">
        <v>732</v>
      </c>
      <c r="L152" s="9" t="str">
        <f t="shared" si="16"/>
        <v>Yes</v>
      </c>
    </row>
    <row r="153" spans="1:12" ht="25.5" x14ac:dyDescent="0.2">
      <c r="A153" s="45" t="s">
        <v>1466</v>
      </c>
      <c r="B153" s="34" t="s">
        <v>217</v>
      </c>
      <c r="C153" s="46">
        <v>5954.3352600999997</v>
      </c>
      <c r="D153" s="43" t="str">
        <f t="shared" si="17"/>
        <v>N/A</v>
      </c>
      <c r="E153" s="46">
        <v>4710.8942598000003</v>
      </c>
      <c r="F153" s="43" t="str">
        <f t="shared" si="18"/>
        <v>N/A</v>
      </c>
      <c r="G153" s="46">
        <v>6115.9237057</v>
      </c>
      <c r="H153" s="43" t="str">
        <f t="shared" si="19"/>
        <v>N/A</v>
      </c>
      <c r="I153" s="12">
        <v>-20.9</v>
      </c>
      <c r="J153" s="12">
        <v>29.83</v>
      </c>
      <c r="K153" s="44" t="s">
        <v>732</v>
      </c>
      <c r="L153" s="9" t="str">
        <f t="shared" si="16"/>
        <v>Yes</v>
      </c>
    </row>
    <row r="154" spans="1:12" x14ac:dyDescent="0.2">
      <c r="A154" s="45" t="s">
        <v>1532</v>
      </c>
      <c r="B154" s="34" t="s">
        <v>217</v>
      </c>
      <c r="C154" s="46">
        <v>582.00478074</v>
      </c>
      <c r="D154" s="43" t="str">
        <f t="shared" ref="D154:D173" si="20">IF($B154="N/A","N/A",IF(C154&gt;10,"No",IF(C154&lt;-10,"No","Yes")))</f>
        <v>N/A</v>
      </c>
      <c r="E154" s="46">
        <v>536.46478029000002</v>
      </c>
      <c r="F154" s="43" t="str">
        <f t="shared" ref="F154:F173" si="21">IF($B154="N/A","N/A",IF(E154&gt;10,"No",IF(E154&lt;-10,"No","Yes")))</f>
        <v>N/A</v>
      </c>
      <c r="G154" s="46">
        <v>552.16223993999995</v>
      </c>
      <c r="H154" s="43" t="str">
        <f t="shared" ref="H154:H173" si="22">IF($B154="N/A","N/A",IF(G154&gt;10,"No",IF(G154&lt;-10,"No","Yes")))</f>
        <v>N/A</v>
      </c>
      <c r="I154" s="12">
        <v>-7.82</v>
      </c>
      <c r="J154" s="12">
        <v>2.9260000000000002</v>
      </c>
      <c r="K154" s="44" t="s">
        <v>732</v>
      </c>
      <c r="L154" s="9" t="str">
        <f t="shared" ref="L154:L173" si="23">IF(J154="Div by 0", "N/A", IF(K154="N/A","N/A", IF(J154&gt;VALUE(MID(K154,1,2)), "No", IF(J154&lt;-1*VALUE(MID(K154,1,2)), "No", "Yes"))))</f>
        <v>Yes</v>
      </c>
    </row>
    <row r="155" spans="1:12" x14ac:dyDescent="0.2">
      <c r="A155" s="50" t="s">
        <v>1533</v>
      </c>
      <c r="B155" s="34" t="s">
        <v>217</v>
      </c>
      <c r="C155" s="46">
        <v>43.745789203999998</v>
      </c>
      <c r="D155" s="43" t="str">
        <f t="shared" si="20"/>
        <v>N/A</v>
      </c>
      <c r="E155" s="46">
        <v>74.877487869000007</v>
      </c>
      <c r="F155" s="43" t="str">
        <f t="shared" si="21"/>
        <v>N/A</v>
      </c>
      <c r="G155" s="46">
        <v>87.367619892999997</v>
      </c>
      <c r="H155" s="43" t="str">
        <f t="shared" si="22"/>
        <v>N/A</v>
      </c>
      <c r="I155" s="12">
        <v>71.17</v>
      </c>
      <c r="J155" s="12">
        <v>16.68</v>
      </c>
      <c r="K155" s="44" t="s">
        <v>732</v>
      </c>
      <c r="L155" s="9" t="str">
        <f t="shared" si="23"/>
        <v>Yes</v>
      </c>
    </row>
    <row r="156" spans="1:12" ht="25.5" x14ac:dyDescent="0.2">
      <c r="A156" s="50" t="s">
        <v>1534</v>
      </c>
      <c r="B156" s="34" t="s">
        <v>217</v>
      </c>
      <c r="C156" s="46">
        <v>1179.0492650000001</v>
      </c>
      <c r="D156" s="43" t="str">
        <f t="shared" si="20"/>
        <v>N/A</v>
      </c>
      <c r="E156" s="46">
        <v>1217.6963625000001</v>
      </c>
      <c r="F156" s="43" t="str">
        <f t="shared" si="21"/>
        <v>N/A</v>
      </c>
      <c r="G156" s="46">
        <v>1309.4147935999999</v>
      </c>
      <c r="H156" s="43" t="str">
        <f t="shared" si="22"/>
        <v>N/A</v>
      </c>
      <c r="I156" s="12">
        <v>3.278</v>
      </c>
      <c r="J156" s="12">
        <v>7.532</v>
      </c>
      <c r="K156" s="44" t="s">
        <v>732</v>
      </c>
      <c r="L156" s="9" t="str">
        <f t="shared" si="23"/>
        <v>Yes</v>
      </c>
    </row>
    <row r="157" spans="1:12" x14ac:dyDescent="0.2">
      <c r="A157" s="50" t="s">
        <v>1535</v>
      </c>
      <c r="B157" s="34" t="s">
        <v>217</v>
      </c>
      <c r="C157" s="46">
        <v>458.21865379000002</v>
      </c>
      <c r="D157" s="43" t="str">
        <f t="shared" si="20"/>
        <v>N/A</v>
      </c>
      <c r="E157" s="46">
        <v>356.89081191999998</v>
      </c>
      <c r="F157" s="43" t="str">
        <f t="shared" si="21"/>
        <v>N/A</v>
      </c>
      <c r="G157" s="46">
        <v>358.84269595000001</v>
      </c>
      <c r="H157" s="43" t="str">
        <f t="shared" si="22"/>
        <v>N/A</v>
      </c>
      <c r="I157" s="12">
        <v>-22.1</v>
      </c>
      <c r="J157" s="12">
        <v>0.54690000000000005</v>
      </c>
      <c r="K157" s="44" t="s">
        <v>732</v>
      </c>
      <c r="L157" s="9" t="str">
        <f t="shared" si="23"/>
        <v>Yes</v>
      </c>
    </row>
    <row r="158" spans="1:12" x14ac:dyDescent="0.2">
      <c r="A158" s="50" t="s">
        <v>1536</v>
      </c>
      <c r="B158" s="34" t="s">
        <v>217</v>
      </c>
      <c r="C158" s="46">
        <v>593.23827200000005</v>
      </c>
      <c r="D158" s="43" t="str">
        <f t="shared" si="20"/>
        <v>N/A</v>
      </c>
      <c r="E158" s="46">
        <v>358.68348709000003</v>
      </c>
      <c r="F158" s="43" t="str">
        <f t="shared" si="21"/>
        <v>N/A</v>
      </c>
      <c r="G158" s="46">
        <v>253.31817007999999</v>
      </c>
      <c r="H158" s="43" t="str">
        <f t="shared" si="22"/>
        <v>N/A</v>
      </c>
      <c r="I158" s="12">
        <v>-39.5</v>
      </c>
      <c r="J158" s="12">
        <v>-29.4</v>
      </c>
      <c r="K158" s="44" t="s">
        <v>732</v>
      </c>
      <c r="L158" s="9" t="str">
        <f t="shared" si="23"/>
        <v>Yes</v>
      </c>
    </row>
    <row r="159" spans="1:12" x14ac:dyDescent="0.2">
      <c r="A159" s="45" t="s">
        <v>1537</v>
      </c>
      <c r="B159" s="34" t="s">
        <v>217</v>
      </c>
      <c r="C159" s="46">
        <v>2283.5706599999999</v>
      </c>
      <c r="D159" s="43" t="str">
        <f t="shared" si="20"/>
        <v>N/A</v>
      </c>
      <c r="E159" s="46">
        <v>2753.6929484000002</v>
      </c>
      <c r="F159" s="43" t="str">
        <f t="shared" si="21"/>
        <v>N/A</v>
      </c>
      <c r="G159" s="46">
        <v>2451.6536431999998</v>
      </c>
      <c r="H159" s="43" t="str">
        <f t="shared" si="22"/>
        <v>N/A</v>
      </c>
      <c r="I159" s="12">
        <v>20.59</v>
      </c>
      <c r="J159" s="12">
        <v>-11</v>
      </c>
      <c r="K159" s="44" t="s">
        <v>732</v>
      </c>
      <c r="L159" s="9" t="str">
        <f t="shared" si="23"/>
        <v>Yes</v>
      </c>
    </row>
    <row r="160" spans="1:12" x14ac:dyDescent="0.2">
      <c r="A160" s="50" t="s">
        <v>1538</v>
      </c>
      <c r="B160" s="34" t="s">
        <v>217</v>
      </c>
      <c r="C160" s="46">
        <v>8784.6631281999998</v>
      </c>
      <c r="D160" s="43" t="str">
        <f t="shared" si="20"/>
        <v>N/A</v>
      </c>
      <c r="E160" s="46">
        <v>10503.413239</v>
      </c>
      <c r="F160" s="43" t="str">
        <f t="shared" si="21"/>
        <v>N/A</v>
      </c>
      <c r="G160" s="46">
        <v>9470.8502642000003</v>
      </c>
      <c r="H160" s="43" t="str">
        <f t="shared" si="22"/>
        <v>N/A</v>
      </c>
      <c r="I160" s="12">
        <v>19.57</v>
      </c>
      <c r="J160" s="12">
        <v>-9.83</v>
      </c>
      <c r="K160" s="44" t="s">
        <v>732</v>
      </c>
      <c r="L160" s="9" t="str">
        <f t="shared" si="23"/>
        <v>Yes</v>
      </c>
    </row>
    <row r="161" spans="1:12" ht="25.5" x14ac:dyDescent="0.2">
      <c r="A161" s="50" t="s">
        <v>1539</v>
      </c>
      <c r="B161" s="34" t="s">
        <v>217</v>
      </c>
      <c r="C161" s="46">
        <v>1275.7188211</v>
      </c>
      <c r="D161" s="43" t="str">
        <f t="shared" si="20"/>
        <v>N/A</v>
      </c>
      <c r="E161" s="46">
        <v>1330.0591714</v>
      </c>
      <c r="F161" s="43" t="str">
        <f t="shared" si="21"/>
        <v>N/A</v>
      </c>
      <c r="G161" s="46">
        <v>1135.3845581999999</v>
      </c>
      <c r="H161" s="43" t="str">
        <f t="shared" si="22"/>
        <v>N/A</v>
      </c>
      <c r="I161" s="12">
        <v>4.26</v>
      </c>
      <c r="J161" s="12">
        <v>-14.6</v>
      </c>
      <c r="K161" s="44" t="s">
        <v>732</v>
      </c>
      <c r="L161" s="9" t="str">
        <f t="shared" si="23"/>
        <v>Yes</v>
      </c>
    </row>
    <row r="162" spans="1:12" x14ac:dyDescent="0.2">
      <c r="A162" s="50" t="s">
        <v>1540</v>
      </c>
      <c r="B162" s="34" t="s">
        <v>217</v>
      </c>
      <c r="C162" s="46">
        <v>27.490182078</v>
      </c>
      <c r="D162" s="43" t="str">
        <f t="shared" si="20"/>
        <v>N/A</v>
      </c>
      <c r="E162" s="46">
        <v>13.405272237</v>
      </c>
      <c r="F162" s="43" t="str">
        <f t="shared" si="21"/>
        <v>N/A</v>
      </c>
      <c r="G162" s="46">
        <v>1.2760714718999999</v>
      </c>
      <c r="H162" s="43" t="str">
        <f t="shared" si="22"/>
        <v>N/A</v>
      </c>
      <c r="I162" s="12">
        <v>-51.2</v>
      </c>
      <c r="J162" s="12">
        <v>-90.5</v>
      </c>
      <c r="K162" s="44" t="s">
        <v>732</v>
      </c>
      <c r="L162" s="9" t="str">
        <f t="shared" si="23"/>
        <v>No</v>
      </c>
    </row>
    <row r="163" spans="1:12" x14ac:dyDescent="0.2">
      <c r="A163" s="50" t="s">
        <v>1541</v>
      </c>
      <c r="B163" s="34" t="s">
        <v>217</v>
      </c>
      <c r="C163" s="46">
        <v>18.653802667000001</v>
      </c>
      <c r="D163" s="43" t="str">
        <f t="shared" si="20"/>
        <v>N/A</v>
      </c>
      <c r="E163" s="46">
        <v>21.418829578</v>
      </c>
      <c r="F163" s="43" t="str">
        <f t="shared" si="21"/>
        <v>N/A</v>
      </c>
      <c r="G163" s="46">
        <v>3.6895296029</v>
      </c>
      <c r="H163" s="43" t="str">
        <f t="shared" si="22"/>
        <v>N/A</v>
      </c>
      <c r="I163" s="12">
        <v>14.82</v>
      </c>
      <c r="J163" s="12">
        <v>-82.8</v>
      </c>
      <c r="K163" s="44" t="s">
        <v>732</v>
      </c>
      <c r="L163" s="9" t="str">
        <f t="shared" si="23"/>
        <v>No</v>
      </c>
    </row>
    <row r="164" spans="1:12" x14ac:dyDescent="0.2">
      <c r="A164" s="45" t="s">
        <v>1542</v>
      </c>
      <c r="B164" s="34" t="s">
        <v>217</v>
      </c>
      <c r="C164" s="46">
        <v>325.03656946000001</v>
      </c>
      <c r="D164" s="43" t="str">
        <f t="shared" si="20"/>
        <v>N/A</v>
      </c>
      <c r="E164" s="46">
        <v>294.50927497999999</v>
      </c>
      <c r="F164" s="43" t="str">
        <f t="shared" si="21"/>
        <v>N/A</v>
      </c>
      <c r="G164" s="46">
        <v>352.33763457999999</v>
      </c>
      <c r="H164" s="43" t="str">
        <f t="shared" si="22"/>
        <v>N/A</v>
      </c>
      <c r="I164" s="12">
        <v>-9.39</v>
      </c>
      <c r="J164" s="12">
        <v>19.64</v>
      </c>
      <c r="K164" s="44" t="s">
        <v>732</v>
      </c>
      <c r="L164" s="9" t="str">
        <f t="shared" si="23"/>
        <v>Yes</v>
      </c>
    </row>
    <row r="165" spans="1:12" x14ac:dyDescent="0.2">
      <c r="A165" s="50" t="s">
        <v>1543</v>
      </c>
      <c r="B165" s="34" t="s">
        <v>217</v>
      </c>
      <c r="C165" s="46">
        <v>29.890678042000001</v>
      </c>
      <c r="D165" s="43" t="str">
        <f t="shared" si="20"/>
        <v>N/A</v>
      </c>
      <c r="E165" s="46">
        <v>35.625634878</v>
      </c>
      <c r="F165" s="43" t="str">
        <f t="shared" si="21"/>
        <v>N/A</v>
      </c>
      <c r="G165" s="46">
        <v>53.387585205999997</v>
      </c>
      <c r="H165" s="43" t="str">
        <f t="shared" si="22"/>
        <v>N/A</v>
      </c>
      <c r="I165" s="12">
        <v>19.190000000000001</v>
      </c>
      <c r="J165" s="12">
        <v>49.86</v>
      </c>
      <c r="K165" s="44" t="s">
        <v>732</v>
      </c>
      <c r="L165" s="9" t="str">
        <f t="shared" si="23"/>
        <v>No</v>
      </c>
    </row>
    <row r="166" spans="1:12" x14ac:dyDescent="0.2">
      <c r="A166" s="50" t="s">
        <v>1544</v>
      </c>
      <c r="B166" s="34" t="s">
        <v>217</v>
      </c>
      <c r="C166" s="46">
        <v>709.06797673000005</v>
      </c>
      <c r="D166" s="43" t="str">
        <f t="shared" si="20"/>
        <v>N/A</v>
      </c>
      <c r="E166" s="46">
        <v>631.47856055</v>
      </c>
      <c r="F166" s="43" t="str">
        <f t="shared" si="21"/>
        <v>N/A</v>
      </c>
      <c r="G166" s="46">
        <v>752.81755872999997</v>
      </c>
      <c r="H166" s="43" t="str">
        <f t="shared" si="22"/>
        <v>N/A</v>
      </c>
      <c r="I166" s="12">
        <v>-10.9</v>
      </c>
      <c r="J166" s="12">
        <v>19.22</v>
      </c>
      <c r="K166" s="44" t="s">
        <v>732</v>
      </c>
      <c r="L166" s="9" t="str">
        <f t="shared" si="23"/>
        <v>Yes</v>
      </c>
    </row>
    <row r="167" spans="1:12" x14ac:dyDescent="0.2">
      <c r="A167" s="50" t="s">
        <v>1545</v>
      </c>
      <c r="B167" s="34" t="s">
        <v>217</v>
      </c>
      <c r="C167" s="46">
        <v>294.26489504</v>
      </c>
      <c r="D167" s="43" t="str">
        <f t="shared" si="20"/>
        <v>N/A</v>
      </c>
      <c r="E167" s="46">
        <v>283.98383150000001</v>
      </c>
      <c r="F167" s="43" t="str">
        <f t="shared" si="21"/>
        <v>N/A</v>
      </c>
      <c r="G167" s="46">
        <v>361.32577726</v>
      </c>
      <c r="H167" s="43" t="str">
        <f t="shared" si="22"/>
        <v>N/A</v>
      </c>
      <c r="I167" s="12">
        <v>-3.49</v>
      </c>
      <c r="J167" s="12">
        <v>27.23</v>
      </c>
      <c r="K167" s="44" t="s">
        <v>732</v>
      </c>
      <c r="L167" s="9" t="str">
        <f t="shared" si="23"/>
        <v>Yes</v>
      </c>
    </row>
    <row r="168" spans="1:12" x14ac:dyDescent="0.2">
      <c r="A168" s="50" t="s">
        <v>1546</v>
      </c>
      <c r="B168" s="34" t="s">
        <v>217</v>
      </c>
      <c r="C168" s="46">
        <v>164.6352</v>
      </c>
      <c r="D168" s="43" t="str">
        <f t="shared" si="20"/>
        <v>N/A</v>
      </c>
      <c r="E168" s="46">
        <v>96.385773256999997</v>
      </c>
      <c r="F168" s="43" t="str">
        <f t="shared" si="21"/>
        <v>N/A</v>
      </c>
      <c r="G168" s="46">
        <v>111.51478688</v>
      </c>
      <c r="H168" s="43" t="str">
        <f t="shared" si="22"/>
        <v>N/A</v>
      </c>
      <c r="I168" s="12">
        <v>-41.5</v>
      </c>
      <c r="J168" s="12">
        <v>15.7</v>
      </c>
      <c r="K168" s="44" t="s">
        <v>732</v>
      </c>
      <c r="L168" s="9" t="str">
        <f t="shared" si="23"/>
        <v>Yes</v>
      </c>
    </row>
    <row r="169" spans="1:12" x14ac:dyDescent="0.2">
      <c r="A169" s="45" t="s">
        <v>1547</v>
      </c>
      <c r="B169" s="34" t="s">
        <v>217</v>
      </c>
      <c r="C169" s="46">
        <v>1332.1694371999999</v>
      </c>
      <c r="D169" s="43" t="str">
        <f t="shared" si="20"/>
        <v>N/A</v>
      </c>
      <c r="E169" s="46">
        <v>1265.5853304</v>
      </c>
      <c r="F169" s="43" t="str">
        <f t="shared" si="21"/>
        <v>N/A</v>
      </c>
      <c r="G169" s="46">
        <v>1436.6496314000001</v>
      </c>
      <c r="H169" s="43" t="str">
        <f t="shared" si="22"/>
        <v>N/A</v>
      </c>
      <c r="I169" s="12">
        <v>-5</v>
      </c>
      <c r="J169" s="12">
        <v>13.52</v>
      </c>
      <c r="K169" s="44" t="s">
        <v>732</v>
      </c>
      <c r="L169" s="9" t="str">
        <f t="shared" si="23"/>
        <v>Yes</v>
      </c>
    </row>
    <row r="170" spans="1:12" x14ac:dyDescent="0.2">
      <c r="A170" s="50" t="s">
        <v>1548</v>
      </c>
      <c r="B170" s="34" t="s">
        <v>217</v>
      </c>
      <c r="C170" s="46">
        <v>2013.6862478999999</v>
      </c>
      <c r="D170" s="43" t="str">
        <f t="shared" si="20"/>
        <v>N/A</v>
      </c>
      <c r="E170" s="46">
        <v>1920.6972353000001</v>
      </c>
      <c r="F170" s="43" t="str">
        <f t="shared" si="21"/>
        <v>N/A</v>
      </c>
      <c r="G170" s="46">
        <v>2189.9942242000002</v>
      </c>
      <c r="H170" s="43" t="str">
        <f t="shared" si="22"/>
        <v>N/A</v>
      </c>
      <c r="I170" s="12">
        <v>-4.62</v>
      </c>
      <c r="J170" s="12">
        <v>14.02</v>
      </c>
      <c r="K170" s="44" t="s">
        <v>732</v>
      </c>
      <c r="L170" s="9" t="str">
        <f t="shared" si="23"/>
        <v>Yes</v>
      </c>
    </row>
    <row r="171" spans="1:12" x14ac:dyDescent="0.2">
      <c r="A171" s="50" t="s">
        <v>1549</v>
      </c>
      <c r="B171" s="34" t="s">
        <v>217</v>
      </c>
      <c r="C171" s="46">
        <v>2263.3293368999998</v>
      </c>
      <c r="D171" s="43" t="str">
        <f t="shared" si="20"/>
        <v>N/A</v>
      </c>
      <c r="E171" s="46">
        <v>2186.3029897000001</v>
      </c>
      <c r="F171" s="43" t="str">
        <f t="shared" si="21"/>
        <v>N/A</v>
      </c>
      <c r="G171" s="46">
        <v>2449.7875525999998</v>
      </c>
      <c r="H171" s="43" t="str">
        <f t="shared" si="22"/>
        <v>N/A</v>
      </c>
      <c r="I171" s="12">
        <v>-3.4</v>
      </c>
      <c r="J171" s="12">
        <v>12.05</v>
      </c>
      <c r="K171" s="44" t="s">
        <v>732</v>
      </c>
      <c r="L171" s="9" t="str">
        <f t="shared" si="23"/>
        <v>Yes</v>
      </c>
    </row>
    <row r="172" spans="1:12" x14ac:dyDescent="0.2">
      <c r="A172" s="50" t="s">
        <v>1550</v>
      </c>
      <c r="B172" s="34" t="s">
        <v>217</v>
      </c>
      <c r="C172" s="46">
        <v>438.02716938999998</v>
      </c>
      <c r="D172" s="43" t="str">
        <f t="shared" si="20"/>
        <v>N/A</v>
      </c>
      <c r="E172" s="46">
        <v>424.58985691999999</v>
      </c>
      <c r="F172" s="43" t="str">
        <f t="shared" si="21"/>
        <v>N/A</v>
      </c>
      <c r="G172" s="46">
        <v>543.09901436999996</v>
      </c>
      <c r="H172" s="43" t="str">
        <f t="shared" si="22"/>
        <v>N/A</v>
      </c>
      <c r="I172" s="12">
        <v>-3.07</v>
      </c>
      <c r="J172" s="12">
        <v>27.91</v>
      </c>
      <c r="K172" s="44" t="s">
        <v>732</v>
      </c>
      <c r="L172" s="9" t="str">
        <f t="shared" si="23"/>
        <v>Yes</v>
      </c>
    </row>
    <row r="173" spans="1:12" x14ac:dyDescent="0.2">
      <c r="A173" s="50" t="s">
        <v>1551</v>
      </c>
      <c r="B173" s="34" t="s">
        <v>217</v>
      </c>
      <c r="C173" s="46">
        <v>802.06622933000006</v>
      </c>
      <c r="D173" s="43" t="str">
        <f t="shared" si="20"/>
        <v>N/A</v>
      </c>
      <c r="E173" s="46">
        <v>461.53762539000002</v>
      </c>
      <c r="F173" s="43" t="str">
        <f t="shared" si="21"/>
        <v>N/A</v>
      </c>
      <c r="G173" s="46">
        <v>402.08655472999999</v>
      </c>
      <c r="H173" s="43" t="str">
        <f t="shared" si="22"/>
        <v>N/A</v>
      </c>
      <c r="I173" s="12">
        <v>-42.5</v>
      </c>
      <c r="J173" s="12">
        <v>-12.9</v>
      </c>
      <c r="K173" s="44" t="s">
        <v>732</v>
      </c>
      <c r="L173" s="9" t="str">
        <f t="shared" si="23"/>
        <v>Yes</v>
      </c>
    </row>
    <row r="174" spans="1:12" x14ac:dyDescent="0.2">
      <c r="A174" s="45" t="s">
        <v>372</v>
      </c>
      <c r="B174" s="34" t="s">
        <v>217</v>
      </c>
      <c r="C174" s="8">
        <v>8.0834268189999996</v>
      </c>
      <c r="D174" s="43" t="str">
        <f t="shared" ref="D174:D203" si="24">IF($B174="N/A","N/A",IF(C174&gt;10,"No",IF(C174&lt;-10,"No","Yes")))</f>
        <v>N/A</v>
      </c>
      <c r="E174" s="8">
        <v>5.4587767295000003</v>
      </c>
      <c r="F174" s="43" t="str">
        <f t="shared" ref="F174:F203" si="25">IF($B174="N/A","N/A",IF(E174&gt;10,"No",IF(E174&lt;-10,"No","Yes")))</f>
        <v>N/A</v>
      </c>
      <c r="G174" s="8">
        <v>5.1250200859000001</v>
      </c>
      <c r="H174" s="43" t="str">
        <f t="shared" ref="H174:H203" si="26">IF($B174="N/A","N/A",IF(G174&gt;10,"No",IF(G174&lt;-10,"No","Yes")))</f>
        <v>N/A</v>
      </c>
      <c r="I174" s="12">
        <v>-32.5</v>
      </c>
      <c r="J174" s="12">
        <v>-6.11</v>
      </c>
      <c r="K174" s="44" t="s">
        <v>732</v>
      </c>
      <c r="L174" s="9" t="str">
        <f t="shared" ref="L174:L203" si="27">IF(J174="Div by 0", "N/A", IF(K174="N/A","N/A", IF(J174&gt;VALUE(MID(K174,1,2)), "No", IF(J174&lt;-1*VALUE(MID(K174,1,2)), "No", "Yes"))))</f>
        <v>Yes</v>
      </c>
    </row>
    <row r="175" spans="1:12" x14ac:dyDescent="0.2">
      <c r="A175" s="50" t="s">
        <v>483</v>
      </c>
      <c r="B175" s="34" t="s">
        <v>217</v>
      </c>
      <c r="C175" s="8">
        <v>2.8728661092999999</v>
      </c>
      <c r="D175" s="43" t="str">
        <f t="shared" si="24"/>
        <v>N/A</v>
      </c>
      <c r="E175" s="8">
        <v>2.7104310281999999</v>
      </c>
      <c r="F175" s="43" t="str">
        <f t="shared" si="25"/>
        <v>N/A</v>
      </c>
      <c r="G175" s="8">
        <v>3.3356189246999999</v>
      </c>
      <c r="H175" s="43" t="str">
        <f t="shared" si="26"/>
        <v>N/A</v>
      </c>
      <c r="I175" s="12">
        <v>-5.65</v>
      </c>
      <c r="J175" s="12">
        <v>23.07</v>
      </c>
      <c r="K175" s="44" t="s">
        <v>732</v>
      </c>
      <c r="L175" s="9" t="str">
        <f t="shared" si="27"/>
        <v>Yes</v>
      </c>
    </row>
    <row r="176" spans="1:12" x14ac:dyDescent="0.2">
      <c r="A176" s="50" t="s">
        <v>484</v>
      </c>
      <c r="B176" s="34" t="s">
        <v>217</v>
      </c>
      <c r="C176" s="8">
        <v>7.1485598889000004</v>
      </c>
      <c r="D176" s="43" t="str">
        <f t="shared" si="24"/>
        <v>N/A</v>
      </c>
      <c r="E176" s="8">
        <v>6.6472322094000003</v>
      </c>
      <c r="F176" s="43" t="str">
        <f t="shared" si="25"/>
        <v>N/A</v>
      </c>
      <c r="G176" s="8">
        <v>7.2480742654999997</v>
      </c>
      <c r="H176" s="43" t="str">
        <f t="shared" si="26"/>
        <v>N/A</v>
      </c>
      <c r="I176" s="12">
        <v>-7.01</v>
      </c>
      <c r="J176" s="12">
        <v>9.0389999999999997</v>
      </c>
      <c r="K176" s="44" t="s">
        <v>732</v>
      </c>
      <c r="L176" s="9" t="str">
        <f t="shared" si="27"/>
        <v>Yes</v>
      </c>
    </row>
    <row r="177" spans="1:12" x14ac:dyDescent="0.2">
      <c r="A177" s="50" t="s">
        <v>485</v>
      </c>
      <c r="B177" s="34" t="s">
        <v>217</v>
      </c>
      <c r="C177" s="8">
        <v>7.3395112512000003</v>
      </c>
      <c r="D177" s="43" t="str">
        <f t="shared" si="24"/>
        <v>N/A</v>
      </c>
      <c r="E177" s="8">
        <v>5.3246665388999999</v>
      </c>
      <c r="F177" s="43" t="str">
        <f t="shared" si="25"/>
        <v>N/A</v>
      </c>
      <c r="G177" s="8">
        <v>4.8204451506000003</v>
      </c>
      <c r="H177" s="43" t="str">
        <f t="shared" si="26"/>
        <v>N/A</v>
      </c>
      <c r="I177" s="12">
        <v>-27.5</v>
      </c>
      <c r="J177" s="12">
        <v>-9.4700000000000006</v>
      </c>
      <c r="K177" s="44" t="s">
        <v>732</v>
      </c>
      <c r="L177" s="9" t="str">
        <f t="shared" si="27"/>
        <v>Yes</v>
      </c>
    </row>
    <row r="178" spans="1:12" x14ac:dyDescent="0.2">
      <c r="A178" s="50" t="s">
        <v>486</v>
      </c>
      <c r="B178" s="34" t="s">
        <v>217</v>
      </c>
      <c r="C178" s="8">
        <v>17.930666667000001</v>
      </c>
      <c r="D178" s="43" t="str">
        <f t="shared" si="24"/>
        <v>N/A</v>
      </c>
      <c r="E178" s="8">
        <v>7.4150719396999998</v>
      </c>
      <c r="F178" s="43" t="str">
        <f t="shared" si="25"/>
        <v>N/A</v>
      </c>
      <c r="G178" s="8">
        <v>4.4956460147000001</v>
      </c>
      <c r="H178" s="43" t="str">
        <f t="shared" si="26"/>
        <v>N/A</v>
      </c>
      <c r="I178" s="12">
        <v>-58.6</v>
      </c>
      <c r="J178" s="12">
        <v>-39.4</v>
      </c>
      <c r="K178" s="44" t="s">
        <v>732</v>
      </c>
      <c r="L178" s="9" t="str">
        <f t="shared" si="27"/>
        <v>No</v>
      </c>
    </row>
    <row r="179" spans="1:12" x14ac:dyDescent="0.2">
      <c r="A179" s="45" t="s">
        <v>1552</v>
      </c>
      <c r="B179" s="34" t="s">
        <v>217</v>
      </c>
      <c r="C179" s="8">
        <v>7.4527338081999996</v>
      </c>
      <c r="D179" s="43" t="str">
        <f t="shared" si="24"/>
        <v>N/A</v>
      </c>
      <c r="E179" s="8">
        <v>7.4711750629000004</v>
      </c>
      <c r="F179" s="43" t="str">
        <f t="shared" si="25"/>
        <v>N/A</v>
      </c>
      <c r="G179" s="8">
        <v>7.4145423753999999</v>
      </c>
      <c r="H179" s="43" t="str">
        <f t="shared" si="26"/>
        <v>N/A</v>
      </c>
      <c r="I179" s="12">
        <v>0.24740000000000001</v>
      </c>
      <c r="J179" s="12">
        <v>-0.75800000000000001</v>
      </c>
      <c r="K179" s="44" t="s">
        <v>732</v>
      </c>
      <c r="L179" s="9" t="str">
        <f t="shared" si="27"/>
        <v>Yes</v>
      </c>
    </row>
    <row r="180" spans="1:12" x14ac:dyDescent="0.2">
      <c r="A180" s="50" t="s">
        <v>1553</v>
      </c>
      <c r="B180" s="34" t="s">
        <v>217</v>
      </c>
      <c r="C180" s="8">
        <v>29.146280904000001</v>
      </c>
      <c r="D180" s="43" t="str">
        <f t="shared" si="24"/>
        <v>N/A</v>
      </c>
      <c r="E180" s="8">
        <v>28.491117790000001</v>
      </c>
      <c r="F180" s="43" t="str">
        <f t="shared" si="25"/>
        <v>N/A</v>
      </c>
      <c r="G180" s="8">
        <v>28.386238050999999</v>
      </c>
      <c r="H180" s="43" t="str">
        <f t="shared" si="26"/>
        <v>N/A</v>
      </c>
      <c r="I180" s="12">
        <v>-2.25</v>
      </c>
      <c r="J180" s="12">
        <v>-0.36799999999999999</v>
      </c>
      <c r="K180" s="44" t="s">
        <v>732</v>
      </c>
      <c r="L180" s="9" t="str">
        <f t="shared" si="27"/>
        <v>Yes</v>
      </c>
    </row>
    <row r="181" spans="1:12" x14ac:dyDescent="0.2">
      <c r="A181" s="50" t="s">
        <v>1554</v>
      </c>
      <c r="B181" s="34" t="s">
        <v>217</v>
      </c>
      <c r="C181" s="8">
        <v>3.7933324835</v>
      </c>
      <c r="D181" s="43" t="str">
        <f t="shared" si="24"/>
        <v>N/A</v>
      </c>
      <c r="E181" s="8">
        <v>3.5927833381999998</v>
      </c>
      <c r="F181" s="43" t="str">
        <f t="shared" si="25"/>
        <v>N/A</v>
      </c>
      <c r="G181" s="8">
        <v>3.5961503901</v>
      </c>
      <c r="H181" s="43" t="str">
        <f t="shared" si="26"/>
        <v>N/A</v>
      </c>
      <c r="I181" s="12">
        <v>-5.29</v>
      </c>
      <c r="J181" s="12">
        <v>9.3700000000000006E-2</v>
      </c>
      <c r="K181" s="44" t="s">
        <v>732</v>
      </c>
      <c r="L181" s="9" t="str">
        <f t="shared" si="27"/>
        <v>Yes</v>
      </c>
    </row>
    <row r="182" spans="1:12" x14ac:dyDescent="0.2">
      <c r="A182" s="50" t="s">
        <v>1555</v>
      </c>
      <c r="B182" s="34" t="s">
        <v>217</v>
      </c>
      <c r="C182" s="8">
        <v>7.6059792299999998E-2</v>
      </c>
      <c r="D182" s="43" t="str">
        <f t="shared" si="24"/>
        <v>N/A</v>
      </c>
      <c r="E182" s="8">
        <v>5.6939260999999998E-2</v>
      </c>
      <c r="F182" s="43" t="str">
        <f t="shared" si="25"/>
        <v>N/A</v>
      </c>
      <c r="G182" s="8">
        <v>1.8177656300000001E-2</v>
      </c>
      <c r="H182" s="43" t="str">
        <f t="shared" si="26"/>
        <v>N/A</v>
      </c>
      <c r="I182" s="12">
        <v>-25.1</v>
      </c>
      <c r="J182" s="12">
        <v>-68.099999999999994</v>
      </c>
      <c r="K182" s="44" t="s">
        <v>732</v>
      </c>
      <c r="L182" s="9" t="str">
        <f t="shared" si="27"/>
        <v>No</v>
      </c>
    </row>
    <row r="183" spans="1:12" x14ac:dyDescent="0.2">
      <c r="A183" s="50" t="s">
        <v>1556</v>
      </c>
      <c r="B183" s="34" t="s">
        <v>217</v>
      </c>
      <c r="C183" s="8">
        <v>5.3333333300000001E-2</v>
      </c>
      <c r="D183" s="43" t="str">
        <f t="shared" si="24"/>
        <v>N/A</v>
      </c>
      <c r="E183" s="8">
        <v>5.3369348599999998E-2</v>
      </c>
      <c r="F183" s="43" t="str">
        <f t="shared" si="25"/>
        <v>N/A</v>
      </c>
      <c r="G183" s="8">
        <v>3.9998333400000002E-2</v>
      </c>
      <c r="H183" s="43" t="str">
        <f t="shared" si="26"/>
        <v>N/A</v>
      </c>
      <c r="I183" s="12">
        <v>6.7500000000000004E-2</v>
      </c>
      <c r="J183" s="12">
        <v>-25.1</v>
      </c>
      <c r="K183" s="44" t="s">
        <v>732</v>
      </c>
      <c r="L183" s="9" t="str">
        <f t="shared" si="27"/>
        <v>Yes</v>
      </c>
    </row>
    <row r="184" spans="1:12" x14ac:dyDescent="0.2">
      <c r="A184" s="45" t="s">
        <v>97</v>
      </c>
      <c r="B184" s="34" t="s">
        <v>217</v>
      </c>
      <c r="C184" s="8">
        <v>42.950283499000001</v>
      </c>
      <c r="D184" s="43" t="str">
        <f t="shared" si="24"/>
        <v>N/A</v>
      </c>
      <c r="E184" s="8">
        <v>40.095501171000002</v>
      </c>
      <c r="F184" s="43" t="str">
        <f t="shared" si="25"/>
        <v>N/A</v>
      </c>
      <c r="G184" s="8">
        <v>42.272659157</v>
      </c>
      <c r="H184" s="43" t="str">
        <f t="shared" si="26"/>
        <v>N/A</v>
      </c>
      <c r="I184" s="12">
        <v>-6.65</v>
      </c>
      <c r="J184" s="12">
        <v>5.43</v>
      </c>
      <c r="K184" s="44" t="s">
        <v>732</v>
      </c>
      <c r="L184" s="9" t="str">
        <f t="shared" si="27"/>
        <v>Yes</v>
      </c>
    </row>
    <row r="185" spans="1:12" x14ac:dyDescent="0.2">
      <c r="A185" s="50" t="s">
        <v>487</v>
      </c>
      <c r="B185" s="34" t="s">
        <v>217</v>
      </c>
      <c r="C185" s="8">
        <v>39.743078337999997</v>
      </c>
      <c r="D185" s="43" t="str">
        <f t="shared" si="24"/>
        <v>N/A</v>
      </c>
      <c r="E185" s="8">
        <v>40.057027597999998</v>
      </c>
      <c r="F185" s="43" t="str">
        <f t="shared" si="25"/>
        <v>N/A</v>
      </c>
      <c r="G185" s="8">
        <v>43.211390311999999</v>
      </c>
      <c r="H185" s="43" t="str">
        <f t="shared" si="26"/>
        <v>N/A</v>
      </c>
      <c r="I185" s="12">
        <v>0.78990000000000005</v>
      </c>
      <c r="J185" s="12">
        <v>7.875</v>
      </c>
      <c r="K185" s="44" t="s">
        <v>732</v>
      </c>
      <c r="L185" s="9" t="str">
        <f t="shared" si="27"/>
        <v>Yes</v>
      </c>
    </row>
    <row r="186" spans="1:12" x14ac:dyDescent="0.2">
      <c r="A186" s="50" t="s">
        <v>488</v>
      </c>
      <c r="B186" s="34" t="s">
        <v>217</v>
      </c>
      <c r="C186" s="8">
        <v>49.314664108000002</v>
      </c>
      <c r="D186" s="43" t="str">
        <f t="shared" si="24"/>
        <v>N/A</v>
      </c>
      <c r="E186" s="8">
        <v>49.365464969000001</v>
      </c>
      <c r="F186" s="43" t="str">
        <f t="shared" si="25"/>
        <v>N/A</v>
      </c>
      <c r="G186" s="8">
        <v>52.265952765999998</v>
      </c>
      <c r="H186" s="43" t="str">
        <f t="shared" si="26"/>
        <v>N/A</v>
      </c>
      <c r="I186" s="12">
        <v>0.10299999999999999</v>
      </c>
      <c r="J186" s="12">
        <v>5.8760000000000003</v>
      </c>
      <c r="K186" s="44" t="s">
        <v>732</v>
      </c>
      <c r="L186" s="9" t="str">
        <f t="shared" si="27"/>
        <v>Yes</v>
      </c>
    </row>
    <row r="187" spans="1:12" x14ac:dyDescent="0.2">
      <c r="A187" s="50" t="s">
        <v>489</v>
      </c>
      <c r="B187" s="34" t="s">
        <v>217</v>
      </c>
      <c r="C187" s="8">
        <v>38.933817632</v>
      </c>
      <c r="D187" s="43" t="str">
        <f t="shared" si="24"/>
        <v>N/A</v>
      </c>
      <c r="E187" s="8">
        <v>38.335907814999999</v>
      </c>
      <c r="F187" s="43" t="str">
        <f t="shared" si="25"/>
        <v>N/A</v>
      </c>
      <c r="G187" s="8">
        <v>41.054573363999999</v>
      </c>
      <c r="H187" s="43" t="str">
        <f t="shared" si="26"/>
        <v>N/A</v>
      </c>
      <c r="I187" s="12">
        <v>-1.54</v>
      </c>
      <c r="J187" s="12">
        <v>7.0919999999999996</v>
      </c>
      <c r="K187" s="44" t="s">
        <v>732</v>
      </c>
      <c r="L187" s="9" t="str">
        <f t="shared" si="27"/>
        <v>Yes</v>
      </c>
    </row>
    <row r="188" spans="1:12" x14ac:dyDescent="0.2">
      <c r="A188" s="50" t="s">
        <v>490</v>
      </c>
      <c r="B188" s="34" t="s">
        <v>217</v>
      </c>
      <c r="C188" s="8">
        <v>45.314133333000001</v>
      </c>
      <c r="D188" s="43" t="str">
        <f t="shared" si="24"/>
        <v>N/A</v>
      </c>
      <c r="E188" s="8">
        <v>27.961181968000002</v>
      </c>
      <c r="F188" s="43" t="str">
        <f t="shared" si="25"/>
        <v>N/A</v>
      </c>
      <c r="G188" s="8">
        <v>29.372942794</v>
      </c>
      <c r="H188" s="43" t="str">
        <f t="shared" si="26"/>
        <v>N/A</v>
      </c>
      <c r="I188" s="12">
        <v>-38.299999999999997</v>
      </c>
      <c r="J188" s="12">
        <v>5.0490000000000004</v>
      </c>
      <c r="K188" s="44" t="s">
        <v>732</v>
      </c>
      <c r="L188" s="9" t="str">
        <f t="shared" si="27"/>
        <v>Yes</v>
      </c>
    </row>
    <row r="189" spans="1:12" x14ac:dyDescent="0.2">
      <c r="A189" s="45" t="s">
        <v>118</v>
      </c>
      <c r="B189" s="34" t="s">
        <v>217</v>
      </c>
      <c r="C189" s="8">
        <v>66.352662061000004</v>
      </c>
      <c r="D189" s="43" t="str">
        <f t="shared" si="24"/>
        <v>N/A</v>
      </c>
      <c r="E189" s="8">
        <v>64.586505888999994</v>
      </c>
      <c r="F189" s="43" t="str">
        <f t="shared" si="25"/>
        <v>N/A</v>
      </c>
      <c r="G189" s="8">
        <v>63.664643933000001</v>
      </c>
      <c r="H189" s="43" t="str">
        <f t="shared" si="26"/>
        <v>N/A</v>
      </c>
      <c r="I189" s="12">
        <v>-2.66</v>
      </c>
      <c r="J189" s="12">
        <v>-1.43</v>
      </c>
      <c r="K189" s="44" t="s">
        <v>732</v>
      </c>
      <c r="L189" s="9" t="str">
        <f t="shared" si="27"/>
        <v>Yes</v>
      </c>
    </row>
    <row r="190" spans="1:12" x14ac:dyDescent="0.2">
      <c r="A190" s="50" t="s">
        <v>491</v>
      </c>
      <c r="B190" s="34" t="s">
        <v>217</v>
      </c>
      <c r="C190" s="8">
        <v>75.196802317999996</v>
      </c>
      <c r="D190" s="43" t="str">
        <f t="shared" si="24"/>
        <v>N/A</v>
      </c>
      <c r="E190" s="8">
        <v>75.150872019999994</v>
      </c>
      <c r="F190" s="43" t="str">
        <f t="shared" si="25"/>
        <v>N/A</v>
      </c>
      <c r="G190" s="8">
        <v>73.824063244000001</v>
      </c>
      <c r="H190" s="43" t="str">
        <f t="shared" si="26"/>
        <v>N/A</v>
      </c>
      <c r="I190" s="12">
        <v>-6.0999999999999999E-2</v>
      </c>
      <c r="J190" s="12">
        <v>-1.77</v>
      </c>
      <c r="K190" s="44" t="s">
        <v>732</v>
      </c>
      <c r="L190" s="9" t="str">
        <f t="shared" si="27"/>
        <v>Yes</v>
      </c>
    </row>
    <row r="191" spans="1:12" x14ac:dyDescent="0.2">
      <c r="A191" s="50" t="s">
        <v>492</v>
      </c>
      <c r="B191" s="34" t="s">
        <v>217</v>
      </c>
      <c r="C191" s="8">
        <v>81.829038382999997</v>
      </c>
      <c r="D191" s="43" t="str">
        <f t="shared" si="24"/>
        <v>N/A</v>
      </c>
      <c r="E191" s="8">
        <v>80.488452692999999</v>
      </c>
      <c r="F191" s="43" t="str">
        <f t="shared" si="25"/>
        <v>N/A</v>
      </c>
      <c r="G191" s="8">
        <v>78.983931038999998</v>
      </c>
      <c r="H191" s="43" t="str">
        <f t="shared" si="26"/>
        <v>N/A</v>
      </c>
      <c r="I191" s="12">
        <v>-1.64</v>
      </c>
      <c r="J191" s="12">
        <v>-1.87</v>
      </c>
      <c r="K191" s="44" t="s">
        <v>732</v>
      </c>
      <c r="L191" s="9" t="str">
        <f t="shared" si="27"/>
        <v>Yes</v>
      </c>
    </row>
    <row r="192" spans="1:12" x14ac:dyDescent="0.2">
      <c r="A192" s="50" t="s">
        <v>493</v>
      </c>
      <c r="B192" s="34" t="s">
        <v>217</v>
      </c>
      <c r="C192" s="8">
        <v>51.397275299999997</v>
      </c>
      <c r="D192" s="43" t="str">
        <f t="shared" si="24"/>
        <v>N/A</v>
      </c>
      <c r="E192" s="8">
        <v>50.872692831999998</v>
      </c>
      <c r="F192" s="43" t="str">
        <f t="shared" si="25"/>
        <v>N/A</v>
      </c>
      <c r="G192" s="8">
        <v>53.187149069999997</v>
      </c>
      <c r="H192" s="43" t="str">
        <f t="shared" si="26"/>
        <v>N/A</v>
      </c>
      <c r="I192" s="12">
        <v>-1.02</v>
      </c>
      <c r="J192" s="12">
        <v>4.55</v>
      </c>
      <c r="K192" s="44" t="s">
        <v>732</v>
      </c>
      <c r="L192" s="9" t="str">
        <f t="shared" si="27"/>
        <v>Yes</v>
      </c>
    </row>
    <row r="193" spans="1:12" x14ac:dyDescent="0.2">
      <c r="A193" s="50" t="s">
        <v>494</v>
      </c>
      <c r="B193" s="34" t="s">
        <v>217</v>
      </c>
      <c r="C193" s="8">
        <v>60.989866667000001</v>
      </c>
      <c r="D193" s="43" t="str">
        <f t="shared" si="24"/>
        <v>N/A</v>
      </c>
      <c r="E193" s="8">
        <v>50.141047563999997</v>
      </c>
      <c r="F193" s="43" t="str">
        <f t="shared" si="25"/>
        <v>N/A</v>
      </c>
      <c r="G193" s="8">
        <v>45.538935877999997</v>
      </c>
      <c r="H193" s="43" t="str">
        <f t="shared" si="26"/>
        <v>N/A</v>
      </c>
      <c r="I193" s="12">
        <v>-17.8</v>
      </c>
      <c r="J193" s="12">
        <v>-9.18</v>
      </c>
      <c r="K193" s="44" t="s">
        <v>732</v>
      </c>
      <c r="L193" s="9" t="str">
        <f t="shared" si="27"/>
        <v>Yes</v>
      </c>
    </row>
    <row r="194" spans="1:12" x14ac:dyDescent="0.2">
      <c r="A194" s="45" t="s">
        <v>1557</v>
      </c>
      <c r="B194" s="34" t="s">
        <v>217</v>
      </c>
      <c r="C194" s="35">
        <v>5.7621461297999996</v>
      </c>
      <c r="D194" s="43" t="str">
        <f t="shared" si="24"/>
        <v>N/A</v>
      </c>
      <c r="E194" s="35">
        <v>7.0965505692999997</v>
      </c>
      <c r="F194" s="43" t="str">
        <f t="shared" si="25"/>
        <v>N/A</v>
      </c>
      <c r="G194" s="35">
        <v>7.7123582047000001</v>
      </c>
      <c r="H194" s="43" t="str">
        <f t="shared" si="26"/>
        <v>N/A</v>
      </c>
      <c r="I194" s="12">
        <v>23.16</v>
      </c>
      <c r="J194" s="12">
        <v>8.6780000000000008</v>
      </c>
      <c r="K194" s="44" t="s">
        <v>732</v>
      </c>
      <c r="L194" s="9" t="str">
        <f t="shared" si="27"/>
        <v>Yes</v>
      </c>
    </row>
    <row r="195" spans="1:12" x14ac:dyDescent="0.2">
      <c r="A195" s="50" t="s">
        <v>1558</v>
      </c>
      <c r="B195" s="34" t="s">
        <v>217</v>
      </c>
      <c r="C195" s="35">
        <v>0.69254746389999999</v>
      </c>
      <c r="D195" s="43" t="str">
        <f t="shared" si="24"/>
        <v>N/A</v>
      </c>
      <c r="E195" s="35">
        <v>1.2809324567</v>
      </c>
      <c r="F195" s="43" t="str">
        <f t="shared" si="25"/>
        <v>N/A</v>
      </c>
      <c r="G195" s="35">
        <v>1.2824667473</v>
      </c>
      <c r="H195" s="43" t="str">
        <f t="shared" si="26"/>
        <v>N/A</v>
      </c>
      <c r="I195" s="12">
        <v>84.96</v>
      </c>
      <c r="J195" s="12">
        <v>0.1198</v>
      </c>
      <c r="K195" s="44" t="s">
        <v>732</v>
      </c>
      <c r="L195" s="9" t="str">
        <f t="shared" si="27"/>
        <v>Yes</v>
      </c>
    </row>
    <row r="196" spans="1:12" x14ac:dyDescent="0.2">
      <c r="A196" s="50" t="s">
        <v>1559</v>
      </c>
      <c r="B196" s="34" t="s">
        <v>217</v>
      </c>
      <c r="C196" s="35">
        <v>11.943782261999999</v>
      </c>
      <c r="D196" s="43" t="str">
        <f t="shared" si="24"/>
        <v>N/A</v>
      </c>
      <c r="E196" s="35">
        <v>12.446057889</v>
      </c>
      <c r="F196" s="43" t="str">
        <f t="shared" si="25"/>
        <v>N/A</v>
      </c>
      <c r="G196" s="35">
        <v>12.590201778000001</v>
      </c>
      <c r="H196" s="43" t="str">
        <f t="shared" si="26"/>
        <v>N/A</v>
      </c>
      <c r="I196" s="12">
        <v>4.2050000000000001</v>
      </c>
      <c r="J196" s="12">
        <v>1.1579999999999999</v>
      </c>
      <c r="K196" s="44" t="s">
        <v>732</v>
      </c>
      <c r="L196" s="9" t="str">
        <f t="shared" si="27"/>
        <v>Yes</v>
      </c>
    </row>
    <row r="197" spans="1:12" x14ac:dyDescent="0.2">
      <c r="A197" s="50" t="s">
        <v>1560</v>
      </c>
      <c r="B197" s="34" t="s">
        <v>217</v>
      </c>
      <c r="C197" s="35">
        <v>5.6299612265999999</v>
      </c>
      <c r="D197" s="43" t="str">
        <f t="shared" si="24"/>
        <v>N/A</v>
      </c>
      <c r="E197" s="35">
        <v>5.8483853890999997</v>
      </c>
      <c r="F197" s="43" t="str">
        <f t="shared" si="25"/>
        <v>N/A</v>
      </c>
      <c r="G197" s="35">
        <v>6.2655027932999996</v>
      </c>
      <c r="H197" s="43" t="str">
        <f t="shared" si="26"/>
        <v>N/A</v>
      </c>
      <c r="I197" s="12">
        <v>3.88</v>
      </c>
      <c r="J197" s="12">
        <v>7.1319999999999997</v>
      </c>
      <c r="K197" s="44" t="s">
        <v>732</v>
      </c>
      <c r="L197" s="9" t="str">
        <f t="shared" si="27"/>
        <v>Yes</v>
      </c>
    </row>
    <row r="198" spans="1:12" x14ac:dyDescent="0.2">
      <c r="A198" s="50" t="s">
        <v>1561</v>
      </c>
      <c r="B198" s="34" t="s">
        <v>217</v>
      </c>
      <c r="C198" s="35">
        <v>3.0197501487</v>
      </c>
      <c r="D198" s="43" t="str">
        <f t="shared" si="24"/>
        <v>N/A</v>
      </c>
      <c r="E198" s="35">
        <v>3.6236780258999999</v>
      </c>
      <c r="F198" s="43" t="str">
        <f t="shared" si="25"/>
        <v>N/A</v>
      </c>
      <c r="G198" s="35">
        <v>3.9859128823000001</v>
      </c>
      <c r="H198" s="43" t="str">
        <f t="shared" si="26"/>
        <v>N/A</v>
      </c>
      <c r="I198" s="12">
        <v>20</v>
      </c>
      <c r="J198" s="12">
        <v>9.9960000000000004</v>
      </c>
      <c r="K198" s="44" t="s">
        <v>732</v>
      </c>
      <c r="L198" s="9" t="str">
        <f t="shared" si="27"/>
        <v>Yes</v>
      </c>
    </row>
    <row r="199" spans="1:12" x14ac:dyDescent="0.2">
      <c r="A199" s="45" t="s">
        <v>1562</v>
      </c>
      <c r="B199" s="34" t="s">
        <v>217</v>
      </c>
      <c r="C199" s="35">
        <v>230.96763816000001</v>
      </c>
      <c r="D199" s="43" t="str">
        <f t="shared" si="24"/>
        <v>N/A</v>
      </c>
      <c r="E199" s="35">
        <v>271.14953019000001</v>
      </c>
      <c r="F199" s="43" t="str">
        <f t="shared" si="25"/>
        <v>N/A</v>
      </c>
      <c r="G199" s="35">
        <v>226.07516984</v>
      </c>
      <c r="H199" s="43" t="str">
        <f t="shared" si="26"/>
        <v>N/A</v>
      </c>
      <c r="I199" s="12">
        <v>17.399999999999999</v>
      </c>
      <c r="J199" s="12">
        <v>-16.600000000000001</v>
      </c>
      <c r="K199" s="44" t="s">
        <v>732</v>
      </c>
      <c r="L199" s="9" t="str">
        <f t="shared" si="27"/>
        <v>Yes</v>
      </c>
    </row>
    <row r="200" spans="1:12" x14ac:dyDescent="0.2">
      <c r="A200" s="50" t="s">
        <v>1563</v>
      </c>
      <c r="B200" s="34" t="s">
        <v>217</v>
      </c>
      <c r="C200" s="35">
        <v>235.21967433</v>
      </c>
      <c r="D200" s="43" t="str">
        <f t="shared" si="24"/>
        <v>N/A</v>
      </c>
      <c r="E200" s="35">
        <v>277.86315818999998</v>
      </c>
      <c r="F200" s="43" t="str">
        <f t="shared" si="25"/>
        <v>N/A</v>
      </c>
      <c r="G200" s="35">
        <v>232.44812299</v>
      </c>
      <c r="H200" s="43" t="str">
        <f t="shared" si="26"/>
        <v>N/A</v>
      </c>
      <c r="I200" s="12">
        <v>18.13</v>
      </c>
      <c r="J200" s="12">
        <v>-16.3</v>
      </c>
      <c r="K200" s="44" t="s">
        <v>732</v>
      </c>
      <c r="L200" s="9" t="str">
        <f t="shared" si="27"/>
        <v>Yes</v>
      </c>
    </row>
    <row r="201" spans="1:12" x14ac:dyDescent="0.2">
      <c r="A201" s="50" t="s">
        <v>1564</v>
      </c>
      <c r="B201" s="34" t="s">
        <v>217</v>
      </c>
      <c r="C201" s="35">
        <v>209.95472232</v>
      </c>
      <c r="D201" s="43" t="str">
        <f t="shared" si="24"/>
        <v>N/A</v>
      </c>
      <c r="E201" s="35">
        <v>234.56996032999999</v>
      </c>
      <c r="F201" s="43" t="str">
        <f t="shared" si="25"/>
        <v>N/A</v>
      </c>
      <c r="G201" s="35">
        <v>189.93779079999999</v>
      </c>
      <c r="H201" s="43" t="str">
        <f t="shared" si="26"/>
        <v>N/A</v>
      </c>
      <c r="I201" s="12">
        <v>11.72</v>
      </c>
      <c r="J201" s="12">
        <v>-19</v>
      </c>
      <c r="K201" s="44" t="s">
        <v>732</v>
      </c>
      <c r="L201" s="9" t="str">
        <f t="shared" si="27"/>
        <v>Yes</v>
      </c>
    </row>
    <row r="202" spans="1:12" x14ac:dyDescent="0.2">
      <c r="A202" s="50" t="s">
        <v>1565</v>
      </c>
      <c r="B202" s="34" t="s">
        <v>217</v>
      </c>
      <c r="C202" s="35">
        <v>55.925170068</v>
      </c>
      <c r="D202" s="43" t="str">
        <f t="shared" si="24"/>
        <v>N/A</v>
      </c>
      <c r="E202" s="35">
        <v>34.960396039999999</v>
      </c>
      <c r="F202" s="43" t="str">
        <f t="shared" si="25"/>
        <v>N/A</v>
      </c>
      <c r="G202" s="35">
        <v>17.407407407000001</v>
      </c>
      <c r="H202" s="43" t="str">
        <f t="shared" si="26"/>
        <v>N/A</v>
      </c>
      <c r="I202" s="12">
        <v>-37.5</v>
      </c>
      <c r="J202" s="12">
        <v>-50.2</v>
      </c>
      <c r="K202" s="44" t="s">
        <v>732</v>
      </c>
      <c r="L202" s="9" t="str">
        <f t="shared" si="27"/>
        <v>No</v>
      </c>
    </row>
    <row r="203" spans="1:12" x14ac:dyDescent="0.2">
      <c r="A203" s="50" t="s">
        <v>1566</v>
      </c>
      <c r="B203" s="34" t="s">
        <v>217</v>
      </c>
      <c r="C203" s="35">
        <v>77.02</v>
      </c>
      <c r="D203" s="43" t="str">
        <f t="shared" si="24"/>
        <v>N/A</v>
      </c>
      <c r="E203" s="35">
        <v>79.183673468999999</v>
      </c>
      <c r="F203" s="43" t="str">
        <f t="shared" si="25"/>
        <v>N/A</v>
      </c>
      <c r="G203" s="35">
        <v>40.270833332999999</v>
      </c>
      <c r="H203" s="43" t="str">
        <f t="shared" si="26"/>
        <v>N/A</v>
      </c>
      <c r="I203" s="12">
        <v>2.8090000000000002</v>
      </c>
      <c r="J203" s="12">
        <v>-49.1</v>
      </c>
      <c r="K203" s="44" t="s">
        <v>732</v>
      </c>
      <c r="L203" s="9" t="str">
        <f t="shared" si="27"/>
        <v>No</v>
      </c>
    </row>
    <row r="204" spans="1:12" x14ac:dyDescent="0.2">
      <c r="A204" s="45" t="s">
        <v>127</v>
      </c>
      <c r="B204" s="34" t="s">
        <v>217</v>
      </c>
      <c r="C204" s="35">
        <v>11</v>
      </c>
      <c r="D204" s="43" t="str">
        <f t="shared" ref="D204:D214" si="28">IF($B204="N/A","N/A",IF(C204&gt;10,"No",IF(C204&lt;-10,"No","Yes")))</f>
        <v>N/A</v>
      </c>
      <c r="E204" s="35">
        <v>11</v>
      </c>
      <c r="F204" s="43" t="str">
        <f t="shared" ref="F204:F214" si="29">IF($B204="N/A","N/A",IF(E204&gt;10,"No",IF(E204&lt;-10,"No","Yes")))</f>
        <v>N/A</v>
      </c>
      <c r="G204" s="35">
        <v>11</v>
      </c>
      <c r="H204" s="43" t="str">
        <f t="shared" ref="H204:H214" si="30">IF($B204="N/A","N/A",IF(G204&gt;10,"No",IF(G204&lt;-10,"No","Yes")))</f>
        <v>N/A</v>
      </c>
      <c r="I204" s="12">
        <v>33.33</v>
      </c>
      <c r="J204" s="12">
        <v>-25</v>
      </c>
      <c r="K204" s="14" t="s">
        <v>217</v>
      </c>
      <c r="L204" s="9" t="str">
        <f t="shared" ref="L204:L214" si="31">IF(J204="Div by 0", "N/A", IF(K204="N/A","N/A", IF(J204&gt;VALUE(MID(K204,1,2)), "No", IF(J204&lt;-1*VALUE(MID(K204,1,2)), "No", "Yes"))))</f>
        <v>N/A</v>
      </c>
    </row>
    <row r="205" spans="1:12" x14ac:dyDescent="0.2">
      <c r="A205" s="45" t="s">
        <v>128</v>
      </c>
      <c r="B205" s="34" t="s">
        <v>217</v>
      </c>
      <c r="C205" s="35">
        <v>34</v>
      </c>
      <c r="D205" s="43" t="str">
        <f t="shared" si="28"/>
        <v>N/A</v>
      </c>
      <c r="E205" s="35">
        <v>47</v>
      </c>
      <c r="F205" s="43" t="str">
        <f t="shared" si="29"/>
        <v>N/A</v>
      </c>
      <c r="G205" s="35">
        <v>33</v>
      </c>
      <c r="H205" s="43" t="str">
        <f t="shared" si="30"/>
        <v>N/A</v>
      </c>
      <c r="I205" s="12">
        <v>38.24</v>
      </c>
      <c r="J205" s="12">
        <v>-29.8</v>
      </c>
      <c r="K205" s="14" t="s">
        <v>217</v>
      </c>
      <c r="L205" s="9" t="str">
        <f t="shared" si="31"/>
        <v>N/A</v>
      </c>
    </row>
    <row r="206" spans="1:12" ht="25.5" x14ac:dyDescent="0.2">
      <c r="A206" s="45" t="s">
        <v>1614</v>
      </c>
      <c r="B206" s="34" t="s">
        <v>217</v>
      </c>
      <c r="C206" s="35">
        <v>16</v>
      </c>
      <c r="D206" s="43" t="str">
        <f t="shared" si="28"/>
        <v>N/A</v>
      </c>
      <c r="E206" s="35">
        <v>24</v>
      </c>
      <c r="F206" s="43" t="str">
        <f t="shared" si="29"/>
        <v>N/A</v>
      </c>
      <c r="G206" s="35">
        <v>18</v>
      </c>
      <c r="H206" s="43" t="str">
        <f t="shared" si="30"/>
        <v>N/A</v>
      </c>
      <c r="I206" s="12">
        <v>50</v>
      </c>
      <c r="J206" s="12">
        <v>-25</v>
      </c>
      <c r="K206" s="14" t="s">
        <v>217</v>
      </c>
      <c r="L206" s="9" t="str">
        <f t="shared" si="31"/>
        <v>N/A</v>
      </c>
    </row>
    <row r="207" spans="1:12" ht="25.5" x14ac:dyDescent="0.2">
      <c r="A207" s="45" t="s">
        <v>1567</v>
      </c>
      <c r="B207" s="34" t="s">
        <v>217</v>
      </c>
      <c r="C207" s="35">
        <v>72</v>
      </c>
      <c r="D207" s="43" t="str">
        <f t="shared" si="28"/>
        <v>N/A</v>
      </c>
      <c r="E207" s="35">
        <v>26</v>
      </c>
      <c r="F207" s="43" t="str">
        <f t="shared" si="29"/>
        <v>N/A</v>
      </c>
      <c r="G207" s="35">
        <v>11</v>
      </c>
      <c r="H207" s="43" t="str">
        <f t="shared" si="30"/>
        <v>N/A</v>
      </c>
      <c r="I207" s="12">
        <v>-63.9</v>
      </c>
      <c r="J207" s="12">
        <v>-84.6</v>
      </c>
      <c r="K207" s="14" t="s">
        <v>217</v>
      </c>
      <c r="L207" s="9" t="str">
        <f t="shared" si="31"/>
        <v>N/A</v>
      </c>
    </row>
    <row r="208" spans="1:12" x14ac:dyDescent="0.2">
      <c r="A208" s="45" t="s">
        <v>1615</v>
      </c>
      <c r="B208" s="34" t="s">
        <v>217</v>
      </c>
      <c r="C208" s="35">
        <v>34</v>
      </c>
      <c r="D208" s="43" t="str">
        <f t="shared" si="28"/>
        <v>N/A</v>
      </c>
      <c r="E208" s="35">
        <v>30</v>
      </c>
      <c r="F208" s="43" t="str">
        <f t="shared" si="29"/>
        <v>N/A</v>
      </c>
      <c r="G208" s="35">
        <v>44</v>
      </c>
      <c r="H208" s="43" t="str">
        <f t="shared" si="30"/>
        <v>N/A</v>
      </c>
      <c r="I208" s="12">
        <v>-11.8</v>
      </c>
      <c r="J208" s="12">
        <v>46.67</v>
      </c>
      <c r="K208" s="14" t="s">
        <v>217</v>
      </c>
      <c r="L208" s="9" t="str">
        <f t="shared" si="31"/>
        <v>N/A</v>
      </c>
    </row>
    <row r="209" spans="1:12" x14ac:dyDescent="0.2">
      <c r="A209" s="45" t="s">
        <v>1616</v>
      </c>
      <c r="B209" s="34" t="s">
        <v>217</v>
      </c>
      <c r="C209" s="35">
        <v>11</v>
      </c>
      <c r="D209" s="43" t="str">
        <f t="shared" si="28"/>
        <v>N/A</v>
      </c>
      <c r="E209" s="35">
        <v>24</v>
      </c>
      <c r="F209" s="43" t="str">
        <f t="shared" si="29"/>
        <v>N/A</v>
      </c>
      <c r="G209" s="35">
        <v>23</v>
      </c>
      <c r="H209" s="43" t="str">
        <f t="shared" si="30"/>
        <v>N/A</v>
      </c>
      <c r="I209" s="12">
        <v>200</v>
      </c>
      <c r="J209" s="12">
        <v>-4.17</v>
      </c>
      <c r="K209" s="14" t="s">
        <v>217</v>
      </c>
      <c r="L209" s="9" t="str">
        <f t="shared" si="31"/>
        <v>N/A</v>
      </c>
    </row>
    <row r="210" spans="1:12" x14ac:dyDescent="0.2">
      <c r="A210" s="45" t="s">
        <v>125</v>
      </c>
      <c r="B210" s="34" t="s">
        <v>217</v>
      </c>
      <c r="C210" s="46">
        <v>2701136</v>
      </c>
      <c r="D210" s="43" t="str">
        <f t="shared" si="28"/>
        <v>N/A</v>
      </c>
      <c r="E210" s="46">
        <v>4756610</v>
      </c>
      <c r="F210" s="43" t="str">
        <f t="shared" si="29"/>
        <v>N/A</v>
      </c>
      <c r="G210" s="46">
        <v>8057180</v>
      </c>
      <c r="H210" s="43" t="str">
        <f t="shared" si="30"/>
        <v>N/A</v>
      </c>
      <c r="I210" s="12">
        <v>76.099999999999994</v>
      </c>
      <c r="J210" s="12">
        <v>69.39</v>
      </c>
      <c r="K210" s="14" t="s">
        <v>217</v>
      </c>
      <c r="L210" s="9" t="str">
        <f t="shared" si="31"/>
        <v>N/A</v>
      </c>
    </row>
    <row r="211" spans="1:12" x14ac:dyDescent="0.2">
      <c r="A211" s="45" t="s">
        <v>1617</v>
      </c>
      <c r="B211" s="34" t="s">
        <v>217</v>
      </c>
      <c r="C211" s="46">
        <v>1292398</v>
      </c>
      <c r="D211" s="43" t="str">
        <f t="shared" si="28"/>
        <v>N/A</v>
      </c>
      <c r="E211" s="46">
        <v>1662424</v>
      </c>
      <c r="F211" s="43" t="str">
        <f t="shared" si="29"/>
        <v>N/A</v>
      </c>
      <c r="G211" s="46">
        <v>1020925</v>
      </c>
      <c r="H211" s="43" t="str">
        <f t="shared" si="30"/>
        <v>N/A</v>
      </c>
      <c r="I211" s="12">
        <v>28.63</v>
      </c>
      <c r="J211" s="12">
        <v>-38.6</v>
      </c>
      <c r="K211" s="14" t="s">
        <v>217</v>
      </c>
      <c r="L211" s="9" t="str">
        <f t="shared" si="31"/>
        <v>N/A</v>
      </c>
    </row>
    <row r="212" spans="1:12" x14ac:dyDescent="0.2">
      <c r="A212" s="45" t="s">
        <v>1568</v>
      </c>
      <c r="B212" s="34" t="s">
        <v>217</v>
      </c>
      <c r="C212" s="46">
        <v>306113</v>
      </c>
      <c r="D212" s="43" t="str">
        <f t="shared" si="28"/>
        <v>N/A</v>
      </c>
      <c r="E212" s="46">
        <v>2616867</v>
      </c>
      <c r="F212" s="43" t="str">
        <f t="shared" si="29"/>
        <v>N/A</v>
      </c>
      <c r="G212" s="46">
        <v>321576</v>
      </c>
      <c r="H212" s="43" t="str">
        <f t="shared" si="30"/>
        <v>N/A</v>
      </c>
      <c r="I212" s="12">
        <v>754.9</v>
      </c>
      <c r="J212" s="12">
        <v>-87.7</v>
      </c>
      <c r="K212" s="14" t="s">
        <v>217</v>
      </c>
      <c r="L212" s="9" t="str">
        <f t="shared" si="31"/>
        <v>N/A</v>
      </c>
    </row>
    <row r="213" spans="1:12" x14ac:dyDescent="0.2">
      <c r="A213" s="45" t="s">
        <v>1618</v>
      </c>
      <c r="B213" s="34" t="s">
        <v>217</v>
      </c>
      <c r="C213" s="46">
        <v>2436789</v>
      </c>
      <c r="D213" s="43" t="str">
        <f t="shared" si="28"/>
        <v>N/A</v>
      </c>
      <c r="E213" s="46">
        <v>4706148</v>
      </c>
      <c r="F213" s="43" t="str">
        <f t="shared" si="29"/>
        <v>N/A</v>
      </c>
      <c r="G213" s="46">
        <v>7269682</v>
      </c>
      <c r="H213" s="43" t="str">
        <f t="shared" si="30"/>
        <v>N/A</v>
      </c>
      <c r="I213" s="12">
        <v>93.13</v>
      </c>
      <c r="J213" s="12">
        <v>54.47</v>
      </c>
      <c r="K213" s="14" t="s">
        <v>217</v>
      </c>
      <c r="L213" s="9" t="str">
        <f t="shared" si="31"/>
        <v>N/A</v>
      </c>
    </row>
    <row r="214" spans="1:12" x14ac:dyDescent="0.2">
      <c r="A214" s="50" t="s">
        <v>1619</v>
      </c>
      <c r="B214" s="34" t="s">
        <v>217</v>
      </c>
      <c r="C214" s="46">
        <v>259777</v>
      </c>
      <c r="D214" s="43" t="str">
        <f t="shared" si="28"/>
        <v>N/A</v>
      </c>
      <c r="E214" s="46">
        <v>860652</v>
      </c>
      <c r="F214" s="43" t="str">
        <f t="shared" si="29"/>
        <v>N/A</v>
      </c>
      <c r="G214" s="46">
        <v>555970</v>
      </c>
      <c r="H214" s="43" t="str">
        <f t="shared" si="30"/>
        <v>N/A</v>
      </c>
      <c r="I214" s="12">
        <v>231.3</v>
      </c>
      <c r="J214" s="12">
        <v>-35.4</v>
      </c>
      <c r="K214" s="14" t="s">
        <v>217</v>
      </c>
      <c r="L214" s="9" t="str">
        <f t="shared" si="31"/>
        <v>N/A</v>
      </c>
    </row>
    <row r="215" spans="1:12" ht="25.5" x14ac:dyDescent="0.2">
      <c r="A215" s="45" t="s">
        <v>1382</v>
      </c>
      <c r="B215" s="34" t="s">
        <v>217</v>
      </c>
      <c r="C215" s="46">
        <v>1968556</v>
      </c>
      <c r="D215" s="43" t="str">
        <f t="shared" ref="D215:D229" si="32">IF($B215="N/A","N/A",IF(C215&gt;10,"No",IF(C215&lt;-10,"No","Yes")))</f>
        <v>N/A</v>
      </c>
      <c r="E215" s="46">
        <v>1397771</v>
      </c>
      <c r="F215" s="43" t="str">
        <f t="shared" ref="F215:F229" si="33">IF($B215="N/A","N/A",IF(E215&gt;10,"No",IF(E215&lt;-10,"No","Yes")))</f>
        <v>N/A</v>
      </c>
      <c r="G215" s="46">
        <v>609272</v>
      </c>
      <c r="H215" s="43" t="str">
        <f t="shared" ref="H215:H229" si="34">IF($B215="N/A","N/A",IF(G215&gt;10,"No",IF(G215&lt;-10,"No","Yes")))</f>
        <v>N/A</v>
      </c>
      <c r="I215" s="12">
        <v>-29</v>
      </c>
      <c r="J215" s="12">
        <v>-56.4</v>
      </c>
      <c r="K215" s="44" t="s">
        <v>732</v>
      </c>
      <c r="L215" s="9" t="str">
        <f t="shared" ref="L215:L229" si="35">IF(J215="Div by 0", "N/A", IF(K215="N/A","N/A", IF(J215&gt;VALUE(MID(K215,1,2)), "No", IF(J215&lt;-1*VALUE(MID(K215,1,2)), "No", "Yes"))))</f>
        <v>No</v>
      </c>
    </row>
    <row r="216" spans="1:12" x14ac:dyDescent="0.2">
      <c r="A216" s="45" t="s">
        <v>649</v>
      </c>
      <c r="B216" s="34" t="s">
        <v>217</v>
      </c>
      <c r="C216" s="35">
        <v>15959</v>
      </c>
      <c r="D216" s="43" t="str">
        <f t="shared" si="32"/>
        <v>N/A</v>
      </c>
      <c r="E216" s="35">
        <v>14544</v>
      </c>
      <c r="F216" s="43" t="str">
        <f t="shared" si="33"/>
        <v>N/A</v>
      </c>
      <c r="G216" s="35">
        <v>9727</v>
      </c>
      <c r="H216" s="43" t="str">
        <f t="shared" si="34"/>
        <v>N/A</v>
      </c>
      <c r="I216" s="12">
        <v>-8.8699999999999992</v>
      </c>
      <c r="J216" s="12">
        <v>-33.1</v>
      </c>
      <c r="K216" s="44" t="s">
        <v>732</v>
      </c>
      <c r="L216" s="9" t="str">
        <f t="shared" si="35"/>
        <v>No</v>
      </c>
    </row>
    <row r="217" spans="1:12" ht="25.5" x14ac:dyDescent="0.2">
      <c r="A217" s="45" t="s">
        <v>1383</v>
      </c>
      <c r="B217" s="34" t="s">
        <v>217</v>
      </c>
      <c r="C217" s="46">
        <v>123.35083652</v>
      </c>
      <c r="D217" s="43" t="str">
        <f t="shared" si="32"/>
        <v>N/A</v>
      </c>
      <c r="E217" s="46">
        <v>96.106366886999993</v>
      </c>
      <c r="F217" s="43" t="str">
        <f t="shared" si="33"/>
        <v>N/A</v>
      </c>
      <c r="G217" s="46">
        <v>62.637195435000002</v>
      </c>
      <c r="H217" s="43" t="str">
        <f t="shared" si="34"/>
        <v>N/A</v>
      </c>
      <c r="I217" s="12">
        <v>-22.1</v>
      </c>
      <c r="J217" s="12">
        <v>-34.799999999999997</v>
      </c>
      <c r="K217" s="44" t="s">
        <v>732</v>
      </c>
      <c r="L217" s="9" t="str">
        <f t="shared" si="35"/>
        <v>No</v>
      </c>
    </row>
    <row r="218" spans="1:12" ht="25.5" x14ac:dyDescent="0.2">
      <c r="A218" s="45" t="s">
        <v>1384</v>
      </c>
      <c r="B218" s="34" t="s">
        <v>217</v>
      </c>
      <c r="C218" s="46">
        <v>3663287</v>
      </c>
      <c r="D218" s="43" t="str">
        <f t="shared" si="32"/>
        <v>N/A</v>
      </c>
      <c r="E218" s="46">
        <v>3197242</v>
      </c>
      <c r="F218" s="43" t="str">
        <f t="shared" si="33"/>
        <v>N/A</v>
      </c>
      <c r="G218" s="46">
        <v>1857536</v>
      </c>
      <c r="H218" s="43" t="str">
        <f t="shared" si="34"/>
        <v>N/A</v>
      </c>
      <c r="I218" s="12">
        <v>-12.7</v>
      </c>
      <c r="J218" s="12">
        <v>-41.9</v>
      </c>
      <c r="K218" s="44" t="s">
        <v>732</v>
      </c>
      <c r="L218" s="9" t="str">
        <f t="shared" si="35"/>
        <v>No</v>
      </c>
    </row>
    <row r="219" spans="1:12" x14ac:dyDescent="0.2">
      <c r="A219" s="45" t="s">
        <v>516</v>
      </c>
      <c r="B219" s="34" t="s">
        <v>217</v>
      </c>
      <c r="C219" s="35">
        <v>27301</v>
      </c>
      <c r="D219" s="43" t="str">
        <f t="shared" si="32"/>
        <v>N/A</v>
      </c>
      <c r="E219" s="35">
        <v>27639</v>
      </c>
      <c r="F219" s="43" t="str">
        <f t="shared" si="33"/>
        <v>N/A</v>
      </c>
      <c r="G219" s="35">
        <v>20519</v>
      </c>
      <c r="H219" s="43" t="str">
        <f t="shared" si="34"/>
        <v>N/A</v>
      </c>
      <c r="I219" s="12">
        <v>1.238</v>
      </c>
      <c r="J219" s="12">
        <v>-25.8</v>
      </c>
      <c r="K219" s="44" t="s">
        <v>732</v>
      </c>
      <c r="L219" s="9" t="str">
        <f t="shared" si="35"/>
        <v>Yes</v>
      </c>
    </row>
    <row r="220" spans="1:12" ht="25.5" x14ac:dyDescent="0.2">
      <c r="A220" s="45" t="s">
        <v>1385</v>
      </c>
      <c r="B220" s="34" t="s">
        <v>217</v>
      </c>
      <c r="C220" s="46">
        <v>134.18142193</v>
      </c>
      <c r="D220" s="43" t="str">
        <f t="shared" si="32"/>
        <v>N/A</v>
      </c>
      <c r="E220" s="46">
        <v>115.6786425</v>
      </c>
      <c r="F220" s="43" t="str">
        <f t="shared" si="33"/>
        <v>N/A</v>
      </c>
      <c r="G220" s="46">
        <v>90.527608557999997</v>
      </c>
      <c r="H220" s="43" t="str">
        <f t="shared" si="34"/>
        <v>N/A</v>
      </c>
      <c r="I220" s="12">
        <v>-13.8</v>
      </c>
      <c r="J220" s="12">
        <v>-21.7</v>
      </c>
      <c r="K220" s="44" t="s">
        <v>732</v>
      </c>
      <c r="L220" s="9" t="str">
        <f t="shared" si="35"/>
        <v>Yes</v>
      </c>
    </row>
    <row r="221" spans="1:12" ht="25.5" x14ac:dyDescent="0.2">
      <c r="A221" s="45" t="s">
        <v>1386</v>
      </c>
      <c r="B221" s="34" t="s">
        <v>217</v>
      </c>
      <c r="C221" s="46">
        <v>5472665</v>
      </c>
      <c r="D221" s="43" t="str">
        <f t="shared" si="32"/>
        <v>N/A</v>
      </c>
      <c r="E221" s="46">
        <v>4224591</v>
      </c>
      <c r="F221" s="43" t="str">
        <f t="shared" si="33"/>
        <v>N/A</v>
      </c>
      <c r="G221" s="46">
        <v>2393730</v>
      </c>
      <c r="H221" s="43" t="str">
        <f t="shared" si="34"/>
        <v>N/A</v>
      </c>
      <c r="I221" s="12">
        <v>-22.8</v>
      </c>
      <c r="J221" s="12">
        <v>-43.3</v>
      </c>
      <c r="K221" s="44" t="s">
        <v>732</v>
      </c>
      <c r="L221" s="9" t="str">
        <f t="shared" si="35"/>
        <v>No</v>
      </c>
    </row>
    <row r="222" spans="1:12" x14ac:dyDescent="0.2">
      <c r="A222" s="45" t="s">
        <v>517</v>
      </c>
      <c r="B222" s="34" t="s">
        <v>217</v>
      </c>
      <c r="C222" s="35">
        <v>28890</v>
      </c>
      <c r="D222" s="43" t="str">
        <f t="shared" si="32"/>
        <v>N/A</v>
      </c>
      <c r="E222" s="35">
        <v>29152</v>
      </c>
      <c r="F222" s="43" t="str">
        <f t="shared" si="33"/>
        <v>N/A</v>
      </c>
      <c r="G222" s="35">
        <v>25424</v>
      </c>
      <c r="H222" s="43" t="str">
        <f t="shared" si="34"/>
        <v>N/A</v>
      </c>
      <c r="I222" s="12">
        <v>0.90690000000000004</v>
      </c>
      <c r="J222" s="12">
        <v>-12.8</v>
      </c>
      <c r="K222" s="44" t="s">
        <v>732</v>
      </c>
      <c r="L222" s="9" t="str">
        <f t="shared" si="35"/>
        <v>Yes</v>
      </c>
    </row>
    <row r="223" spans="1:12" ht="25.5" x14ac:dyDescent="0.2">
      <c r="A223" s="45" t="s">
        <v>1387</v>
      </c>
      <c r="B223" s="34" t="s">
        <v>217</v>
      </c>
      <c r="C223" s="46">
        <v>189.43111802999999</v>
      </c>
      <c r="D223" s="43" t="str">
        <f t="shared" si="32"/>
        <v>N/A</v>
      </c>
      <c r="E223" s="46">
        <v>144.91599203999999</v>
      </c>
      <c r="F223" s="43" t="str">
        <f t="shared" si="33"/>
        <v>N/A</v>
      </c>
      <c r="G223" s="46">
        <v>94.152375707999994</v>
      </c>
      <c r="H223" s="43" t="str">
        <f t="shared" si="34"/>
        <v>N/A</v>
      </c>
      <c r="I223" s="12">
        <v>-23.5</v>
      </c>
      <c r="J223" s="12">
        <v>-35</v>
      </c>
      <c r="K223" s="44" t="s">
        <v>732</v>
      </c>
      <c r="L223" s="9" t="str">
        <f t="shared" si="35"/>
        <v>No</v>
      </c>
    </row>
    <row r="224" spans="1:12" ht="25.5" x14ac:dyDescent="0.2">
      <c r="A224" s="45" t="s">
        <v>1388</v>
      </c>
      <c r="B224" s="34" t="s">
        <v>217</v>
      </c>
      <c r="C224" s="46">
        <v>118587</v>
      </c>
      <c r="D224" s="43" t="str">
        <f t="shared" si="32"/>
        <v>N/A</v>
      </c>
      <c r="E224" s="46">
        <v>184730</v>
      </c>
      <c r="F224" s="43" t="str">
        <f t="shared" si="33"/>
        <v>N/A</v>
      </c>
      <c r="G224" s="46">
        <v>263262</v>
      </c>
      <c r="H224" s="43" t="str">
        <f t="shared" si="34"/>
        <v>N/A</v>
      </c>
      <c r="I224" s="12">
        <v>55.78</v>
      </c>
      <c r="J224" s="12">
        <v>42.51</v>
      </c>
      <c r="K224" s="44" t="s">
        <v>732</v>
      </c>
      <c r="L224" s="9" t="str">
        <f t="shared" si="35"/>
        <v>No</v>
      </c>
    </row>
    <row r="225" spans="1:12" x14ac:dyDescent="0.2">
      <c r="A225" s="45" t="s">
        <v>518</v>
      </c>
      <c r="B225" s="34" t="s">
        <v>217</v>
      </c>
      <c r="C225" s="35">
        <v>1079</v>
      </c>
      <c r="D225" s="43" t="str">
        <f t="shared" si="32"/>
        <v>N/A</v>
      </c>
      <c r="E225" s="35">
        <v>1690</v>
      </c>
      <c r="F225" s="43" t="str">
        <f t="shared" si="33"/>
        <v>N/A</v>
      </c>
      <c r="G225" s="35">
        <v>2160</v>
      </c>
      <c r="H225" s="43" t="str">
        <f t="shared" si="34"/>
        <v>N/A</v>
      </c>
      <c r="I225" s="12">
        <v>56.63</v>
      </c>
      <c r="J225" s="12">
        <v>27.81</v>
      </c>
      <c r="K225" s="44" t="s">
        <v>732</v>
      </c>
      <c r="L225" s="9" t="str">
        <f t="shared" si="35"/>
        <v>Yes</v>
      </c>
    </row>
    <row r="226" spans="1:12" ht="25.5" x14ac:dyDescent="0.2">
      <c r="A226" s="45" t="s">
        <v>1389</v>
      </c>
      <c r="B226" s="34" t="s">
        <v>217</v>
      </c>
      <c r="C226" s="46">
        <v>109.90454124</v>
      </c>
      <c r="D226" s="43" t="str">
        <f t="shared" si="32"/>
        <v>N/A</v>
      </c>
      <c r="E226" s="46">
        <v>109.30769230999999</v>
      </c>
      <c r="F226" s="43" t="str">
        <f t="shared" si="33"/>
        <v>N/A</v>
      </c>
      <c r="G226" s="46">
        <v>121.88055556</v>
      </c>
      <c r="H226" s="43" t="str">
        <f t="shared" si="34"/>
        <v>N/A</v>
      </c>
      <c r="I226" s="12">
        <v>-0.54300000000000004</v>
      </c>
      <c r="J226" s="12">
        <v>11.5</v>
      </c>
      <c r="K226" s="44" t="s">
        <v>732</v>
      </c>
      <c r="L226" s="9" t="str">
        <f t="shared" si="35"/>
        <v>Yes</v>
      </c>
    </row>
    <row r="227" spans="1:12" ht="25.5" x14ac:dyDescent="0.2">
      <c r="A227" s="45" t="s">
        <v>1390</v>
      </c>
      <c r="B227" s="34" t="s">
        <v>217</v>
      </c>
      <c r="C227" s="46">
        <v>107946990</v>
      </c>
      <c r="D227" s="43" t="str">
        <f t="shared" si="32"/>
        <v>N/A</v>
      </c>
      <c r="E227" s="46">
        <v>163666518</v>
      </c>
      <c r="F227" s="43" t="str">
        <f t="shared" si="33"/>
        <v>N/A</v>
      </c>
      <c r="G227" s="46">
        <v>485067676</v>
      </c>
      <c r="H227" s="43" t="str">
        <f t="shared" si="34"/>
        <v>N/A</v>
      </c>
      <c r="I227" s="12">
        <v>51.62</v>
      </c>
      <c r="J227" s="12">
        <v>196.4</v>
      </c>
      <c r="K227" s="44" t="s">
        <v>732</v>
      </c>
      <c r="L227" s="9" t="str">
        <f t="shared" si="35"/>
        <v>No</v>
      </c>
    </row>
    <row r="228" spans="1:12" ht="25.5" x14ac:dyDescent="0.2">
      <c r="A228" s="45" t="s">
        <v>519</v>
      </c>
      <c r="B228" s="34" t="s">
        <v>217</v>
      </c>
      <c r="C228" s="35">
        <v>9793</v>
      </c>
      <c r="D228" s="43" t="str">
        <f t="shared" si="32"/>
        <v>N/A</v>
      </c>
      <c r="E228" s="35">
        <v>15627</v>
      </c>
      <c r="F228" s="43" t="str">
        <f t="shared" si="33"/>
        <v>N/A</v>
      </c>
      <c r="G228" s="35">
        <v>16131</v>
      </c>
      <c r="H228" s="43" t="str">
        <f t="shared" si="34"/>
        <v>N/A</v>
      </c>
      <c r="I228" s="12">
        <v>59.57</v>
      </c>
      <c r="J228" s="12">
        <v>3.2250000000000001</v>
      </c>
      <c r="K228" s="44" t="s">
        <v>732</v>
      </c>
      <c r="L228" s="9" t="str">
        <f t="shared" si="35"/>
        <v>Yes</v>
      </c>
    </row>
    <row r="229" spans="1:12" ht="25.5" x14ac:dyDescent="0.2">
      <c r="A229" s="45" t="s">
        <v>1391</v>
      </c>
      <c r="B229" s="34" t="s">
        <v>217</v>
      </c>
      <c r="C229" s="46">
        <v>11022.872460000001</v>
      </c>
      <c r="D229" s="43" t="str">
        <f t="shared" si="32"/>
        <v>N/A</v>
      </c>
      <c r="E229" s="46">
        <v>10473.316567</v>
      </c>
      <c r="F229" s="43" t="str">
        <f t="shared" si="33"/>
        <v>N/A</v>
      </c>
      <c r="G229" s="46">
        <v>30070.527308000001</v>
      </c>
      <c r="H229" s="43" t="str">
        <f t="shared" si="34"/>
        <v>N/A</v>
      </c>
      <c r="I229" s="12">
        <v>-4.99</v>
      </c>
      <c r="J229" s="12">
        <v>187.1</v>
      </c>
      <c r="K229" s="44" t="s">
        <v>732</v>
      </c>
      <c r="L229" s="9" t="str">
        <f t="shared" si="35"/>
        <v>No</v>
      </c>
    </row>
    <row r="230" spans="1:12" x14ac:dyDescent="0.2">
      <c r="A230" s="4" t="s">
        <v>1392</v>
      </c>
      <c r="B230" s="34" t="s">
        <v>217</v>
      </c>
      <c r="C230" s="51">
        <v>294317834</v>
      </c>
      <c r="D230" s="43" t="str">
        <f t="shared" ref="D230:D253" si="36">IF($B230="N/A","N/A",IF(C230&gt;10,"No",IF(C230&lt;-10,"No","Yes")))</f>
        <v>N/A</v>
      </c>
      <c r="E230" s="51">
        <v>294805586</v>
      </c>
      <c r="F230" s="43" t="str">
        <f t="shared" ref="F230:F253" si="37">IF($B230="N/A","N/A",IF(E230&gt;10,"No",IF(E230&lt;-10,"No","Yes")))</f>
        <v>N/A</v>
      </c>
      <c r="G230" s="51">
        <v>377915823</v>
      </c>
      <c r="H230" s="43" t="str">
        <f t="shared" ref="H230:H253" si="38">IF($B230="N/A","N/A",IF(G230&gt;10,"No",IF(G230&lt;-10,"No","Yes")))</f>
        <v>N/A</v>
      </c>
      <c r="I230" s="12">
        <v>0.16569999999999999</v>
      </c>
      <c r="J230" s="12">
        <v>28.19</v>
      </c>
      <c r="K230" s="44" t="s">
        <v>732</v>
      </c>
      <c r="L230" s="9" t="str">
        <f t="shared" ref="L230:L253" si="39">IF(J230="Div by 0", "N/A", IF(K230="N/A","N/A", IF(J230&gt;VALUE(MID(K230,1,2)), "No", IF(J230&lt;-1*VALUE(MID(K230,1,2)), "No", "Yes"))))</f>
        <v>Yes</v>
      </c>
    </row>
    <row r="231" spans="1:12" x14ac:dyDescent="0.2">
      <c r="A231" s="4" t="s">
        <v>1569</v>
      </c>
      <c r="B231" s="34" t="s">
        <v>217</v>
      </c>
      <c r="C231" s="49">
        <v>55546</v>
      </c>
      <c r="D231" s="49" t="str">
        <f t="shared" si="36"/>
        <v>N/A</v>
      </c>
      <c r="E231" s="49">
        <v>57925</v>
      </c>
      <c r="F231" s="49" t="str">
        <f t="shared" si="37"/>
        <v>N/A</v>
      </c>
      <c r="G231" s="49">
        <v>60118</v>
      </c>
      <c r="H231" s="43" t="str">
        <f t="shared" si="38"/>
        <v>N/A</v>
      </c>
      <c r="I231" s="12">
        <v>4.2830000000000004</v>
      </c>
      <c r="J231" s="12">
        <v>3.786</v>
      </c>
      <c r="K231" s="44" t="s">
        <v>732</v>
      </c>
      <c r="L231" s="9" t="str">
        <f t="shared" si="39"/>
        <v>Yes</v>
      </c>
    </row>
    <row r="232" spans="1:12" x14ac:dyDescent="0.2">
      <c r="A232" s="4" t="s">
        <v>1570</v>
      </c>
      <c r="B232" s="34" t="s">
        <v>217</v>
      </c>
      <c r="C232" s="51">
        <v>5298.6323768000002</v>
      </c>
      <c r="D232" s="43" t="str">
        <f t="shared" si="36"/>
        <v>N/A</v>
      </c>
      <c r="E232" s="51">
        <v>5089.4360984000004</v>
      </c>
      <c r="F232" s="43" t="str">
        <f t="shared" si="37"/>
        <v>N/A</v>
      </c>
      <c r="G232" s="51">
        <v>6286.2341229000003</v>
      </c>
      <c r="H232" s="43" t="str">
        <f t="shared" si="38"/>
        <v>N/A</v>
      </c>
      <c r="I232" s="12">
        <v>-3.95</v>
      </c>
      <c r="J232" s="12">
        <v>23.52</v>
      </c>
      <c r="K232" s="44" t="s">
        <v>732</v>
      </c>
      <c r="L232" s="9" t="str">
        <f t="shared" si="39"/>
        <v>Yes</v>
      </c>
    </row>
    <row r="233" spans="1:12" x14ac:dyDescent="0.2">
      <c r="A233" s="52" t="s">
        <v>1571</v>
      </c>
      <c r="B233" s="34" t="s">
        <v>217</v>
      </c>
      <c r="C233" s="51">
        <v>4780.2146977000002</v>
      </c>
      <c r="D233" s="43" t="str">
        <f t="shared" si="36"/>
        <v>N/A</v>
      </c>
      <c r="E233" s="51">
        <v>4406.8486425999999</v>
      </c>
      <c r="F233" s="43" t="str">
        <f t="shared" si="37"/>
        <v>N/A</v>
      </c>
      <c r="G233" s="51">
        <v>5602.1322793999998</v>
      </c>
      <c r="H233" s="43" t="str">
        <f t="shared" si="38"/>
        <v>N/A</v>
      </c>
      <c r="I233" s="12">
        <v>-7.81</v>
      </c>
      <c r="J233" s="12">
        <v>27.12</v>
      </c>
      <c r="K233" s="44" t="s">
        <v>732</v>
      </c>
      <c r="L233" s="9" t="str">
        <f t="shared" si="39"/>
        <v>Yes</v>
      </c>
    </row>
    <row r="234" spans="1:12" x14ac:dyDescent="0.2">
      <c r="A234" s="52" t="s">
        <v>1572</v>
      </c>
      <c r="B234" s="34" t="s">
        <v>217</v>
      </c>
      <c r="C234" s="51">
        <v>5874.2559172000001</v>
      </c>
      <c r="D234" s="43" t="str">
        <f t="shared" si="36"/>
        <v>N/A</v>
      </c>
      <c r="E234" s="51">
        <v>5588.5723314999996</v>
      </c>
      <c r="F234" s="43" t="str">
        <f t="shared" si="37"/>
        <v>N/A</v>
      </c>
      <c r="G234" s="51">
        <v>6756.3200729</v>
      </c>
      <c r="H234" s="43" t="str">
        <f t="shared" si="38"/>
        <v>N/A</v>
      </c>
      <c r="I234" s="12">
        <v>-4.8600000000000003</v>
      </c>
      <c r="J234" s="12">
        <v>20.9</v>
      </c>
      <c r="K234" s="44" t="s">
        <v>732</v>
      </c>
      <c r="L234" s="9" t="str">
        <f t="shared" si="39"/>
        <v>Yes</v>
      </c>
    </row>
    <row r="235" spans="1:12" x14ac:dyDescent="0.2">
      <c r="A235" s="52" t="s">
        <v>1573</v>
      </c>
      <c r="B235" s="34" t="s">
        <v>217</v>
      </c>
      <c r="C235" s="51">
        <v>5712.7731316999998</v>
      </c>
      <c r="D235" s="43" t="str">
        <f t="shared" si="36"/>
        <v>N/A</v>
      </c>
      <c r="E235" s="51">
        <v>7904.1288554000002</v>
      </c>
      <c r="F235" s="43" t="str">
        <f t="shared" si="37"/>
        <v>N/A</v>
      </c>
      <c r="G235" s="51">
        <v>9493.9464841000008</v>
      </c>
      <c r="H235" s="43" t="str">
        <f t="shared" si="38"/>
        <v>N/A</v>
      </c>
      <c r="I235" s="12">
        <v>38.36</v>
      </c>
      <c r="J235" s="12">
        <v>20.11</v>
      </c>
      <c r="K235" s="44" t="s">
        <v>732</v>
      </c>
      <c r="L235" s="9" t="str">
        <f t="shared" si="39"/>
        <v>Yes</v>
      </c>
    </row>
    <row r="236" spans="1:12" x14ac:dyDescent="0.2">
      <c r="A236" s="52" t="s">
        <v>1574</v>
      </c>
      <c r="B236" s="34" t="s">
        <v>217</v>
      </c>
      <c r="C236" s="51">
        <v>3974.7220588</v>
      </c>
      <c r="D236" s="43" t="str">
        <f t="shared" si="36"/>
        <v>N/A</v>
      </c>
      <c r="E236" s="51">
        <v>5119.3083942000003</v>
      </c>
      <c r="F236" s="43" t="str">
        <f t="shared" si="37"/>
        <v>N/A</v>
      </c>
      <c r="G236" s="51">
        <v>5626.8956288999998</v>
      </c>
      <c r="H236" s="43" t="str">
        <f t="shared" si="38"/>
        <v>N/A</v>
      </c>
      <c r="I236" s="12">
        <v>28.8</v>
      </c>
      <c r="J236" s="12">
        <v>9.9149999999999991</v>
      </c>
      <c r="K236" s="44" t="s">
        <v>732</v>
      </c>
      <c r="L236" s="9" t="str">
        <f t="shared" si="39"/>
        <v>Yes</v>
      </c>
    </row>
    <row r="237" spans="1:12" x14ac:dyDescent="0.2">
      <c r="A237" s="45" t="s">
        <v>1575</v>
      </c>
      <c r="B237" s="34" t="s">
        <v>217</v>
      </c>
      <c r="C237" s="43">
        <v>9.9382904909000001</v>
      </c>
      <c r="D237" s="43" t="str">
        <f t="shared" si="36"/>
        <v>N/A</v>
      </c>
      <c r="E237" s="43">
        <v>10.589405293</v>
      </c>
      <c r="F237" s="43" t="str">
        <f t="shared" si="37"/>
        <v>N/A</v>
      </c>
      <c r="G237" s="43">
        <v>10.854151959999999</v>
      </c>
      <c r="H237" s="43" t="str">
        <f t="shared" si="38"/>
        <v>N/A</v>
      </c>
      <c r="I237" s="12">
        <v>6.5519999999999996</v>
      </c>
      <c r="J237" s="12">
        <v>2.5</v>
      </c>
      <c r="K237" s="44" t="s">
        <v>732</v>
      </c>
      <c r="L237" s="9" t="str">
        <f t="shared" si="39"/>
        <v>Yes</v>
      </c>
    </row>
    <row r="238" spans="1:12" x14ac:dyDescent="0.2">
      <c r="A238" s="50" t="s">
        <v>1576</v>
      </c>
      <c r="B238" s="34" t="s">
        <v>217</v>
      </c>
      <c r="C238" s="43">
        <v>21.734139808999998</v>
      </c>
      <c r="D238" s="43" t="str">
        <f t="shared" si="36"/>
        <v>N/A</v>
      </c>
      <c r="E238" s="43">
        <v>21.782274462</v>
      </c>
      <c r="F238" s="43" t="str">
        <f t="shared" si="37"/>
        <v>N/A</v>
      </c>
      <c r="G238" s="43">
        <v>21.941677085999999</v>
      </c>
      <c r="H238" s="43" t="str">
        <f t="shared" si="38"/>
        <v>N/A</v>
      </c>
      <c r="I238" s="12">
        <v>0.2215</v>
      </c>
      <c r="J238" s="12">
        <v>0.73180000000000001</v>
      </c>
      <c r="K238" s="44" t="s">
        <v>732</v>
      </c>
      <c r="L238" s="9" t="str">
        <f t="shared" si="39"/>
        <v>Yes</v>
      </c>
    </row>
    <row r="239" spans="1:12" x14ac:dyDescent="0.2">
      <c r="A239" s="50" t="s">
        <v>1577</v>
      </c>
      <c r="B239" s="34" t="s">
        <v>217</v>
      </c>
      <c r="C239" s="43">
        <v>17.687905482000001</v>
      </c>
      <c r="D239" s="43" t="str">
        <f t="shared" si="36"/>
        <v>N/A</v>
      </c>
      <c r="E239" s="43">
        <v>18.449778123000002</v>
      </c>
      <c r="F239" s="43" t="str">
        <f t="shared" si="37"/>
        <v>N/A</v>
      </c>
      <c r="G239" s="43">
        <v>18.708905785999999</v>
      </c>
      <c r="H239" s="43" t="str">
        <f t="shared" si="38"/>
        <v>N/A</v>
      </c>
      <c r="I239" s="12">
        <v>4.3070000000000004</v>
      </c>
      <c r="J239" s="12">
        <v>1.405</v>
      </c>
      <c r="K239" s="44" t="s">
        <v>732</v>
      </c>
      <c r="L239" s="9" t="str">
        <f t="shared" si="39"/>
        <v>Yes</v>
      </c>
    </row>
    <row r="240" spans="1:12" x14ac:dyDescent="0.2">
      <c r="A240" s="50" t="s">
        <v>1578</v>
      </c>
      <c r="B240" s="34" t="s">
        <v>217</v>
      </c>
      <c r="C240" s="43">
        <v>0.58157283370000001</v>
      </c>
      <c r="D240" s="43" t="str">
        <f t="shared" si="36"/>
        <v>N/A</v>
      </c>
      <c r="E240" s="43">
        <v>0.82251863209999998</v>
      </c>
      <c r="F240" s="43" t="str">
        <f t="shared" si="37"/>
        <v>N/A</v>
      </c>
      <c r="G240" s="43">
        <v>1.0819071728</v>
      </c>
      <c r="H240" s="43" t="str">
        <f t="shared" si="38"/>
        <v>N/A</v>
      </c>
      <c r="I240" s="12">
        <v>41.43</v>
      </c>
      <c r="J240" s="12">
        <v>31.54</v>
      </c>
      <c r="K240" s="44" t="s">
        <v>732</v>
      </c>
      <c r="L240" s="9" t="str">
        <f t="shared" si="39"/>
        <v>No</v>
      </c>
    </row>
    <row r="241" spans="1:12" x14ac:dyDescent="0.2">
      <c r="A241" s="50" t="s">
        <v>1579</v>
      </c>
      <c r="B241" s="34" t="s">
        <v>217</v>
      </c>
      <c r="C241" s="43">
        <v>1.4506666667000001</v>
      </c>
      <c r="D241" s="43" t="str">
        <f t="shared" si="36"/>
        <v>N/A</v>
      </c>
      <c r="E241" s="43">
        <v>1.1937307353</v>
      </c>
      <c r="F241" s="43" t="str">
        <f t="shared" si="37"/>
        <v>N/A</v>
      </c>
      <c r="G241" s="43">
        <v>0.93412774470000004</v>
      </c>
      <c r="H241" s="43" t="str">
        <f t="shared" si="38"/>
        <v>N/A</v>
      </c>
      <c r="I241" s="12">
        <v>-17.7</v>
      </c>
      <c r="J241" s="12">
        <v>-21.7</v>
      </c>
      <c r="K241" s="44" t="s">
        <v>732</v>
      </c>
      <c r="L241" s="9" t="str">
        <f t="shared" si="39"/>
        <v>Yes</v>
      </c>
    </row>
    <row r="242" spans="1:12" ht="25.5" x14ac:dyDescent="0.2">
      <c r="A242" s="4" t="s">
        <v>1404</v>
      </c>
      <c r="B242" s="34" t="s">
        <v>217</v>
      </c>
      <c r="C242" s="51">
        <v>107946990</v>
      </c>
      <c r="D242" s="43" t="str">
        <f t="shared" si="36"/>
        <v>N/A</v>
      </c>
      <c r="E242" s="51">
        <v>84957787</v>
      </c>
      <c r="F242" s="43" t="str">
        <f t="shared" si="37"/>
        <v>N/A</v>
      </c>
      <c r="G242" s="51">
        <v>133129524</v>
      </c>
      <c r="H242" s="43" t="str">
        <f t="shared" si="38"/>
        <v>N/A</v>
      </c>
      <c r="I242" s="12">
        <v>-21.3</v>
      </c>
      <c r="J242" s="12">
        <v>56.7</v>
      </c>
      <c r="K242" s="44" t="s">
        <v>732</v>
      </c>
      <c r="L242" s="9" t="str">
        <f t="shared" si="39"/>
        <v>No</v>
      </c>
    </row>
    <row r="243" spans="1:12" x14ac:dyDescent="0.2">
      <c r="A243" s="4" t="s">
        <v>1580</v>
      </c>
      <c r="B243" s="34" t="s">
        <v>217</v>
      </c>
      <c r="C243" s="49">
        <v>9795</v>
      </c>
      <c r="D243" s="49" t="str">
        <f t="shared" si="36"/>
        <v>N/A</v>
      </c>
      <c r="E243" s="49">
        <v>9703</v>
      </c>
      <c r="F243" s="49" t="str">
        <f t="shared" si="37"/>
        <v>N/A</v>
      </c>
      <c r="G243" s="49">
        <v>9691</v>
      </c>
      <c r="H243" s="43" t="str">
        <f t="shared" si="38"/>
        <v>N/A</v>
      </c>
      <c r="I243" s="12">
        <v>-0.93899999999999995</v>
      </c>
      <c r="J243" s="12">
        <v>-0.124</v>
      </c>
      <c r="K243" s="44" t="s">
        <v>732</v>
      </c>
      <c r="L243" s="9" t="str">
        <f t="shared" si="39"/>
        <v>Yes</v>
      </c>
    </row>
    <row r="244" spans="1:12" ht="25.5" x14ac:dyDescent="0.2">
      <c r="A244" s="4" t="s">
        <v>1581</v>
      </c>
      <c r="B244" s="34" t="s">
        <v>217</v>
      </c>
      <c r="C244" s="51">
        <v>11020.621746000001</v>
      </c>
      <c r="D244" s="43" t="str">
        <f t="shared" si="36"/>
        <v>N/A</v>
      </c>
      <c r="E244" s="51">
        <v>8755.8267546000006</v>
      </c>
      <c r="F244" s="43" t="str">
        <f t="shared" si="37"/>
        <v>N/A</v>
      </c>
      <c r="G244" s="51">
        <v>13737.439274</v>
      </c>
      <c r="H244" s="43" t="str">
        <f t="shared" si="38"/>
        <v>N/A</v>
      </c>
      <c r="I244" s="12">
        <v>-20.6</v>
      </c>
      <c r="J244" s="12">
        <v>56.89</v>
      </c>
      <c r="K244" s="44" t="s">
        <v>732</v>
      </c>
      <c r="L244" s="9" t="str">
        <f t="shared" si="39"/>
        <v>No</v>
      </c>
    </row>
    <row r="245" spans="1:12" ht="25.5" x14ac:dyDescent="0.2">
      <c r="A245" s="52" t="s">
        <v>1582</v>
      </c>
      <c r="B245" s="34" t="s">
        <v>217</v>
      </c>
      <c r="C245" s="51">
        <v>8764.3762315999993</v>
      </c>
      <c r="D245" s="43" t="str">
        <f t="shared" si="36"/>
        <v>N/A</v>
      </c>
      <c r="E245" s="51">
        <v>6948.7873104999999</v>
      </c>
      <c r="F245" s="43" t="str">
        <f t="shared" si="37"/>
        <v>N/A</v>
      </c>
      <c r="G245" s="51">
        <v>11241.359485999999</v>
      </c>
      <c r="H245" s="43" t="str">
        <f t="shared" si="38"/>
        <v>N/A</v>
      </c>
      <c r="I245" s="12">
        <v>-20.7</v>
      </c>
      <c r="J245" s="12">
        <v>61.77</v>
      </c>
      <c r="K245" s="44" t="s">
        <v>732</v>
      </c>
      <c r="L245" s="9" t="str">
        <f t="shared" si="39"/>
        <v>No</v>
      </c>
    </row>
    <row r="246" spans="1:12" ht="25.5" x14ac:dyDescent="0.2">
      <c r="A246" s="52" t="s">
        <v>1583</v>
      </c>
      <c r="B246" s="34" t="s">
        <v>217</v>
      </c>
      <c r="C246" s="51">
        <v>15489.920354</v>
      </c>
      <c r="D246" s="43" t="str">
        <f t="shared" si="36"/>
        <v>N/A</v>
      </c>
      <c r="E246" s="51">
        <v>11783.601563</v>
      </c>
      <c r="F246" s="43" t="str">
        <f t="shared" si="37"/>
        <v>N/A</v>
      </c>
      <c r="G246" s="51">
        <v>17747.327218999999</v>
      </c>
      <c r="H246" s="43" t="str">
        <f t="shared" si="38"/>
        <v>N/A</v>
      </c>
      <c r="I246" s="12">
        <v>-23.9</v>
      </c>
      <c r="J246" s="12">
        <v>50.61</v>
      </c>
      <c r="K246" s="44" t="s">
        <v>732</v>
      </c>
      <c r="L246" s="9" t="str">
        <f t="shared" si="39"/>
        <v>No</v>
      </c>
    </row>
    <row r="247" spans="1:12" ht="25.5" x14ac:dyDescent="0.2">
      <c r="A247" s="52" t="s">
        <v>1584</v>
      </c>
      <c r="B247" s="34" t="s">
        <v>217</v>
      </c>
      <c r="C247" s="51">
        <v>30476.0625</v>
      </c>
      <c r="D247" s="43" t="str">
        <f t="shared" si="36"/>
        <v>N/A</v>
      </c>
      <c r="E247" s="51">
        <v>27222.431372999999</v>
      </c>
      <c r="F247" s="43" t="str">
        <f t="shared" si="37"/>
        <v>N/A</v>
      </c>
      <c r="G247" s="51">
        <v>36422.840908999999</v>
      </c>
      <c r="H247" s="43" t="str">
        <f t="shared" si="38"/>
        <v>N/A</v>
      </c>
      <c r="I247" s="12">
        <v>-10.7</v>
      </c>
      <c r="J247" s="12">
        <v>33.799999999999997</v>
      </c>
      <c r="K247" s="44" t="s">
        <v>732</v>
      </c>
      <c r="L247" s="9" t="str">
        <f t="shared" si="39"/>
        <v>No</v>
      </c>
    </row>
    <row r="248" spans="1:12" ht="25.5" x14ac:dyDescent="0.2">
      <c r="A248" s="52" t="s">
        <v>1585</v>
      </c>
      <c r="B248" s="34" t="s">
        <v>217</v>
      </c>
      <c r="C248" s="51">
        <v>71529</v>
      </c>
      <c r="D248" s="43" t="str">
        <f t="shared" si="36"/>
        <v>N/A</v>
      </c>
      <c r="E248" s="51">
        <v>4142</v>
      </c>
      <c r="F248" s="43" t="str">
        <f t="shared" si="37"/>
        <v>N/A</v>
      </c>
      <c r="G248" s="51">
        <v>5697.3333333</v>
      </c>
      <c r="H248" s="43" t="str">
        <f t="shared" si="38"/>
        <v>N/A</v>
      </c>
      <c r="I248" s="12">
        <v>-94.2</v>
      </c>
      <c r="J248" s="12">
        <v>37.549999999999997</v>
      </c>
      <c r="K248" s="44" t="s">
        <v>732</v>
      </c>
      <c r="L248" s="9" t="str">
        <f t="shared" si="39"/>
        <v>No</v>
      </c>
    </row>
    <row r="249" spans="1:12" ht="25.5" x14ac:dyDescent="0.2">
      <c r="A249" s="45" t="s">
        <v>1586</v>
      </c>
      <c r="B249" s="34" t="s">
        <v>217</v>
      </c>
      <c r="C249" s="43">
        <v>1.7525214301000001</v>
      </c>
      <c r="D249" s="43" t="str">
        <f t="shared" si="36"/>
        <v>N/A</v>
      </c>
      <c r="E249" s="43">
        <v>1.7738282185000001</v>
      </c>
      <c r="F249" s="43" t="str">
        <f t="shared" si="37"/>
        <v>N/A</v>
      </c>
      <c r="G249" s="43">
        <v>1.7496853961000001</v>
      </c>
      <c r="H249" s="43" t="str">
        <f t="shared" si="38"/>
        <v>N/A</v>
      </c>
      <c r="I249" s="12">
        <v>1.216</v>
      </c>
      <c r="J249" s="12">
        <v>-1.36</v>
      </c>
      <c r="K249" s="44" t="s">
        <v>732</v>
      </c>
      <c r="L249" s="9" t="str">
        <f t="shared" si="39"/>
        <v>Yes</v>
      </c>
    </row>
    <row r="250" spans="1:12" ht="25.5" x14ac:dyDescent="0.2">
      <c r="A250" s="50" t="s">
        <v>1587</v>
      </c>
      <c r="B250" s="34" t="s">
        <v>217</v>
      </c>
      <c r="C250" s="43">
        <v>5.3704442400000003</v>
      </c>
      <c r="D250" s="43" t="str">
        <f t="shared" si="36"/>
        <v>N/A</v>
      </c>
      <c r="E250" s="43">
        <v>5.1835170798999997</v>
      </c>
      <c r="F250" s="43" t="str">
        <f t="shared" si="37"/>
        <v>N/A</v>
      </c>
      <c r="G250" s="43">
        <v>5.0175452748999998</v>
      </c>
      <c r="H250" s="43" t="str">
        <f t="shared" si="38"/>
        <v>N/A</v>
      </c>
      <c r="I250" s="12">
        <v>-3.48</v>
      </c>
      <c r="J250" s="12">
        <v>-3.2</v>
      </c>
      <c r="K250" s="44" t="s">
        <v>732</v>
      </c>
      <c r="L250" s="9" t="str">
        <f t="shared" si="39"/>
        <v>Yes</v>
      </c>
    </row>
    <row r="251" spans="1:12" ht="25.5" x14ac:dyDescent="0.2">
      <c r="A251" s="50" t="s">
        <v>1588</v>
      </c>
      <c r="B251" s="34" t="s">
        <v>217</v>
      </c>
      <c r="C251" s="43">
        <v>2.1227633495</v>
      </c>
      <c r="D251" s="43" t="str">
        <f t="shared" si="36"/>
        <v>N/A</v>
      </c>
      <c r="E251" s="43">
        <v>2.0730087779000002</v>
      </c>
      <c r="F251" s="43" t="str">
        <f t="shared" si="37"/>
        <v>N/A</v>
      </c>
      <c r="G251" s="43">
        <v>2.0946042251999999</v>
      </c>
      <c r="H251" s="43" t="str">
        <f t="shared" si="38"/>
        <v>N/A</v>
      </c>
      <c r="I251" s="12">
        <v>-2.34</v>
      </c>
      <c r="J251" s="12">
        <v>1.042</v>
      </c>
      <c r="K251" s="44" t="s">
        <v>732</v>
      </c>
      <c r="L251" s="9" t="str">
        <f t="shared" si="39"/>
        <v>Yes</v>
      </c>
    </row>
    <row r="252" spans="1:12" ht="25.5" x14ac:dyDescent="0.2">
      <c r="A252" s="50" t="s">
        <v>1589</v>
      </c>
      <c r="B252" s="34" t="s">
        <v>217</v>
      </c>
      <c r="C252" s="43">
        <v>1.65572337E-2</v>
      </c>
      <c r="D252" s="43" t="str">
        <f t="shared" si="36"/>
        <v>N/A</v>
      </c>
      <c r="E252" s="43">
        <v>5.7503016099999998E-2</v>
      </c>
      <c r="F252" s="43" t="str">
        <f t="shared" si="37"/>
        <v>N/A</v>
      </c>
      <c r="G252" s="43">
        <v>5.9245694600000003E-2</v>
      </c>
      <c r="H252" s="43" t="str">
        <f t="shared" si="38"/>
        <v>N/A</v>
      </c>
      <c r="I252" s="12">
        <v>247.3</v>
      </c>
      <c r="J252" s="12">
        <v>3.0310000000000001</v>
      </c>
      <c r="K252" s="44" t="s">
        <v>732</v>
      </c>
      <c r="L252" s="9" t="str">
        <f t="shared" si="39"/>
        <v>Yes</v>
      </c>
    </row>
    <row r="253" spans="1:12" ht="25.5" x14ac:dyDescent="0.2">
      <c r="A253" s="50" t="s">
        <v>1590</v>
      </c>
      <c r="B253" s="34" t="s">
        <v>217</v>
      </c>
      <c r="C253" s="43">
        <v>2.1333332999999999E-3</v>
      </c>
      <c r="D253" s="43" t="str">
        <f t="shared" si="36"/>
        <v>N/A</v>
      </c>
      <c r="E253" s="43">
        <v>2.1783407999999998E-3</v>
      </c>
      <c r="F253" s="43" t="str">
        <f t="shared" si="37"/>
        <v>N/A</v>
      </c>
      <c r="G253" s="43">
        <v>2.4998958000000001E-3</v>
      </c>
      <c r="H253" s="43" t="str">
        <f t="shared" si="38"/>
        <v>N/A</v>
      </c>
      <c r="I253" s="12">
        <v>2.11</v>
      </c>
      <c r="J253" s="12">
        <v>14.76</v>
      </c>
      <c r="K253" s="44" t="s">
        <v>732</v>
      </c>
      <c r="L253" s="9" t="str">
        <f t="shared" si="39"/>
        <v>Yes</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166920</v>
      </c>
      <c r="D7" s="146" t="str">
        <f>IF($B7="N/A","N/A",IF(C7&gt;15,"No",IF(C7&lt;-15,"No","Yes")))</f>
        <v>N/A</v>
      </c>
      <c r="E7" s="145">
        <v>129084</v>
      </c>
      <c r="F7" s="146" t="str">
        <f>IF($B7="N/A","N/A",IF(E7&gt;15,"No",IF(E7&lt;-15,"No","Yes")))</f>
        <v>N/A</v>
      </c>
      <c r="G7" s="145">
        <v>234534</v>
      </c>
      <c r="H7" s="146" t="str">
        <f>IF($B7="N/A","N/A",IF(G7&gt;15,"No",IF(G7&lt;-15,"No","Yes")))</f>
        <v>N/A</v>
      </c>
      <c r="I7" s="147">
        <v>-22.7</v>
      </c>
      <c r="J7" s="147">
        <v>81.69</v>
      </c>
      <c r="K7" s="146" t="str">
        <f t="shared" ref="K7:K24" si="0">IF(J7="Div by 0", "N/A", IF(J7="N/A","N/A", IF(J7&gt;30, "No", IF(J7&lt;-30, "No", "Yes"))))</f>
        <v>No</v>
      </c>
    </row>
    <row r="8" spans="1:11" x14ac:dyDescent="0.2">
      <c r="A8" s="25" t="s">
        <v>365</v>
      </c>
      <c r="B8" s="144" t="s">
        <v>217</v>
      </c>
      <c r="C8" s="145" t="s">
        <v>217</v>
      </c>
      <c r="D8" s="146" t="str">
        <f>IF($B8="N/A","N/A",IF(C8&gt;15,"No",IF(C8&lt;-15,"No","Yes")))</f>
        <v>N/A</v>
      </c>
      <c r="E8" s="145" t="s">
        <v>217</v>
      </c>
      <c r="F8" s="146" t="str">
        <f>IF($B8="N/A","N/A",IF(E8&gt;15,"No",IF(E8&lt;-15,"No","Yes")))</f>
        <v>N/A</v>
      </c>
      <c r="G8" s="148">
        <v>33.336744353</v>
      </c>
      <c r="H8" s="146" t="str">
        <f>IF($B8="N/A","N/A",IF(G8&gt;15,"No",IF(G8&lt;-15,"No","Yes")))</f>
        <v>N/A</v>
      </c>
      <c r="I8" s="147" t="s">
        <v>217</v>
      </c>
      <c r="J8" s="147" t="s">
        <v>217</v>
      </c>
      <c r="K8" s="146" t="str">
        <f t="shared" si="0"/>
        <v>N/A</v>
      </c>
    </row>
    <row r="9" spans="1:11" x14ac:dyDescent="0.2">
      <c r="A9" s="25" t="s">
        <v>306</v>
      </c>
      <c r="B9" s="136" t="s">
        <v>217</v>
      </c>
      <c r="C9" s="134">
        <v>31.150251617999999</v>
      </c>
      <c r="D9" s="134" t="str">
        <f>IF($B9="N/A","N/A",IF(C9&gt;15,"No",IF(C9&lt;-15,"No","Yes")))</f>
        <v>N/A</v>
      </c>
      <c r="E9" s="134">
        <v>30.062594899</v>
      </c>
      <c r="F9" s="134" t="str">
        <f>IF($B9="N/A","N/A",IF(E9&gt;15,"No",IF(E9&lt;-15,"No","Yes")))</f>
        <v>N/A</v>
      </c>
      <c r="G9" s="134">
        <v>66.663255647</v>
      </c>
      <c r="H9" s="134" t="str">
        <f>IF($B9="N/A","N/A",IF(G9&gt;15,"No",IF(G9&lt;-15,"No","Yes")))</f>
        <v>N/A</v>
      </c>
      <c r="I9" s="143">
        <v>-3.49</v>
      </c>
      <c r="J9" s="143">
        <v>121.7</v>
      </c>
      <c r="K9" s="134" t="str">
        <f t="shared" si="0"/>
        <v>No</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96.781165752999996</v>
      </c>
      <c r="F11" s="134" t="str">
        <f>IF(OR($B11="N/A",$E11="N/A"),"N/A",IF(E11&gt;100,"No",IF(E11&lt;95,"No","Yes")))</f>
        <v>Yes</v>
      </c>
      <c r="G11" s="134">
        <v>96.082444335999995</v>
      </c>
      <c r="H11" s="134" t="str">
        <f>IF($B11="N/A","N/A",IF(G11&gt;100,"No",IF(G11&lt;95,"No","Yes")))</f>
        <v>Yes</v>
      </c>
      <c r="I11" s="143" t="s">
        <v>217</v>
      </c>
      <c r="J11" s="143">
        <v>-0.72199999999999998</v>
      </c>
      <c r="K11" s="134" t="str">
        <f t="shared" si="0"/>
        <v>Yes</v>
      </c>
    </row>
    <row r="12" spans="1:11" x14ac:dyDescent="0.2">
      <c r="A12" s="25" t="s">
        <v>308</v>
      </c>
      <c r="B12" s="136" t="s">
        <v>217</v>
      </c>
      <c r="C12" s="134" t="s">
        <v>217</v>
      </c>
      <c r="D12" s="134" t="str">
        <f t="shared" ref="D12:D13" si="1">IF(OR($B12="N/A",$C12="N/A"),"N/A",IF(C12&gt;100,"No",IF(C12&lt;95,"No","Yes")))</f>
        <v>N/A</v>
      </c>
      <c r="E12" s="134">
        <v>2.8039926677999998</v>
      </c>
      <c r="F12" s="134" t="str">
        <f t="shared" ref="F12:F13" si="2">IF(OR($B12="N/A",$E12="N/A"),"N/A",IF(E12&gt;100,"No",IF(E12&lt;95,"No","Yes")))</f>
        <v>N/A</v>
      </c>
      <c r="G12" s="134">
        <v>0.32572133520000002</v>
      </c>
      <c r="H12" s="134" t="str">
        <f t="shared" ref="H12:H13" si="3">IF($B12="N/A","N/A",IF(G12&gt;100,"No",IF(G12&lt;95,"No","Yes")))</f>
        <v>N/A</v>
      </c>
      <c r="I12" s="143" t="s">
        <v>217</v>
      </c>
      <c r="J12" s="143">
        <v>-88.4</v>
      </c>
      <c r="K12" s="134" t="str">
        <f t="shared" si="0"/>
        <v>No</v>
      </c>
    </row>
    <row r="13" spans="1:11" x14ac:dyDescent="0.2">
      <c r="A13" s="25" t="s">
        <v>812</v>
      </c>
      <c r="B13" s="136" t="s">
        <v>218</v>
      </c>
      <c r="C13" s="134" t="s">
        <v>217</v>
      </c>
      <c r="D13" s="134" t="str">
        <f t="shared" si="1"/>
        <v>N/A</v>
      </c>
      <c r="E13" s="134">
        <v>39.530848130000003</v>
      </c>
      <c r="F13" s="134" t="str">
        <f t="shared" si="2"/>
        <v>No</v>
      </c>
      <c r="G13" s="134">
        <v>94.864710446999993</v>
      </c>
      <c r="H13" s="134" t="str">
        <f t="shared" si="3"/>
        <v>No</v>
      </c>
      <c r="I13" s="143" t="s">
        <v>217</v>
      </c>
      <c r="J13" s="143">
        <v>140</v>
      </c>
      <c r="K13" s="134" t="str">
        <f t="shared" si="0"/>
        <v>No</v>
      </c>
    </row>
    <row r="14" spans="1:11" x14ac:dyDescent="0.2">
      <c r="A14" s="28" t="s">
        <v>309</v>
      </c>
      <c r="B14" s="136" t="s">
        <v>217</v>
      </c>
      <c r="C14" s="149">
        <v>114924</v>
      </c>
      <c r="D14" s="134" t="str">
        <f>IF($B14="N/A","N/A",IF(C14&gt;15,"No",IF(C14&lt;-15,"No","Yes")))</f>
        <v>N/A</v>
      </c>
      <c r="E14" s="149">
        <v>90278</v>
      </c>
      <c r="F14" s="134" t="str">
        <f>IF($B14="N/A","N/A",IF(E14&gt;15,"No",IF(E14&lt;-15,"No","Yes")))</f>
        <v>N/A</v>
      </c>
      <c r="G14" s="149">
        <v>78186</v>
      </c>
      <c r="H14" s="134" t="str">
        <f>IF($B14="N/A","N/A",IF(G14&gt;15,"No",IF(G14&lt;-15,"No","Yes")))</f>
        <v>N/A</v>
      </c>
      <c r="I14" s="143">
        <v>-21.4</v>
      </c>
      <c r="J14" s="143">
        <v>-13.4</v>
      </c>
      <c r="K14" s="134" t="str">
        <f t="shared" si="0"/>
        <v>Yes</v>
      </c>
    </row>
    <row r="15" spans="1:11" x14ac:dyDescent="0.2">
      <c r="A15" s="25" t="s">
        <v>435</v>
      </c>
      <c r="B15" s="136" t="s">
        <v>219</v>
      </c>
      <c r="C15" s="134">
        <v>5.7368347778000004</v>
      </c>
      <c r="D15" s="134" t="str">
        <f>IF($B15="N/A","N/A",IF(C15&gt;20,"No",IF(C15&lt;5,"No","Yes")))</f>
        <v>Yes</v>
      </c>
      <c r="E15" s="134">
        <v>6.8189370610999998</v>
      </c>
      <c r="F15" s="134" t="str">
        <f>IF($B15="N/A","N/A",IF(E15&gt;20,"No",IF(E15&lt;5,"No","Yes")))</f>
        <v>Yes</v>
      </c>
      <c r="G15" s="134">
        <v>9.5260020975999993</v>
      </c>
      <c r="H15" s="134" t="str">
        <f>IF($B15="N/A","N/A",IF(G15&gt;20,"No",IF(G15&lt;5,"No","Yes")))</f>
        <v>Yes</v>
      </c>
      <c r="I15" s="143">
        <v>18.86</v>
      </c>
      <c r="J15" s="143">
        <v>39.700000000000003</v>
      </c>
      <c r="K15" s="134" t="str">
        <f t="shared" si="0"/>
        <v>No</v>
      </c>
    </row>
    <row r="16" spans="1:11" x14ac:dyDescent="0.2">
      <c r="A16" s="25" t="s">
        <v>436</v>
      </c>
      <c r="B16" s="136" t="s">
        <v>217</v>
      </c>
      <c r="C16" s="134" t="s">
        <v>217</v>
      </c>
      <c r="D16" s="134" t="str">
        <f>IF($B16="N/A","N/A",IF(C16&gt;15,"No",IF(C16&lt;-15,"No","Yes")))</f>
        <v>N/A</v>
      </c>
      <c r="E16" s="134" t="s">
        <v>217</v>
      </c>
      <c r="F16" s="134" t="str">
        <f>IF($B16="N/A","N/A",IF(E16&gt;15,"No",IF(E16&lt;-15,"No","Yes")))</f>
        <v>N/A</v>
      </c>
      <c r="G16" s="134">
        <v>90.473997901999994</v>
      </c>
      <c r="H16" s="134" t="str">
        <f>IF($B16="N/A","N/A",IF(G16&gt;15,"No",IF(G16&lt;-15,"No","Yes")))</f>
        <v>N/A</v>
      </c>
      <c r="I16" s="143" t="s">
        <v>217</v>
      </c>
      <c r="J16" s="143" t="s">
        <v>217</v>
      </c>
      <c r="K16" s="134" t="str">
        <f t="shared" si="0"/>
        <v>N/A</v>
      </c>
    </row>
    <row r="17" spans="1:11" x14ac:dyDescent="0.2">
      <c r="A17" s="25" t="s">
        <v>437</v>
      </c>
      <c r="B17" s="136" t="s">
        <v>217</v>
      </c>
      <c r="C17" s="134">
        <v>4.5316905084999997</v>
      </c>
      <c r="D17" s="134" t="str">
        <f>IF($B17="N/A","N/A",IF(C17&gt;15,"No",IF(C17&lt;-15,"No","Yes")))</f>
        <v>N/A</v>
      </c>
      <c r="E17" s="134">
        <v>2.4191940450999998</v>
      </c>
      <c r="F17" s="134" t="str">
        <f>IF($B17="N/A","N/A",IF(E17&gt;15,"No",IF(E17&lt;-15,"No","Yes")))</f>
        <v>N/A</v>
      </c>
      <c r="G17" s="134">
        <v>6.0087483693000001</v>
      </c>
      <c r="H17" s="134" t="str">
        <f>IF($B17="N/A","N/A",IF(G17&gt;15,"No",IF(G17&lt;-15,"No","Yes")))</f>
        <v>N/A</v>
      </c>
      <c r="I17" s="143">
        <v>-46.6</v>
      </c>
      <c r="J17" s="143">
        <v>148.4</v>
      </c>
      <c r="K17" s="134" t="str">
        <f t="shared" si="0"/>
        <v>No</v>
      </c>
    </row>
    <row r="18" spans="1:11" x14ac:dyDescent="0.2">
      <c r="A18" s="25" t="s">
        <v>813</v>
      </c>
      <c r="B18" s="136" t="s">
        <v>217</v>
      </c>
      <c r="C18" s="182">
        <v>9965.1528417999998</v>
      </c>
      <c r="D18" s="134" t="str">
        <f>IF($B18="N/A","N/A",IF(C18&gt;15,"No",IF(C18&lt;-15,"No","Yes")))</f>
        <v>N/A</v>
      </c>
      <c r="E18" s="182">
        <v>10699.547619000001</v>
      </c>
      <c r="F18" s="134" t="str">
        <f>IF($B18="N/A","N/A",IF(E18&gt;15,"No",IF(E18&lt;-15,"No","Yes")))</f>
        <v>N/A</v>
      </c>
      <c r="G18" s="182">
        <v>8978.0202214000001</v>
      </c>
      <c r="H18" s="134" t="str">
        <f>IF($B18="N/A","N/A",IF(G18&gt;15,"No",IF(G18&lt;-15,"No","Yes")))</f>
        <v>N/A</v>
      </c>
      <c r="I18" s="143">
        <v>7.37</v>
      </c>
      <c r="J18" s="143">
        <v>-16.100000000000001</v>
      </c>
      <c r="K18" s="134" t="str">
        <f t="shared" si="0"/>
        <v>Yes</v>
      </c>
    </row>
    <row r="19" spans="1:11" x14ac:dyDescent="0.2">
      <c r="A19" s="3" t="s">
        <v>310</v>
      </c>
      <c r="B19" s="136" t="s">
        <v>217</v>
      </c>
      <c r="C19" s="149">
        <v>1229</v>
      </c>
      <c r="D19" s="136" t="s">
        <v>217</v>
      </c>
      <c r="E19" s="149">
        <v>1415</v>
      </c>
      <c r="F19" s="136" t="s">
        <v>217</v>
      </c>
      <c r="G19" s="149">
        <v>1216</v>
      </c>
      <c r="H19" s="134" t="str">
        <f>IF($B19="N/A","N/A",IF(G19&gt;15,"No",IF(G19&lt;-15,"No","Yes")))</f>
        <v>N/A</v>
      </c>
      <c r="I19" s="143">
        <v>15.13</v>
      </c>
      <c r="J19" s="143">
        <v>-14.1</v>
      </c>
      <c r="K19" s="134" t="str">
        <f t="shared" si="0"/>
        <v>Yes</v>
      </c>
    </row>
    <row r="20" spans="1:11" x14ac:dyDescent="0.2">
      <c r="A20" s="3" t="s">
        <v>350</v>
      </c>
      <c r="B20" s="136" t="s">
        <v>217</v>
      </c>
      <c r="C20" s="149" t="s">
        <v>217</v>
      </c>
      <c r="D20" s="136" t="s">
        <v>217</v>
      </c>
      <c r="E20" s="149" t="s">
        <v>217</v>
      </c>
      <c r="F20" s="136" t="s">
        <v>217</v>
      </c>
      <c r="G20" s="150">
        <v>0.51847493330000005</v>
      </c>
      <c r="H20" s="134" t="str">
        <f>IF($B20="N/A","N/A",IF(G20&gt;15,"No",IF(G20&lt;-15,"No","Yes")))</f>
        <v>N/A</v>
      </c>
      <c r="I20" s="143" t="s">
        <v>217</v>
      </c>
      <c r="J20" s="143" t="s">
        <v>217</v>
      </c>
      <c r="K20" s="134" t="str">
        <f t="shared" si="0"/>
        <v>N/A</v>
      </c>
    </row>
    <row r="21" spans="1:11" ht="25.5" x14ac:dyDescent="0.2">
      <c r="A21" s="3" t="s">
        <v>814</v>
      </c>
      <c r="B21" s="136" t="s">
        <v>217</v>
      </c>
      <c r="C21" s="151">
        <v>7326.5484133</v>
      </c>
      <c r="D21" s="134" t="str">
        <f>IF($B21="N/A","N/A",IF(C21&gt;60,"No",IF(C21&lt;15,"No","Yes")))</f>
        <v>N/A</v>
      </c>
      <c r="E21" s="151">
        <v>8642.8706714</v>
      </c>
      <c r="F21" s="134" t="str">
        <f>IF($B21="N/A","N/A",IF(E21&gt;60,"No",IF(E21&lt;15,"No","Yes")))</f>
        <v>N/A</v>
      </c>
      <c r="G21" s="151">
        <v>9719.4736842000002</v>
      </c>
      <c r="H21" s="134" t="str">
        <f>IF($B21="N/A","N/A",IF(G21&gt;60,"No",IF(G21&lt;15,"No","Yes")))</f>
        <v>N/A</v>
      </c>
      <c r="I21" s="143">
        <v>17.97</v>
      </c>
      <c r="J21" s="143">
        <v>12.46</v>
      </c>
      <c r="K21" s="134" t="str">
        <f t="shared" si="0"/>
        <v>Yes</v>
      </c>
    </row>
    <row r="22" spans="1:11" x14ac:dyDescent="0.2">
      <c r="A22" s="3" t="s">
        <v>815</v>
      </c>
      <c r="B22" s="136" t="s">
        <v>221</v>
      </c>
      <c r="C22" s="149">
        <v>0</v>
      </c>
      <c r="D22" s="134" t="str">
        <f>IF($B22="N/A","N/A",IF(C22="N/A","N/A",IF(C22=0,"Yes","No")))</f>
        <v>Yes</v>
      </c>
      <c r="E22" s="149">
        <v>0</v>
      </c>
      <c r="F22" s="134" t="str">
        <f>IF($B22="N/A","N/A",IF(E22="N/A","N/A",IF(E22=0,"Yes","No")))</f>
        <v>Yes</v>
      </c>
      <c r="G22" s="149">
        <v>0</v>
      </c>
      <c r="H22" s="134" t="str">
        <f>IF($B22="N/A","N/A",IF(G22=0,"Yes","No"))</f>
        <v>Yes</v>
      </c>
      <c r="I22" s="143" t="s">
        <v>1743</v>
      </c>
      <c r="J22" s="143" t="s">
        <v>1743</v>
      </c>
      <c r="K22" s="134" t="str">
        <f t="shared" si="0"/>
        <v>N/A</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108331</v>
      </c>
      <c r="D6" s="9" t="str">
        <f>IF($B6="N/A","N/A",IF(C6&gt;15,"No",IF(C6&lt;-15,"No","Yes")))</f>
        <v>N/A</v>
      </c>
      <c r="E6" s="35">
        <v>84122</v>
      </c>
      <c r="F6" s="9" t="str">
        <f>IF($B6="N/A","N/A",IF(E6&gt;15,"No",IF(E6&lt;-15,"No","Yes")))</f>
        <v>N/A</v>
      </c>
      <c r="G6" s="35">
        <v>70738</v>
      </c>
      <c r="H6" s="9" t="str">
        <f>IF($B6="N/A","N/A",IF(G6&gt;15,"No",IF(G6&lt;-15,"No","Yes")))</f>
        <v>N/A</v>
      </c>
      <c r="I6" s="10">
        <v>-22.3</v>
      </c>
      <c r="J6" s="10">
        <v>-15.9</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4984.4239414000003</v>
      </c>
      <c r="D9" s="9" t="str">
        <f>IF($B9="N/A","N/A",IF(C9&gt;7000,"No",IF(C9&lt;2000,"No","Yes")))</f>
        <v>Yes</v>
      </c>
      <c r="E9" s="88">
        <v>5934.8303059999998</v>
      </c>
      <c r="F9" s="9" t="str">
        <f>IF($B9="N/A","N/A",IF(E9&gt;7000,"No",IF(E9&lt;2000,"No","Yes")))</f>
        <v>Yes</v>
      </c>
      <c r="G9" s="88">
        <v>6917.0560095000001</v>
      </c>
      <c r="H9" s="9" t="str">
        <f>IF($B9="N/A","N/A",IF(G9&gt;7000,"No",IF(G9&lt;2000,"No","Yes")))</f>
        <v>Yes</v>
      </c>
      <c r="I9" s="10">
        <v>19.07</v>
      </c>
      <c r="J9" s="10">
        <v>16.55</v>
      </c>
      <c r="K9" s="9" t="str">
        <f t="shared" si="0"/>
        <v>Yes</v>
      </c>
    </row>
    <row r="10" spans="1:11" x14ac:dyDescent="0.2">
      <c r="A10" s="102" t="s">
        <v>819</v>
      </c>
      <c r="B10" s="34" t="s">
        <v>217</v>
      </c>
      <c r="C10" s="88">
        <v>1122.7011938999999</v>
      </c>
      <c r="D10" s="9" t="str">
        <f>IF($B10="N/A","N/A",IF(C10&gt;15,"No",IF(C10&lt;-15,"No","Yes")))</f>
        <v>N/A</v>
      </c>
      <c r="E10" s="88">
        <v>1213.7099507999999</v>
      </c>
      <c r="F10" s="9" t="str">
        <f>IF($B10="N/A","N/A",IF(E10&gt;15,"No",IF(E10&lt;-15,"No","Yes")))</f>
        <v>N/A</v>
      </c>
      <c r="G10" s="88">
        <v>1264.4108914000001</v>
      </c>
      <c r="H10" s="9" t="str">
        <f>IF($B10="N/A","N/A",IF(G10&gt;15,"No",IF(G10&lt;-15,"No","Yes")))</f>
        <v>N/A</v>
      </c>
      <c r="I10" s="10">
        <v>8.1059999999999999</v>
      </c>
      <c r="J10" s="10">
        <v>4.1769999999999996</v>
      </c>
      <c r="K10" s="9" t="str">
        <f t="shared" si="0"/>
        <v>Yes</v>
      </c>
    </row>
    <row r="11" spans="1:11" x14ac:dyDescent="0.2">
      <c r="A11" s="102" t="s">
        <v>313</v>
      </c>
      <c r="B11" s="34" t="s">
        <v>223</v>
      </c>
      <c r="C11" s="9">
        <v>0.6572449253</v>
      </c>
      <c r="D11" s="9" t="str">
        <f>IF($B11="N/A","N/A",IF(C11&gt;10,"No",IF(C11&lt;=0,"No","Yes")))</f>
        <v>Yes</v>
      </c>
      <c r="E11" s="9">
        <v>0.81191602669999996</v>
      </c>
      <c r="F11" s="9" t="str">
        <f>IF($B11="N/A","N/A",IF(E11&gt;10,"No",IF(E11&lt;=0,"No","Yes")))</f>
        <v>Yes</v>
      </c>
      <c r="G11" s="9">
        <v>1.1422432073</v>
      </c>
      <c r="H11" s="9" t="str">
        <f>IF($B11="N/A","N/A",IF(G11&gt;10,"No",IF(G11&lt;=0,"No","Yes")))</f>
        <v>Yes</v>
      </c>
      <c r="I11" s="10">
        <v>23.53</v>
      </c>
      <c r="J11" s="10">
        <v>40.68</v>
      </c>
      <c r="K11" s="9" t="str">
        <f t="shared" si="0"/>
        <v>No</v>
      </c>
    </row>
    <row r="12" spans="1:11" x14ac:dyDescent="0.2">
      <c r="A12" s="102" t="s">
        <v>820</v>
      </c>
      <c r="B12" s="34" t="s">
        <v>217</v>
      </c>
      <c r="C12" s="88">
        <v>3248.9494381999998</v>
      </c>
      <c r="D12" s="9" t="str">
        <f>IF($B12="N/A","N/A",IF(C12&gt;15,"No",IF(C12&lt;-15,"No","Yes")))</f>
        <v>N/A</v>
      </c>
      <c r="E12" s="88">
        <v>4166.4875548999999</v>
      </c>
      <c r="F12" s="9" t="str">
        <f>IF($B12="N/A","N/A",IF(E12&gt;15,"No",IF(E12&lt;-15,"No","Yes")))</f>
        <v>N/A</v>
      </c>
      <c r="G12" s="88">
        <v>3983.7289603999998</v>
      </c>
      <c r="H12" s="9" t="str">
        <f>IF($B12="N/A","N/A",IF(G12&gt;15,"No",IF(G12&lt;-15,"No","Yes")))</f>
        <v>N/A</v>
      </c>
      <c r="I12" s="10">
        <v>28.24</v>
      </c>
      <c r="J12" s="10">
        <v>-4.3899999999999997</v>
      </c>
      <c r="K12" s="9" t="str">
        <f t="shared" si="0"/>
        <v>Yes</v>
      </c>
    </row>
    <row r="13" spans="1:11" x14ac:dyDescent="0.2">
      <c r="A13" s="102" t="s">
        <v>314</v>
      </c>
      <c r="B13" s="34" t="s">
        <v>218</v>
      </c>
      <c r="C13" s="8">
        <v>100</v>
      </c>
      <c r="D13" s="9" t="str">
        <f>IF($B13="N/A","N/A",IF(C13&gt;100,"No",IF(C13&lt;95,"No","Yes")))</f>
        <v>Yes</v>
      </c>
      <c r="E13" s="8">
        <v>99.990490003000005</v>
      </c>
      <c r="F13" s="9" t="str">
        <f>IF($B13="N/A","N/A",IF(E13&gt;100,"No",IF(E13&lt;95,"No","Yes")))</f>
        <v>Yes</v>
      </c>
      <c r="G13" s="8">
        <v>99.988690661000007</v>
      </c>
      <c r="H13" s="9" t="str">
        <f>IF($B13="N/A","N/A",IF(G13&gt;100,"No",IF(G13&lt;95,"No","Yes")))</f>
        <v>Yes</v>
      </c>
      <c r="I13" s="10">
        <v>-0.01</v>
      </c>
      <c r="J13" s="10">
        <v>-2E-3</v>
      </c>
      <c r="K13" s="9" t="str">
        <f t="shared" si="0"/>
        <v>Yes</v>
      </c>
    </row>
    <row r="14" spans="1:11" x14ac:dyDescent="0.2">
      <c r="A14" s="102" t="s">
        <v>821</v>
      </c>
      <c r="B14" s="34" t="s">
        <v>224</v>
      </c>
      <c r="C14" s="8">
        <v>1.1402645595000001</v>
      </c>
      <c r="D14" s="9" t="str">
        <f>IF($B14="N/A","N/A",IF(C14&gt;1,"Yes","No"))</f>
        <v>Yes</v>
      </c>
      <c r="E14" s="8">
        <v>1.1661197898</v>
      </c>
      <c r="F14" s="9" t="str">
        <f>IF($B14="N/A","N/A",IF(E14&gt;1,"Yes","No"))</f>
        <v>Yes</v>
      </c>
      <c r="G14" s="8">
        <v>1.2043545878999999</v>
      </c>
      <c r="H14" s="9" t="str">
        <f>IF($B14="N/A","N/A",IF(G14&gt;1,"Yes","No"))</f>
        <v>Yes</v>
      </c>
      <c r="I14" s="10">
        <v>2.2669999999999999</v>
      </c>
      <c r="J14" s="10">
        <v>3.2789999999999999</v>
      </c>
      <c r="K14" s="9" t="str">
        <f t="shared" si="0"/>
        <v>Yes</v>
      </c>
    </row>
    <row r="15" spans="1:11" x14ac:dyDescent="0.2">
      <c r="A15" s="102" t="s">
        <v>315</v>
      </c>
      <c r="B15" s="34" t="s">
        <v>218</v>
      </c>
      <c r="C15" s="8">
        <v>99.885535996000002</v>
      </c>
      <c r="D15" s="9" t="str">
        <f>IF($B15="N/A","N/A",IF(C15&gt;100,"No",IF(C15&lt;95,"No","Yes")))</f>
        <v>Yes</v>
      </c>
      <c r="E15" s="8">
        <v>99.862105037999996</v>
      </c>
      <c r="F15" s="9" t="str">
        <f>IF($B15="N/A","N/A",IF(E15&gt;100,"No",IF(E15&lt;95,"No","Yes")))</f>
        <v>Yes</v>
      </c>
      <c r="G15" s="8">
        <v>99.847323927999994</v>
      </c>
      <c r="H15" s="9" t="str">
        <f>IF($B15="N/A","N/A",IF(G15&gt;100,"No",IF(G15&lt;95,"No","Yes")))</f>
        <v>Yes</v>
      </c>
      <c r="I15" s="10">
        <v>-2.3E-2</v>
      </c>
      <c r="J15" s="10">
        <v>-1.4999999999999999E-2</v>
      </c>
      <c r="K15" s="9" t="str">
        <f t="shared" si="0"/>
        <v>Yes</v>
      </c>
    </row>
    <row r="16" spans="1:11" x14ac:dyDescent="0.2">
      <c r="A16" s="102" t="s">
        <v>822</v>
      </c>
      <c r="B16" s="34" t="s">
        <v>225</v>
      </c>
      <c r="C16" s="8">
        <v>8.7968523293000001</v>
      </c>
      <c r="D16" s="9" t="str">
        <f>IF($B16="N/A","N/A",IF(C16&gt;3,"Yes","No"))</f>
        <v>Yes</v>
      </c>
      <c r="E16" s="8">
        <v>9.2813013356000003</v>
      </c>
      <c r="F16" s="9" t="str">
        <f>IF($B16="N/A","N/A",IF(E16&gt;3,"Yes","No"))</f>
        <v>Yes</v>
      </c>
      <c r="G16" s="8">
        <v>10.375973382</v>
      </c>
      <c r="H16" s="9" t="str">
        <f>IF($B16="N/A","N/A",IF(G16&gt;3,"Yes","No"))</f>
        <v>Yes</v>
      </c>
      <c r="I16" s="10">
        <v>5.5069999999999997</v>
      </c>
      <c r="J16" s="10">
        <v>11.79</v>
      </c>
      <c r="K16" s="9" t="str">
        <f t="shared" si="0"/>
        <v>Yes</v>
      </c>
    </row>
    <row r="17" spans="1:11" x14ac:dyDescent="0.2">
      <c r="A17" s="102" t="s">
        <v>823</v>
      </c>
      <c r="B17" s="34" t="s">
        <v>226</v>
      </c>
      <c r="C17" s="8">
        <v>4.4407787245000003</v>
      </c>
      <c r="D17" s="9" t="str">
        <f>IF($B17="N/A","N/A",IF(C17&gt;=8,"No",IF(C17&lt;2,"No","Yes")))</f>
        <v>Yes</v>
      </c>
      <c r="E17" s="8">
        <v>4.8610176343999996</v>
      </c>
      <c r="F17" s="9" t="str">
        <f>IF($B17="N/A","N/A",IF(E17&gt;=8,"No",IF(E17&lt;2,"No","Yes")))</f>
        <v>Yes</v>
      </c>
      <c r="G17" s="8">
        <v>5.4680408872999999</v>
      </c>
      <c r="H17" s="9" t="str">
        <f>IF($B17="N/A","N/A",IF(G17&gt;=8,"No",IF(G17&lt;2,"No","Yes")))</f>
        <v>Yes</v>
      </c>
      <c r="I17" s="10">
        <v>9.4629999999999992</v>
      </c>
      <c r="J17" s="10">
        <v>12.49</v>
      </c>
      <c r="K17" s="9" t="str">
        <f t="shared" si="0"/>
        <v>Yes</v>
      </c>
    </row>
    <row r="18" spans="1:11" x14ac:dyDescent="0.2">
      <c r="A18" s="102" t="s">
        <v>824</v>
      </c>
      <c r="B18" s="34" t="s">
        <v>226</v>
      </c>
      <c r="C18" s="8">
        <v>4.4396710083000004</v>
      </c>
      <c r="D18" s="9" t="str">
        <f>IF($B18="N/A","N/A",IF(C18&gt;=8,"No",IF(C18&lt;2,"No","Yes")))</f>
        <v>Yes</v>
      </c>
      <c r="E18" s="8">
        <v>4.8899469767000001</v>
      </c>
      <c r="F18" s="9" t="str">
        <f>IF($B18="N/A","N/A",IF(E18&gt;=8,"No",IF(E18&lt;2,"No","Yes")))</f>
        <v>Yes</v>
      </c>
      <c r="G18" s="8">
        <v>5.4710306801000002</v>
      </c>
      <c r="H18" s="9" t="str">
        <f>IF($B18="N/A","N/A",IF(G18&gt;=8,"No",IF(G18&lt;2,"No","Yes")))</f>
        <v>Yes</v>
      </c>
      <c r="I18" s="10">
        <v>10.14</v>
      </c>
      <c r="J18" s="10">
        <v>11.88</v>
      </c>
      <c r="K18" s="9" t="str">
        <f t="shared" si="0"/>
        <v>Yes</v>
      </c>
    </row>
    <row r="19" spans="1:11" x14ac:dyDescent="0.2">
      <c r="A19" s="102" t="s">
        <v>316</v>
      </c>
      <c r="B19" s="34"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02" t="s">
        <v>31</v>
      </c>
      <c r="B20" s="59" t="s">
        <v>218</v>
      </c>
      <c r="C20" s="8">
        <v>99.998153806000005</v>
      </c>
      <c r="D20" s="9" t="str">
        <f>IF($B20="N/A","N/A",IF(C20&gt;100,"No",IF(C20&lt;95,"No","Yes")))</f>
        <v>Yes</v>
      </c>
      <c r="E20" s="8">
        <v>99.979791255999999</v>
      </c>
      <c r="F20" s="9" t="str">
        <f>IF($B20="N/A","N/A",IF(E20&gt;100,"No",IF(E20&lt;95,"No","Yes")))</f>
        <v>Yes</v>
      </c>
      <c r="G20" s="8">
        <v>99.967485651000004</v>
      </c>
      <c r="H20" s="9" t="str">
        <f>IF($B20="N/A","N/A",IF(G20&gt;100,"No",IF(G20&lt;95,"No","Yes")))</f>
        <v>Yes</v>
      </c>
      <c r="I20" s="10">
        <v>-1.7999999999999999E-2</v>
      </c>
      <c r="J20" s="10">
        <v>-1.2E-2</v>
      </c>
      <c r="K20" s="9" t="str">
        <f t="shared" si="0"/>
        <v>Yes</v>
      </c>
    </row>
    <row r="21" spans="1:11" x14ac:dyDescent="0.2">
      <c r="A21" s="102" t="s">
        <v>317</v>
      </c>
      <c r="B21" s="34" t="s">
        <v>218</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
      <c r="A22" s="102" t="s">
        <v>1719</v>
      </c>
      <c r="B22" s="34" t="s">
        <v>228</v>
      </c>
      <c r="C22" s="8">
        <v>4.2462452999999997E-2</v>
      </c>
      <c r="D22" s="9" t="str">
        <f>IF($B22="N/A","N/A",IF(C22&gt;5,"No",IF(C22&lt;=0,"No","Yes")))</f>
        <v>Yes</v>
      </c>
      <c r="E22" s="8">
        <v>9.8666222900000003E-2</v>
      </c>
      <c r="F22" s="9" t="str">
        <f>IF($B22="N/A","N/A",IF(E22&gt;5,"No",IF(E22&lt;=0,"No","Yes")))</f>
        <v>Yes</v>
      </c>
      <c r="G22" s="8">
        <v>0</v>
      </c>
      <c r="H22" s="9" t="str">
        <f>IF($B22="N/A","N/A",IF(G22&gt;5,"No",IF(G22&lt;=0,"No","Yes")))</f>
        <v>No</v>
      </c>
      <c r="I22" s="10">
        <v>132.4</v>
      </c>
      <c r="J22" s="10">
        <v>-100</v>
      </c>
      <c r="K22" s="9" t="str">
        <f t="shared" si="0"/>
        <v>No</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5.1276181333000004</v>
      </c>
      <c r="D24" s="9" t="str">
        <f>IF($B24="N/A","N/A",IF(C24&gt;=2,"Yes","No"))</f>
        <v>Yes</v>
      </c>
      <c r="E24" s="8">
        <v>5.3895532679000002</v>
      </c>
      <c r="F24" s="9" t="str">
        <f>IF($B24="N/A","N/A",IF(E24&gt;=2,"Yes","No"))</f>
        <v>Yes</v>
      </c>
      <c r="G24" s="8">
        <v>6.0965534789999998</v>
      </c>
      <c r="H24" s="9" t="str">
        <f>IF($B24="N/A","N/A",IF(G24&gt;=2,"Yes","No"))</f>
        <v>Yes</v>
      </c>
      <c r="I24" s="10">
        <v>5.1079999999999997</v>
      </c>
      <c r="J24" s="10">
        <v>13.12</v>
      </c>
      <c r="K24" s="9" t="str">
        <f t="shared" si="0"/>
        <v>Yes</v>
      </c>
    </row>
    <row r="25" spans="1:11" x14ac:dyDescent="0.2">
      <c r="A25" s="102" t="s">
        <v>826</v>
      </c>
      <c r="B25" s="34" t="s">
        <v>230</v>
      </c>
      <c r="C25" s="8">
        <v>3.5806925072000002</v>
      </c>
      <c r="D25" s="9" t="str">
        <f>IF($B25="N/A","N/A",IF(C25&gt;30,"No",IF(C25&lt;5,"No","Yes")))</f>
        <v>No</v>
      </c>
      <c r="E25" s="8">
        <v>3.7635814650000001</v>
      </c>
      <c r="F25" s="9" t="str">
        <f>IF($B25="N/A","N/A",IF(E25&gt;30,"No",IF(E25&lt;5,"No","Yes")))</f>
        <v>No</v>
      </c>
      <c r="G25" s="8">
        <v>3.9398908649000002</v>
      </c>
      <c r="H25" s="9" t="str">
        <f>IF($B25="N/A","N/A",IF(G25&gt;30,"No",IF(G25&lt;5,"No","Yes")))</f>
        <v>No</v>
      </c>
      <c r="I25" s="10">
        <v>5.1079999999999997</v>
      </c>
      <c r="J25" s="10">
        <v>4.6849999999999996</v>
      </c>
      <c r="K25" s="9" t="str">
        <f t="shared" si="0"/>
        <v>Yes</v>
      </c>
    </row>
    <row r="26" spans="1:11" x14ac:dyDescent="0.2">
      <c r="A26" s="102" t="s">
        <v>827</v>
      </c>
      <c r="B26" s="34" t="s">
        <v>231</v>
      </c>
      <c r="C26" s="8">
        <v>17.430836972000002</v>
      </c>
      <c r="D26" s="9" t="str">
        <f>IF($B26="N/A","N/A",IF(C26&gt;75,"No",IF(C26&lt;15,"No","Yes")))</f>
        <v>Yes</v>
      </c>
      <c r="E26" s="8">
        <v>21.264354151999999</v>
      </c>
      <c r="F26" s="9" t="str">
        <f>IF($B26="N/A","N/A",IF(E26&gt;75,"No",IF(E26&lt;15,"No","Yes")))</f>
        <v>Yes</v>
      </c>
      <c r="G26" s="8">
        <v>26.268766434</v>
      </c>
      <c r="H26" s="9" t="str">
        <f>IF($B26="N/A","N/A",IF(G26&gt;75,"No",IF(G26&lt;15,"No","Yes")))</f>
        <v>Yes</v>
      </c>
      <c r="I26" s="10">
        <v>21.99</v>
      </c>
      <c r="J26" s="10">
        <v>23.53</v>
      </c>
      <c r="K26" s="9" t="str">
        <f t="shared" si="0"/>
        <v>Yes</v>
      </c>
    </row>
    <row r="27" spans="1:11" x14ac:dyDescent="0.2">
      <c r="A27" s="102" t="s">
        <v>828</v>
      </c>
      <c r="B27" s="34" t="s">
        <v>232</v>
      </c>
      <c r="C27" s="8">
        <v>78.988470520999996</v>
      </c>
      <c r="D27" s="9" t="str">
        <f>IF($B27="N/A","N/A",IF(C27&gt;70,"No",IF(C27&lt;25,"No","Yes")))</f>
        <v>No</v>
      </c>
      <c r="E27" s="8">
        <v>74.972064383000003</v>
      </c>
      <c r="F27" s="9" t="str">
        <f>IF($B27="N/A","N/A",IF(E27&gt;70,"No",IF(E27&lt;25,"No","Yes")))</f>
        <v>No</v>
      </c>
      <c r="G27" s="8">
        <v>69.791342701000005</v>
      </c>
      <c r="H27" s="9" t="str">
        <f>IF($B27="N/A","N/A",IF(G27&gt;70,"No",IF(G27&lt;25,"No","Yes")))</f>
        <v>Yes</v>
      </c>
      <c r="I27" s="10">
        <v>-5.08</v>
      </c>
      <c r="J27" s="10">
        <v>-6.91</v>
      </c>
      <c r="K27" s="9" t="str">
        <f t="shared" si="0"/>
        <v>Yes</v>
      </c>
    </row>
    <row r="28" spans="1:11" x14ac:dyDescent="0.2">
      <c r="A28" s="102" t="s">
        <v>322</v>
      </c>
      <c r="B28" s="34" t="s">
        <v>233</v>
      </c>
      <c r="C28" s="8">
        <v>70.502441590999993</v>
      </c>
      <c r="D28" s="9" t="str">
        <f>IF($B28="N/A","N/A",IF(C28&gt;70,"No",IF(C28&lt;35,"No","Yes")))</f>
        <v>No</v>
      </c>
      <c r="E28" s="8">
        <v>67.671952640000001</v>
      </c>
      <c r="F28" s="9" t="str">
        <f>IF($B28="N/A","N/A",IF(E28&gt;70,"No",IF(E28&lt;35,"No","Yes")))</f>
        <v>Yes</v>
      </c>
      <c r="G28" s="8">
        <v>66.571008509999999</v>
      </c>
      <c r="H28" s="9" t="str">
        <f>IF($B28="N/A","N/A",IF(G28&gt;70,"No",IF(G28&lt;35,"No","Yes")))</f>
        <v>Yes</v>
      </c>
      <c r="I28" s="10">
        <v>-4.01</v>
      </c>
      <c r="J28" s="10">
        <v>-1.63</v>
      </c>
      <c r="K28" s="9" t="str">
        <f t="shared" si="0"/>
        <v>Yes</v>
      </c>
    </row>
    <row r="29" spans="1:11" x14ac:dyDescent="0.2">
      <c r="A29" s="102" t="s">
        <v>829</v>
      </c>
      <c r="B29" s="34" t="s">
        <v>224</v>
      </c>
      <c r="C29" s="8">
        <v>2.1900073321</v>
      </c>
      <c r="D29" s="9" t="str">
        <f>IF($B29="N/A","N/A",IF(C29&gt;1,"Yes","No"))</f>
        <v>Yes</v>
      </c>
      <c r="E29" s="8">
        <v>2.2162067208999998</v>
      </c>
      <c r="F29" s="9" t="str">
        <f>IF($B29="N/A","N/A",IF(E29&gt;1,"Yes","No"))</f>
        <v>Yes</v>
      </c>
      <c r="G29" s="8">
        <v>2.3456923827999998</v>
      </c>
      <c r="H29" s="9" t="str">
        <f>IF($B29="N/A","N/A",IF(G29&gt;1,"Yes","No"))</f>
        <v>Yes</v>
      </c>
      <c r="I29" s="10">
        <v>1.196</v>
      </c>
      <c r="J29" s="10">
        <v>5.843</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100</v>
      </c>
      <c r="D31" s="9" t="str">
        <f>IF($B31="N/A","N/A",IF(C31&gt;15,"No",IF(C31&lt;-15,"No","Yes")))</f>
        <v>N/A</v>
      </c>
      <c r="E31" s="8">
        <v>99.994730093000001</v>
      </c>
      <c r="F31" s="9" t="str">
        <f>IF($B31="N/A","N/A",IF(E31&gt;15,"No",IF(E31&lt;-15,"No","Yes")))</f>
        <v>N/A</v>
      </c>
      <c r="G31" s="8">
        <v>99.995752904</v>
      </c>
      <c r="H31" s="9" t="str">
        <f>IF($B31="N/A","N/A",IF(G31&gt;15,"No",IF(G31&lt;-15,"No","Yes")))</f>
        <v>N/A</v>
      </c>
      <c r="I31" s="10">
        <v>-5.0000000000000001E-3</v>
      </c>
      <c r="J31" s="10">
        <v>1E-3</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02" t="s">
        <v>326</v>
      </c>
      <c r="B34" s="34" t="s">
        <v>234</v>
      </c>
      <c r="C34" s="8">
        <v>99.267984233999996</v>
      </c>
      <c r="D34" s="9" t="str">
        <f>IF($B34="N/A","N/A",IF(C34&gt;=90,"Yes","No"))</f>
        <v>Yes</v>
      </c>
      <c r="E34" s="8">
        <v>99.184517724000003</v>
      </c>
      <c r="F34" s="9" t="str">
        <f>IF($B34="N/A","N/A",IF(E34&gt;=90,"Yes","No"))</f>
        <v>Yes</v>
      </c>
      <c r="G34" s="8">
        <v>98.958127173999998</v>
      </c>
      <c r="H34" s="9" t="str">
        <f>IF($B34="N/A","N/A",IF(G34&gt;=90,"Yes","No"))</f>
        <v>Yes</v>
      </c>
      <c r="I34" s="10">
        <v>-8.4000000000000005E-2</v>
      </c>
      <c r="J34" s="10">
        <v>-0.22800000000000001</v>
      </c>
      <c r="K34" s="9" t="str">
        <f t="shared" si="0"/>
        <v>Yes</v>
      </c>
    </row>
    <row r="35" spans="1:11" x14ac:dyDescent="0.2">
      <c r="A35" s="102" t="s">
        <v>327</v>
      </c>
      <c r="B35" s="34" t="s">
        <v>217</v>
      </c>
      <c r="C35" s="8">
        <v>23.464197689999999</v>
      </c>
      <c r="D35" s="9" t="str">
        <f>IF($B35="N/A","N/A",IF(C35&gt;15,"No",IF(C35&lt;-15,"No","Yes")))</f>
        <v>N/A</v>
      </c>
      <c r="E35" s="8">
        <v>13.70984998</v>
      </c>
      <c r="F35" s="9" t="str">
        <f>IF($B35="N/A","N/A",IF(E35&gt;15,"No",IF(E35&lt;-15,"No","Yes")))</f>
        <v>N/A</v>
      </c>
      <c r="G35" s="8">
        <v>9.8108513105000004</v>
      </c>
      <c r="H35" s="9" t="str">
        <f>IF($B35="N/A","N/A",IF(G35&gt;15,"No",IF(G35&lt;-15,"No","Yes")))</f>
        <v>N/A</v>
      </c>
      <c r="I35" s="10">
        <v>-41.6</v>
      </c>
      <c r="J35" s="10">
        <v>-28.4</v>
      </c>
      <c r="K35" s="9" t="str">
        <f t="shared" si="0"/>
        <v>Yes</v>
      </c>
    </row>
    <row r="36" spans="1:11" ht="25.5" x14ac:dyDescent="0.2">
      <c r="A36" s="102" t="s">
        <v>368</v>
      </c>
      <c r="B36" s="34" t="s">
        <v>217</v>
      </c>
      <c r="C36" s="8">
        <v>31.004975492</v>
      </c>
      <c r="D36" s="9" t="str">
        <f>IF($B36="N/A","N/A",IF(C36&gt;15,"No",IF(C36&lt;-15,"No","Yes")))</f>
        <v>N/A</v>
      </c>
      <c r="E36" s="8">
        <v>30.383252894999998</v>
      </c>
      <c r="F36" s="9" t="str">
        <f>IF($B36="N/A","N/A",IF(E36&gt;15,"No",IF(E36&lt;-15,"No","Yes")))</f>
        <v>N/A</v>
      </c>
      <c r="G36" s="8">
        <v>21.152704346</v>
      </c>
      <c r="H36" s="9" t="str">
        <f>IF($B36="N/A","N/A",IF(G36&gt;15,"No",IF(G36&lt;-15,"No","Yes")))</f>
        <v>N/A</v>
      </c>
      <c r="I36" s="10">
        <v>-2.0099999999999998</v>
      </c>
      <c r="J36" s="10">
        <v>-30.4</v>
      </c>
      <c r="K36" s="9" t="str">
        <f t="shared" si="0"/>
        <v>No</v>
      </c>
    </row>
    <row r="37" spans="1:11" x14ac:dyDescent="0.2">
      <c r="A37" s="102" t="s">
        <v>373</v>
      </c>
      <c r="B37" s="34" t="s">
        <v>235</v>
      </c>
      <c r="C37" s="8">
        <v>85.364300154000006</v>
      </c>
      <c r="D37" s="9" t="str">
        <f>IF($B37="N/A","N/A",IF(C37&gt;90,"No",IF(C37&lt;75,"No","Yes")))</f>
        <v>Yes</v>
      </c>
      <c r="E37" s="8">
        <v>83.212477117000006</v>
      </c>
      <c r="F37" s="9" t="str">
        <f>IF($B37="N/A","N/A",IF(E37&gt;90,"No",IF(E37&lt;75,"No","Yes")))</f>
        <v>Yes</v>
      </c>
      <c r="G37" s="8">
        <v>79.787384433</v>
      </c>
      <c r="H37" s="9" t="str">
        <f>IF($B37="N/A","N/A",IF(G37&gt;90,"No",IF(G37&lt;75,"No","Yes")))</f>
        <v>Yes</v>
      </c>
      <c r="I37" s="10">
        <v>-2.52</v>
      </c>
      <c r="J37" s="10">
        <v>-4.12</v>
      </c>
      <c r="K37" s="9" t="str">
        <f>IF(J37="Div by 0", "N/A", IF(J37="N/A","N/A", IF(J37&gt;30, "No", IF(J37&lt;-30, "No", "Yes"))))</f>
        <v>Yes</v>
      </c>
    </row>
    <row r="38" spans="1:11" x14ac:dyDescent="0.2">
      <c r="A38" s="102" t="s">
        <v>374</v>
      </c>
      <c r="B38" s="34" t="s">
        <v>236</v>
      </c>
      <c r="C38" s="8">
        <v>12.509807904000001</v>
      </c>
      <c r="D38" s="9" t="str">
        <f>IF($B38="N/A","N/A",IF(C38&gt;10,"No",IF(C38&lt;1,"No","Yes")))</f>
        <v>No</v>
      </c>
      <c r="E38" s="8">
        <v>14.106892371000001</v>
      </c>
      <c r="F38" s="9" t="str">
        <f>IF($B38="N/A","N/A",IF(E38&gt;10,"No",IF(E38&lt;1,"No","Yes")))</f>
        <v>No</v>
      </c>
      <c r="G38" s="8">
        <v>16.572422178</v>
      </c>
      <c r="H38" s="9" t="str">
        <f>IF($B38="N/A","N/A",IF(G38&gt;10,"No",IF(G38&lt;1,"No","Yes")))</f>
        <v>No</v>
      </c>
      <c r="I38" s="10">
        <v>12.77</v>
      </c>
      <c r="J38" s="10">
        <v>17.48</v>
      </c>
      <c r="K38" s="9" t="str">
        <f>IF(J38="Div by 0", "N/A", IF(J38="N/A","N/A", IF(J38&gt;30, "No", IF(J38&lt;-30, "No", "Yes"))))</f>
        <v>Yes</v>
      </c>
    </row>
    <row r="39" spans="1:11" x14ac:dyDescent="0.2">
      <c r="A39" s="102" t="s">
        <v>375</v>
      </c>
      <c r="B39" s="34" t="s">
        <v>237</v>
      </c>
      <c r="C39" s="8">
        <v>3.6923872000000002E-3</v>
      </c>
      <c r="D39" s="9" t="str">
        <f>IF($B39="N/A","N/A",IF(C39&gt;2,"No",IF(C39&lt;=0,"No","Yes")))</f>
        <v>Yes</v>
      </c>
      <c r="E39" s="8">
        <v>1.42649961E-2</v>
      </c>
      <c r="F39" s="9" t="str">
        <f>IF($B39="N/A","N/A",IF(E39&gt;2,"No",IF(E39&lt;=0,"No","Yes")))</f>
        <v>Yes</v>
      </c>
      <c r="G39" s="8">
        <v>2.2618677399999999E-2</v>
      </c>
      <c r="H39" s="9" t="str">
        <f>IF($B39="N/A","N/A",IF(G39&gt;2,"No",IF(G39&lt;=0,"No","Yes")))</f>
        <v>Yes</v>
      </c>
      <c r="I39" s="10">
        <v>286.3</v>
      </c>
      <c r="J39" s="10">
        <v>58.56</v>
      </c>
      <c r="K39" s="9" t="str">
        <f>IF(J39="Div by 0", "N/A", IF(J39="N/A","N/A", IF(J39&gt;30, "No", IF(J39&lt;-30, "No", "Yes"))))</f>
        <v>No</v>
      </c>
    </row>
    <row r="40" spans="1:11" x14ac:dyDescent="0.2">
      <c r="A40" s="102" t="s">
        <v>376</v>
      </c>
      <c r="B40" s="34" t="s">
        <v>238</v>
      </c>
      <c r="C40" s="8">
        <v>1.0569458419</v>
      </c>
      <c r="D40" s="9" t="str">
        <f>IF($B40="N/A","N/A",IF(C40&gt;3,"No",IF(C40&lt;=0,"No","Yes")))</f>
        <v>Yes</v>
      </c>
      <c r="E40" s="8">
        <v>1.23629966</v>
      </c>
      <c r="F40" s="9" t="str">
        <f>IF($B40="N/A","N/A",IF(E40&gt;3,"No",IF(E40&lt;=0,"No","Yes")))</f>
        <v>Yes</v>
      </c>
      <c r="G40" s="8">
        <v>1.5295880573</v>
      </c>
      <c r="H40" s="9" t="str">
        <f>IF($B40="N/A","N/A",IF(G40&gt;3,"No",IF(G40&lt;=0,"No","Yes")))</f>
        <v>Yes</v>
      </c>
      <c r="I40" s="10">
        <v>16.97</v>
      </c>
      <c r="J40" s="10">
        <v>23.72</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6593</v>
      </c>
      <c r="D6" s="9" t="str">
        <f>IF($B6="N/A","N/A",IF(C6&gt;15,"No",IF(C6&lt;-15,"No","Yes")))</f>
        <v>N/A</v>
      </c>
      <c r="E6" s="35">
        <v>6156</v>
      </c>
      <c r="F6" s="9" t="str">
        <f>IF($B6="N/A","N/A",IF(E6&gt;15,"No",IF(E6&lt;-15,"No","Yes")))</f>
        <v>N/A</v>
      </c>
      <c r="G6" s="35">
        <v>7448</v>
      </c>
      <c r="H6" s="9" t="str">
        <f>IF($B6="N/A","N/A",IF(G6&gt;15,"No",IF(G6&lt;-15,"No","Yes")))</f>
        <v>N/A</v>
      </c>
      <c r="I6" s="10">
        <v>-6.63</v>
      </c>
      <c r="J6" s="10">
        <v>20.99</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878.70438344000002</v>
      </c>
      <c r="D9" s="9" t="str">
        <f>IF($B9="N/A","N/A",IF(C9&gt;15,"No",IF(C9&lt;-15,"No","Yes")))</f>
        <v>N/A</v>
      </c>
      <c r="E9" s="88">
        <v>1804.0669266</v>
      </c>
      <c r="F9" s="9" t="str">
        <f>IF($B9="N/A","N/A",IF(E9&gt;15,"No",IF(E9&lt;-15,"No","Yes")))</f>
        <v>N/A</v>
      </c>
      <c r="G9" s="88">
        <v>1679.4777121</v>
      </c>
      <c r="H9" s="9" t="str">
        <f>IF($B9="N/A","N/A",IF(G9&gt;15,"No",IF(G9&lt;-15,"No","Yes")))</f>
        <v>N/A</v>
      </c>
      <c r="I9" s="10">
        <v>105.3</v>
      </c>
      <c r="J9" s="10">
        <v>-6.91</v>
      </c>
      <c r="K9" s="9" t="str">
        <f t="shared" si="0"/>
        <v>Yes</v>
      </c>
    </row>
    <row r="10" spans="1:11" x14ac:dyDescent="0.2">
      <c r="A10" s="102" t="s">
        <v>313</v>
      </c>
      <c r="B10" s="34" t="s">
        <v>217</v>
      </c>
      <c r="C10" s="8">
        <v>1.1527377522</v>
      </c>
      <c r="D10" s="9" t="str">
        <f>IF($B10="N/A","N/A",IF(C10&gt;15,"No",IF(C10&lt;-15,"No","Yes")))</f>
        <v>N/A</v>
      </c>
      <c r="E10" s="8">
        <v>0.8771929825</v>
      </c>
      <c r="F10" s="9" t="str">
        <f>IF($B10="N/A","N/A",IF(E10&gt;15,"No",IF(E10&lt;-15,"No","Yes")))</f>
        <v>N/A</v>
      </c>
      <c r="G10" s="8">
        <v>0.46992481200000003</v>
      </c>
      <c r="H10" s="9" t="str">
        <f>IF($B10="N/A","N/A",IF(G10&gt;15,"No",IF(G10&lt;-15,"No","Yes")))</f>
        <v>N/A</v>
      </c>
      <c r="I10" s="10">
        <v>-23.9</v>
      </c>
      <c r="J10" s="10">
        <v>-46.4</v>
      </c>
      <c r="K10" s="9" t="str">
        <f t="shared" si="0"/>
        <v>No</v>
      </c>
    </row>
    <row r="11" spans="1:11" x14ac:dyDescent="0.2">
      <c r="A11" s="102" t="s">
        <v>820</v>
      </c>
      <c r="B11" s="34" t="s">
        <v>217</v>
      </c>
      <c r="C11" s="88">
        <v>6084.3421053000002</v>
      </c>
      <c r="D11" s="9" t="str">
        <f>IF($B11="N/A","N/A",IF(C11&gt;15,"No",IF(C11&lt;-15,"No","Yes")))</f>
        <v>N/A</v>
      </c>
      <c r="E11" s="88">
        <v>2596.4259259</v>
      </c>
      <c r="F11" s="9" t="str">
        <f>IF($B11="N/A","N/A",IF(E11&gt;15,"No",IF(E11&lt;-15,"No","Yes")))</f>
        <v>N/A</v>
      </c>
      <c r="G11" s="88">
        <v>932.68571428999996</v>
      </c>
      <c r="H11" s="9" t="str">
        <f>IF($B11="N/A","N/A",IF(G11&gt;15,"No",IF(G11&lt;-15,"No","Yes")))</f>
        <v>N/A</v>
      </c>
      <c r="I11" s="10">
        <v>-57.3</v>
      </c>
      <c r="J11" s="10">
        <v>-64.099999999999994</v>
      </c>
      <c r="K11" s="9" t="str">
        <f t="shared" si="0"/>
        <v>No</v>
      </c>
    </row>
    <row r="12" spans="1:11" x14ac:dyDescent="0.2">
      <c r="A12" s="102" t="s">
        <v>314</v>
      </c>
      <c r="B12" s="34" t="s">
        <v>218</v>
      </c>
      <c r="C12" s="8">
        <v>100</v>
      </c>
      <c r="D12" s="9" t="str">
        <f>IF($B12="N/A","N/A",IF(C12&gt;100,"No",IF(C12&lt;95,"No","Yes")))</f>
        <v>Yes</v>
      </c>
      <c r="E12" s="8">
        <v>99.853801169999997</v>
      </c>
      <c r="F12" s="9" t="str">
        <f>IF($B12="N/A","N/A",IF(E12&gt;100,"No",IF(E12&lt;95,"No","Yes")))</f>
        <v>Yes</v>
      </c>
      <c r="G12" s="8">
        <v>99.624060150000005</v>
      </c>
      <c r="H12" s="9" t="str">
        <f>IF($B12="N/A","N/A",IF(G12&gt;100,"No",IF(G12&lt;95,"No","Yes")))</f>
        <v>Yes</v>
      </c>
      <c r="I12" s="10">
        <v>-0.14599999999999999</v>
      </c>
      <c r="J12" s="10">
        <v>-0.23</v>
      </c>
      <c r="K12" s="9" t="str">
        <f t="shared" si="0"/>
        <v>Yes</v>
      </c>
    </row>
    <row r="13" spans="1:11" x14ac:dyDescent="0.2">
      <c r="A13" s="102" t="s">
        <v>821</v>
      </c>
      <c r="B13" s="34" t="s">
        <v>224</v>
      </c>
      <c r="C13" s="8">
        <v>1.2396481116</v>
      </c>
      <c r="D13" s="9" t="str">
        <f>IF($B13="N/A","N/A",IF(C13&gt;1,"Yes","No"))</f>
        <v>Yes</v>
      </c>
      <c r="E13" s="8">
        <v>1.2287294615</v>
      </c>
      <c r="F13" s="9" t="str">
        <f>IF($B13="N/A","N/A",IF(E13&gt;1,"Yes","No"))</f>
        <v>Yes</v>
      </c>
      <c r="G13" s="8">
        <v>1.268328841</v>
      </c>
      <c r="H13" s="9" t="str">
        <f>IF($B13="N/A","N/A",IF(G13&gt;1,"Yes","No"))</f>
        <v>Yes</v>
      </c>
      <c r="I13" s="10">
        <v>-0.88100000000000001</v>
      </c>
      <c r="J13" s="10">
        <v>3.2229999999999999</v>
      </c>
      <c r="K13" s="9" t="str">
        <f t="shared" si="0"/>
        <v>Yes</v>
      </c>
    </row>
    <row r="14" spans="1:11" x14ac:dyDescent="0.2">
      <c r="A14" s="102" t="s">
        <v>315</v>
      </c>
      <c r="B14" s="34" t="s">
        <v>218</v>
      </c>
      <c r="C14" s="8">
        <v>99.969664796000004</v>
      </c>
      <c r="D14" s="9" t="str">
        <f>IF($B14="N/A","N/A",IF(C14&gt;100,"No",IF(C14&lt;95,"No","Yes")))</f>
        <v>Yes</v>
      </c>
      <c r="E14" s="8">
        <v>100</v>
      </c>
      <c r="F14" s="9" t="str">
        <f>IF($B14="N/A","N/A",IF(E14&gt;100,"No",IF(E14&lt;95,"No","Yes")))</f>
        <v>Yes</v>
      </c>
      <c r="G14" s="8">
        <v>100</v>
      </c>
      <c r="H14" s="9" t="str">
        <f>IF($B14="N/A","N/A",IF(G14&gt;100,"No",IF(G14&lt;95,"No","Yes")))</f>
        <v>Yes</v>
      </c>
      <c r="I14" s="10">
        <v>3.0300000000000001E-2</v>
      </c>
      <c r="J14" s="10">
        <v>0</v>
      </c>
      <c r="K14" s="9" t="str">
        <f t="shared" si="0"/>
        <v>Yes</v>
      </c>
    </row>
    <row r="15" spans="1:11" x14ac:dyDescent="0.2">
      <c r="A15" s="102" t="s">
        <v>822</v>
      </c>
      <c r="B15" s="34" t="s">
        <v>225</v>
      </c>
      <c r="C15" s="8">
        <v>13.068426642</v>
      </c>
      <c r="D15" s="9" t="str">
        <f>IF($B15="N/A","N/A",IF(C15&gt;3,"Yes","No"))</f>
        <v>Yes</v>
      </c>
      <c r="E15" s="8">
        <v>13.079109812</v>
      </c>
      <c r="F15" s="9" t="str">
        <f>IF($B15="N/A","N/A",IF(E15&gt;3,"Yes","No"))</f>
        <v>Yes</v>
      </c>
      <c r="G15" s="8">
        <v>13.50443072</v>
      </c>
      <c r="H15" s="9" t="str">
        <f>IF($B15="N/A","N/A",IF(G15&gt;3,"Yes","No"))</f>
        <v>Yes</v>
      </c>
      <c r="I15" s="10">
        <v>8.1699999999999995E-2</v>
      </c>
      <c r="J15" s="10">
        <v>3.2519999999999998</v>
      </c>
      <c r="K15" s="9" t="str">
        <f t="shared" si="0"/>
        <v>Yes</v>
      </c>
    </row>
    <row r="16" spans="1:11" x14ac:dyDescent="0.2">
      <c r="A16" s="102" t="s">
        <v>823</v>
      </c>
      <c r="B16" s="34" t="s">
        <v>226</v>
      </c>
      <c r="C16" s="8">
        <v>5.5580160776999996</v>
      </c>
      <c r="D16" s="9" t="str">
        <f>IF($B16="N/A","N/A",IF(C16&gt;=8,"No",IF(C16&lt;2,"No","Yes")))</f>
        <v>Yes</v>
      </c>
      <c r="E16" s="8">
        <v>5.4661140906999997</v>
      </c>
      <c r="F16" s="9" t="str">
        <f>IF($B16="N/A","N/A",IF(E16&gt;=8,"No",IF(E16&lt;2,"No","Yes")))</f>
        <v>Yes</v>
      </c>
      <c r="G16" s="8">
        <v>6.0964535195999998</v>
      </c>
      <c r="H16" s="9" t="str">
        <f>IF($B16="N/A","N/A",IF(G16&gt;=8,"No",IF(G16&lt;2,"No","Yes")))</f>
        <v>Yes</v>
      </c>
      <c r="I16" s="10">
        <v>-1.65</v>
      </c>
      <c r="J16" s="10">
        <v>11.53</v>
      </c>
      <c r="K16" s="9" t="str">
        <f t="shared" si="0"/>
        <v>Yes</v>
      </c>
    </row>
    <row r="17" spans="1:11" x14ac:dyDescent="0.2">
      <c r="A17" s="102" t="s">
        <v>316</v>
      </c>
      <c r="B17" s="34" t="s">
        <v>227</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02" t="s">
        <v>31</v>
      </c>
      <c r="B18" s="34" t="s">
        <v>218</v>
      </c>
      <c r="C18" s="8">
        <v>100</v>
      </c>
      <c r="D18" s="9" t="str">
        <f>IF($B18="N/A","N/A",IF(C18&gt;100,"No",IF(C18&lt;95,"No","Yes")))</f>
        <v>Yes</v>
      </c>
      <c r="E18" s="8">
        <v>99.951267056999995</v>
      </c>
      <c r="F18" s="9" t="str">
        <f>IF($B18="N/A","N/A",IF(E18&gt;100,"No",IF(E18&lt;95,"No","Yes")))</f>
        <v>Yes</v>
      </c>
      <c r="G18" s="8">
        <v>99.973147154000003</v>
      </c>
      <c r="H18" s="9" t="str">
        <f>IF($B18="N/A","N/A",IF(G18&gt;100,"No",IF(G18&lt;95,"No","Yes")))</f>
        <v>Yes</v>
      </c>
      <c r="I18" s="10">
        <v>-4.9000000000000002E-2</v>
      </c>
      <c r="J18" s="10">
        <v>2.1899999999999999E-2</v>
      </c>
      <c r="K18" s="9" t="str">
        <f t="shared" si="0"/>
        <v>Yes</v>
      </c>
    </row>
    <row r="19" spans="1:11" x14ac:dyDescent="0.2">
      <c r="A19" s="102" t="s">
        <v>317</v>
      </c>
      <c r="B19" s="34"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02" t="s">
        <v>318</v>
      </c>
      <c r="B20" s="34"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02" t="s">
        <v>825</v>
      </c>
      <c r="B21" s="34" t="s">
        <v>229</v>
      </c>
      <c r="C21" s="8">
        <v>8.2504171091000007</v>
      </c>
      <c r="D21" s="9" t="str">
        <f>IF($B21="N/A","N/A",IF(C21&gt;=2,"Yes","No"))</f>
        <v>Yes</v>
      </c>
      <c r="E21" s="8">
        <v>8.3031189084000001</v>
      </c>
      <c r="F21" s="9" t="str">
        <f>IF($B21="N/A","N/A",IF(E21&gt;=2,"Yes","No"))</f>
        <v>Yes</v>
      </c>
      <c r="G21" s="8">
        <v>8.4007787324999992</v>
      </c>
      <c r="H21" s="9" t="str">
        <f>IF($B21="N/A","N/A",IF(G21&gt;=2,"Yes","No"))</f>
        <v>Yes</v>
      </c>
      <c r="I21" s="10">
        <v>0.63880000000000003</v>
      </c>
      <c r="J21" s="10">
        <v>1.1759999999999999</v>
      </c>
      <c r="K21" s="9" t="str">
        <f t="shared" si="0"/>
        <v>Yes</v>
      </c>
    </row>
    <row r="22" spans="1:11" x14ac:dyDescent="0.2">
      <c r="A22" s="102" t="s">
        <v>826</v>
      </c>
      <c r="B22" s="34" t="s">
        <v>230</v>
      </c>
      <c r="C22" s="8">
        <v>4.9901410586999999</v>
      </c>
      <c r="D22" s="9" t="str">
        <f>IF($B22="N/A","N/A",IF(C22&gt;30,"No",IF(C22&lt;5,"No","Yes")))</f>
        <v>No</v>
      </c>
      <c r="E22" s="8">
        <v>4.1910331383999999</v>
      </c>
      <c r="F22" s="9" t="str">
        <f>IF($B22="N/A","N/A",IF(E22&gt;30,"No",IF(E22&lt;5,"No","Yes")))</f>
        <v>No</v>
      </c>
      <c r="G22" s="8">
        <v>4.4844253491000003</v>
      </c>
      <c r="H22" s="9" t="str">
        <f>IF($B22="N/A","N/A",IF(G22&gt;30,"No",IF(G22&lt;5,"No","Yes")))</f>
        <v>No</v>
      </c>
      <c r="I22" s="10">
        <v>-16</v>
      </c>
      <c r="J22" s="10">
        <v>7</v>
      </c>
      <c r="K22" s="9" t="str">
        <f t="shared" si="0"/>
        <v>Yes</v>
      </c>
    </row>
    <row r="23" spans="1:11" x14ac:dyDescent="0.2">
      <c r="A23" s="102" t="s">
        <v>827</v>
      </c>
      <c r="B23" s="34" t="s">
        <v>231</v>
      </c>
      <c r="C23" s="8">
        <v>33.429394813000002</v>
      </c>
      <c r="D23" s="9" t="str">
        <f>IF($B23="N/A","N/A",IF(C23&gt;75,"No",IF(C23&lt;15,"No","Yes")))</f>
        <v>Yes</v>
      </c>
      <c r="E23" s="8">
        <v>32.391163093000003</v>
      </c>
      <c r="F23" s="9" t="str">
        <f>IF($B23="N/A","N/A",IF(E23&gt;75,"No",IF(E23&lt;15,"No","Yes")))</f>
        <v>Yes</v>
      </c>
      <c r="G23" s="8">
        <v>32.693340493999997</v>
      </c>
      <c r="H23" s="9" t="str">
        <f>IF($B23="N/A","N/A",IF(G23&gt;75,"No",IF(G23&lt;15,"No","Yes")))</f>
        <v>Yes</v>
      </c>
      <c r="I23" s="10">
        <v>-3.11</v>
      </c>
      <c r="J23" s="10">
        <v>0.93289999999999995</v>
      </c>
      <c r="K23" s="9" t="str">
        <f t="shared" si="0"/>
        <v>Yes</v>
      </c>
    </row>
    <row r="24" spans="1:11" x14ac:dyDescent="0.2">
      <c r="A24" s="102" t="s">
        <v>828</v>
      </c>
      <c r="B24" s="34" t="s">
        <v>232</v>
      </c>
      <c r="C24" s="8">
        <v>61.580464128999999</v>
      </c>
      <c r="D24" s="9" t="str">
        <f>IF($B24="N/A","N/A",IF(C24&gt;70,"No",IF(C24&lt;25,"No","Yes")))</f>
        <v>Yes</v>
      </c>
      <c r="E24" s="8">
        <v>63.417803769000002</v>
      </c>
      <c r="F24" s="9" t="str">
        <f>IF($B24="N/A","N/A",IF(E24&gt;70,"No",IF(E24&lt;25,"No","Yes")))</f>
        <v>Yes</v>
      </c>
      <c r="G24" s="8">
        <v>62.822234156999997</v>
      </c>
      <c r="H24" s="9" t="str">
        <f>IF($B24="N/A","N/A",IF(G24&gt;70,"No",IF(G24&lt;25,"No","Yes")))</f>
        <v>Yes</v>
      </c>
      <c r="I24" s="10">
        <v>2.984</v>
      </c>
      <c r="J24" s="10">
        <v>-0.93899999999999995</v>
      </c>
      <c r="K24" s="9" t="str">
        <f t="shared" si="0"/>
        <v>Yes</v>
      </c>
    </row>
    <row r="25" spans="1:11" x14ac:dyDescent="0.2">
      <c r="A25" s="102" t="s">
        <v>322</v>
      </c>
      <c r="B25" s="34" t="s">
        <v>233</v>
      </c>
      <c r="C25" s="8">
        <v>53.465797057000003</v>
      </c>
      <c r="D25" s="9" t="str">
        <f>IF($B25="N/A","N/A",IF(C25&gt;70,"No",IF(C25&lt;35,"No","Yes")))</f>
        <v>Yes</v>
      </c>
      <c r="E25" s="8">
        <v>49.642625080999998</v>
      </c>
      <c r="F25" s="9" t="str">
        <f>IF($B25="N/A","N/A",IF(E25&gt;70,"No",IF(E25&lt;35,"No","Yes")))</f>
        <v>Yes</v>
      </c>
      <c r="G25" s="8">
        <v>51.812567131999998</v>
      </c>
      <c r="H25" s="9" t="str">
        <f>IF($B25="N/A","N/A",IF(G25&gt;70,"No",IF(G25&lt;35,"No","Yes")))</f>
        <v>Yes</v>
      </c>
      <c r="I25" s="10">
        <v>-7.15</v>
      </c>
      <c r="J25" s="10">
        <v>4.3710000000000004</v>
      </c>
      <c r="K25" s="9" t="str">
        <f t="shared" si="0"/>
        <v>Yes</v>
      </c>
    </row>
    <row r="26" spans="1:11" x14ac:dyDescent="0.2">
      <c r="A26" s="102" t="s">
        <v>829</v>
      </c>
      <c r="B26" s="34" t="s">
        <v>224</v>
      </c>
      <c r="C26" s="8">
        <v>2.4771631206000002</v>
      </c>
      <c r="D26" s="9" t="str">
        <f>IF($B26="N/A","N/A",IF(C26&gt;1,"Yes","No"))</f>
        <v>Yes</v>
      </c>
      <c r="E26" s="8">
        <v>2.5451570681</v>
      </c>
      <c r="F26" s="9" t="str">
        <f>IF($B26="N/A","N/A",IF(E26&gt;1,"Yes","No"))</f>
        <v>Yes</v>
      </c>
      <c r="G26" s="8">
        <v>2.6753044830000001</v>
      </c>
      <c r="H26" s="9" t="str">
        <f>IF($B26="N/A","N/A",IF(G26&gt;1,"Yes","No"))</f>
        <v>Yes</v>
      </c>
      <c r="I26" s="10">
        <v>2.7450000000000001</v>
      </c>
      <c r="J26" s="10">
        <v>5.1139999999999999</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100</v>
      </c>
      <c r="D28" s="9" t="str">
        <f>IF($B28="N/A","N/A",IF(C28&gt;15,"No",IF(C28&lt;-15,"No","Yes")))</f>
        <v>N/A</v>
      </c>
      <c r="E28" s="8">
        <v>99.934554973999994</v>
      </c>
      <c r="F28" s="9" t="str">
        <f>IF($B28="N/A","N/A",IF(E28&gt;15,"No",IF(E28&lt;-15,"No","Yes")))</f>
        <v>N/A</v>
      </c>
      <c r="G28" s="8">
        <v>99.896346203999997</v>
      </c>
      <c r="H28" s="9" t="str">
        <f>IF($B28="N/A","N/A",IF(G28&gt;15,"No",IF(G28&lt;-15,"No","Yes")))</f>
        <v>N/A</v>
      </c>
      <c r="I28" s="10">
        <v>-6.5000000000000002E-2</v>
      </c>
      <c r="J28" s="10">
        <v>-3.7999999999999999E-2</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99.590474745999998</v>
      </c>
      <c r="D31" s="9" t="str">
        <f>IF($B31="N/A","N/A",IF(C31&gt;=90,"Yes","No"))</f>
        <v>Yes</v>
      </c>
      <c r="E31" s="8">
        <v>99.675113710000005</v>
      </c>
      <c r="F31" s="9" t="str">
        <f>IF($B31="N/A","N/A",IF(E31&gt;=90,"Yes","No"))</f>
        <v>Yes</v>
      </c>
      <c r="G31" s="8">
        <v>99.744897958999999</v>
      </c>
      <c r="H31" s="9" t="str">
        <f>IF($B31="N/A","N/A",IF(G31&gt;=90,"Yes","No"))</f>
        <v>Yes</v>
      </c>
      <c r="I31" s="10">
        <v>8.5000000000000006E-2</v>
      </c>
      <c r="J31" s="10">
        <v>7.0000000000000007E-2</v>
      </c>
      <c r="K31" s="9" t="str">
        <f t="shared" si="0"/>
        <v>Yes</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38806</v>
      </c>
      <c r="F6" s="9" t="str">
        <f>IF($B6="N/A","N/A",IF(E6&lt;0,"No","Yes"))</f>
        <v>N/A</v>
      </c>
      <c r="G6" s="35">
        <v>156348</v>
      </c>
      <c r="H6" s="9" t="str">
        <f>IF($B6="N/A","N/A",IF(G6&lt;0,"No","Yes"))</f>
        <v>N/A</v>
      </c>
      <c r="I6" s="10" t="s">
        <v>217</v>
      </c>
      <c r="J6" s="10">
        <v>302.89999999999998</v>
      </c>
      <c r="K6" s="9" t="str">
        <f t="shared" ref="K6:K35" si="0">IF(J6="Div by 0", "N/A", IF(J6="N/A","N/A", IF(J6&gt;30, "No", IF(J6&lt;-30, "No", "Yes"))))</f>
        <v>No</v>
      </c>
    </row>
    <row r="7" spans="1:11" x14ac:dyDescent="0.2">
      <c r="A7" s="102" t="s">
        <v>438</v>
      </c>
      <c r="B7" s="97" t="s">
        <v>217</v>
      </c>
      <c r="C7" s="9" t="s">
        <v>217</v>
      </c>
      <c r="D7" s="9" t="str">
        <f t="shared" ref="D7:D17" si="1">IF(OR($B7="N/A",$C7="N/A"),"N/A",IF(C7&lt;0,"No","Yes"))</f>
        <v>N/A</v>
      </c>
      <c r="E7" s="9">
        <v>0.38653816419999998</v>
      </c>
      <c r="F7" s="9" t="str">
        <f t="shared" ref="F7:F17" si="2">IF($B7="N/A","N/A",IF(E7&lt;0,"No","Yes"))</f>
        <v>N/A</v>
      </c>
      <c r="G7" s="9">
        <v>0.40422646919999999</v>
      </c>
      <c r="H7" s="9" t="str">
        <f t="shared" ref="H7:H17" si="3">IF($B7="N/A","N/A",IF(G7&lt;0,"No","Yes"))</f>
        <v>N/A</v>
      </c>
      <c r="I7" s="10" t="s">
        <v>217</v>
      </c>
      <c r="J7" s="10">
        <v>4.5759999999999996</v>
      </c>
      <c r="K7" s="9" t="str">
        <f t="shared" si="0"/>
        <v>Yes</v>
      </c>
    </row>
    <row r="8" spans="1:11" x14ac:dyDescent="0.2">
      <c r="A8" s="102" t="s">
        <v>439</v>
      </c>
      <c r="B8" s="97" t="s">
        <v>217</v>
      </c>
      <c r="C8" s="9" t="s">
        <v>217</v>
      </c>
      <c r="D8" s="9" t="str">
        <f t="shared" si="1"/>
        <v>N/A</v>
      </c>
      <c r="E8" s="9">
        <v>48.979539246999998</v>
      </c>
      <c r="F8" s="9" t="str">
        <f t="shared" si="2"/>
        <v>N/A</v>
      </c>
      <c r="G8" s="9">
        <v>29.150996495000001</v>
      </c>
      <c r="H8" s="9" t="str">
        <f t="shared" si="3"/>
        <v>N/A</v>
      </c>
      <c r="I8" s="10" t="s">
        <v>217</v>
      </c>
      <c r="J8" s="10">
        <v>-40.5</v>
      </c>
      <c r="K8" s="9" t="str">
        <f t="shared" si="0"/>
        <v>No</v>
      </c>
    </row>
    <row r="9" spans="1:11" x14ac:dyDescent="0.2">
      <c r="A9" s="102" t="s">
        <v>440</v>
      </c>
      <c r="B9" s="97" t="s">
        <v>217</v>
      </c>
      <c r="C9" s="9" t="s">
        <v>217</v>
      </c>
      <c r="D9" s="9" t="str">
        <f t="shared" si="1"/>
        <v>N/A</v>
      </c>
      <c r="E9" s="9">
        <v>24.885327011000001</v>
      </c>
      <c r="F9" s="9" t="str">
        <f t="shared" si="2"/>
        <v>N/A</v>
      </c>
      <c r="G9" s="9">
        <v>37.697955841999999</v>
      </c>
      <c r="H9" s="9" t="str">
        <f t="shared" si="3"/>
        <v>N/A</v>
      </c>
      <c r="I9" s="10" t="s">
        <v>217</v>
      </c>
      <c r="J9" s="10">
        <v>51.49</v>
      </c>
      <c r="K9" s="9" t="str">
        <f t="shared" si="0"/>
        <v>No</v>
      </c>
    </row>
    <row r="10" spans="1:11" x14ac:dyDescent="0.2">
      <c r="A10" s="102" t="s">
        <v>441</v>
      </c>
      <c r="B10" s="97" t="s">
        <v>217</v>
      </c>
      <c r="C10" s="9" t="s">
        <v>217</v>
      </c>
      <c r="D10" s="9" t="str">
        <f t="shared" si="1"/>
        <v>N/A</v>
      </c>
      <c r="E10" s="9">
        <v>25.047673039999999</v>
      </c>
      <c r="F10" s="9" t="str">
        <f t="shared" si="2"/>
        <v>N/A</v>
      </c>
      <c r="G10" s="9">
        <v>31.174047637000001</v>
      </c>
      <c r="H10" s="9" t="str">
        <f t="shared" si="3"/>
        <v>N/A</v>
      </c>
      <c r="I10" s="10" t="s">
        <v>217</v>
      </c>
      <c r="J10" s="10">
        <v>24.46</v>
      </c>
      <c r="K10" s="9" t="str">
        <f t="shared" si="0"/>
        <v>Yes</v>
      </c>
    </row>
    <row r="11" spans="1:11" x14ac:dyDescent="0.2">
      <c r="A11" s="25" t="s">
        <v>328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25" t="s">
        <v>314</v>
      </c>
      <c r="B12" s="97" t="s">
        <v>217</v>
      </c>
      <c r="C12" s="9" t="s">
        <v>217</v>
      </c>
      <c r="D12" s="9" t="str">
        <f t="shared" si="1"/>
        <v>N/A</v>
      </c>
      <c r="E12" s="9">
        <v>96.562387259999994</v>
      </c>
      <c r="F12" s="9" t="str">
        <f t="shared" si="2"/>
        <v>N/A</v>
      </c>
      <c r="G12" s="9">
        <v>97.946887712000006</v>
      </c>
      <c r="H12" s="9" t="str">
        <f t="shared" si="3"/>
        <v>N/A</v>
      </c>
      <c r="I12" s="10" t="s">
        <v>217</v>
      </c>
      <c r="J12" s="10">
        <v>1.4339999999999999</v>
      </c>
      <c r="K12" s="9" t="str">
        <f t="shared" si="0"/>
        <v>Yes</v>
      </c>
    </row>
    <row r="13" spans="1:11" x14ac:dyDescent="0.2">
      <c r="A13" s="25" t="s">
        <v>821</v>
      </c>
      <c r="B13" s="97" t="s">
        <v>217</v>
      </c>
      <c r="C13" s="9" t="s">
        <v>217</v>
      </c>
      <c r="D13" s="9" t="str">
        <f t="shared" si="1"/>
        <v>N/A</v>
      </c>
      <c r="E13" s="9">
        <v>1.0364538856000001</v>
      </c>
      <c r="F13" s="9" t="str">
        <f t="shared" si="2"/>
        <v>N/A</v>
      </c>
      <c r="G13" s="9">
        <v>1.1144719141999999</v>
      </c>
      <c r="H13" s="9" t="str">
        <f t="shared" si="3"/>
        <v>N/A</v>
      </c>
      <c r="I13" s="10" t="s">
        <v>217</v>
      </c>
      <c r="J13" s="10">
        <v>7.5270000000000001</v>
      </c>
      <c r="K13" s="9" t="str">
        <f t="shared" si="0"/>
        <v>Yes</v>
      </c>
    </row>
    <row r="14" spans="1:11" x14ac:dyDescent="0.2">
      <c r="A14" s="25" t="s">
        <v>315</v>
      </c>
      <c r="B14" s="97" t="s">
        <v>217</v>
      </c>
      <c r="C14" s="9" t="s">
        <v>217</v>
      </c>
      <c r="D14" s="9" t="str">
        <f t="shared" si="1"/>
        <v>N/A</v>
      </c>
      <c r="E14" s="9">
        <v>34.891511622000003</v>
      </c>
      <c r="F14" s="9" t="str">
        <f t="shared" si="2"/>
        <v>N/A</v>
      </c>
      <c r="G14" s="9">
        <v>89.200373526000007</v>
      </c>
      <c r="H14" s="9" t="str">
        <f t="shared" si="3"/>
        <v>N/A</v>
      </c>
      <c r="I14" s="10" t="s">
        <v>217</v>
      </c>
      <c r="J14" s="10">
        <v>155.69999999999999</v>
      </c>
      <c r="K14" s="9" t="str">
        <f t="shared" si="0"/>
        <v>No</v>
      </c>
    </row>
    <row r="15" spans="1:11" x14ac:dyDescent="0.2">
      <c r="A15" s="25" t="s">
        <v>822</v>
      </c>
      <c r="B15" s="97" t="s">
        <v>217</v>
      </c>
      <c r="C15" s="9" t="s">
        <v>217</v>
      </c>
      <c r="D15" s="9" t="str">
        <f t="shared" si="1"/>
        <v>N/A</v>
      </c>
      <c r="E15" s="9">
        <v>5.8828655835000001</v>
      </c>
      <c r="F15" s="9" t="str">
        <f t="shared" si="2"/>
        <v>N/A</v>
      </c>
      <c r="G15" s="9">
        <v>8.9147085606999994</v>
      </c>
      <c r="H15" s="9" t="str">
        <f t="shared" si="3"/>
        <v>N/A</v>
      </c>
      <c r="I15" s="10" t="s">
        <v>217</v>
      </c>
      <c r="J15" s="10">
        <v>51.54</v>
      </c>
      <c r="K15" s="9" t="str">
        <f t="shared" si="0"/>
        <v>No</v>
      </c>
    </row>
    <row r="16" spans="1:11" x14ac:dyDescent="0.2">
      <c r="A16" s="25" t="s">
        <v>831</v>
      </c>
      <c r="B16" s="97" t="s">
        <v>217</v>
      </c>
      <c r="C16" s="9" t="s">
        <v>217</v>
      </c>
      <c r="D16" s="9" t="str">
        <f t="shared" si="1"/>
        <v>N/A</v>
      </c>
      <c r="E16" s="9">
        <v>6.0019332887000001</v>
      </c>
      <c r="F16" s="9" t="str">
        <f t="shared" si="2"/>
        <v>N/A</v>
      </c>
      <c r="G16" s="9">
        <v>4.5575022172999997</v>
      </c>
      <c r="H16" s="9" t="str">
        <f t="shared" si="3"/>
        <v>N/A</v>
      </c>
      <c r="I16" s="10" t="s">
        <v>217</v>
      </c>
      <c r="J16" s="10">
        <v>-24.1</v>
      </c>
      <c r="K16" s="9" t="str">
        <f t="shared" si="0"/>
        <v>Yes</v>
      </c>
    </row>
    <row r="17" spans="1:11" x14ac:dyDescent="0.2">
      <c r="A17" s="25" t="s">
        <v>824</v>
      </c>
      <c r="B17" s="97" t="s">
        <v>217</v>
      </c>
      <c r="C17" s="9" t="s">
        <v>217</v>
      </c>
      <c r="D17" s="9" t="str">
        <f t="shared" si="1"/>
        <v>N/A</v>
      </c>
      <c r="E17" s="9">
        <v>5.7989521762000003</v>
      </c>
      <c r="F17" s="9" t="str">
        <f t="shared" si="2"/>
        <v>N/A</v>
      </c>
      <c r="G17" s="9">
        <v>5.7072618193000002</v>
      </c>
      <c r="H17" s="9" t="str">
        <f t="shared" si="3"/>
        <v>N/A</v>
      </c>
      <c r="I17" s="10" t="s">
        <v>217</v>
      </c>
      <c r="J17" s="10">
        <v>-1.58</v>
      </c>
      <c r="K17" s="9" t="str">
        <f t="shared" si="0"/>
        <v>Yes</v>
      </c>
    </row>
    <row r="18" spans="1:11" x14ac:dyDescent="0.2">
      <c r="A18" s="102" t="s">
        <v>316</v>
      </c>
      <c r="B18" s="34" t="s">
        <v>227</v>
      </c>
      <c r="C18" s="9" t="s">
        <v>217</v>
      </c>
      <c r="D18" s="9" t="str">
        <f>IF(OR($B18="N/A",$C18="N/A"),"N/A",IF(C18&gt;100,"No",IF(C18&lt;98,"No","Yes")))</f>
        <v>N/A</v>
      </c>
      <c r="E18" s="9">
        <v>99.427923516999996</v>
      </c>
      <c r="F18" s="9" t="str">
        <f>IF(OR($B18="N/A",$E18="N/A"),"N/A",IF(E18&gt;100,"No",IF(E18&lt;98,"No","Yes")))</f>
        <v>Yes</v>
      </c>
      <c r="G18" s="9">
        <v>99.743520864000004</v>
      </c>
      <c r="H18" s="9" t="str">
        <f>IF($B18="N/A","N/A",IF(G18&gt;100,"No",IF(G18&lt;98,"No","Yes")))</f>
        <v>Yes</v>
      </c>
      <c r="I18" s="10" t="s">
        <v>217</v>
      </c>
      <c r="J18" s="10">
        <v>0.31740000000000002</v>
      </c>
      <c r="K18" s="9" t="str">
        <f t="shared" si="0"/>
        <v>Yes</v>
      </c>
    </row>
    <row r="19" spans="1:11" x14ac:dyDescent="0.2">
      <c r="A19" s="102" t="s">
        <v>31</v>
      </c>
      <c r="B19" s="34" t="s">
        <v>218</v>
      </c>
      <c r="C19" s="9" t="s">
        <v>217</v>
      </c>
      <c r="D19" s="9" t="str">
        <f>IF(OR($B19="N/A",$C19="N/A"),"N/A",IF(C19&gt;100,"No",IF(C19&lt;95,"No","Yes")))</f>
        <v>N/A</v>
      </c>
      <c r="E19" s="9">
        <v>96.619079524</v>
      </c>
      <c r="F19" s="9" t="str">
        <f>IF(OR($B19="N/A",$E19="N/A"),"N/A",IF(E19&gt;100,"No",IF(E19&lt;98,"No","Yes")))</f>
        <v>No</v>
      </c>
      <c r="G19" s="9">
        <v>99.130145572999993</v>
      </c>
      <c r="H19" s="9" t="str">
        <f>IF($B19="N/A","N/A",IF(G19&gt;100,"No",IF(G19&lt;95,"No","Yes")))</f>
        <v>Yes</v>
      </c>
      <c r="I19" s="10" t="s">
        <v>217</v>
      </c>
      <c r="J19" s="10">
        <v>2.5990000000000002</v>
      </c>
      <c r="K19" s="9" t="str">
        <f t="shared" si="0"/>
        <v>Yes</v>
      </c>
    </row>
    <row r="20" spans="1:11" x14ac:dyDescent="0.2">
      <c r="A20" s="25" t="s">
        <v>317</v>
      </c>
      <c r="B20" s="97" t="s">
        <v>217</v>
      </c>
      <c r="C20" s="9" t="s">
        <v>217</v>
      </c>
      <c r="D20" s="9" t="str">
        <f t="shared" ref="D20:D35" si="4">IF(OR($B20="N/A",$C20="N/A"),"N/A",IF(C20&lt;0,"No","Yes"))</f>
        <v>N/A</v>
      </c>
      <c r="E20" s="9">
        <v>100</v>
      </c>
      <c r="F20" s="9" t="str">
        <f t="shared" ref="F20:F34" si="5">IF($B20="N/A","N/A",IF(E20&lt;0,"No","Yes"))</f>
        <v>N/A</v>
      </c>
      <c r="G20" s="9">
        <v>100</v>
      </c>
      <c r="H20" s="9" t="str">
        <f t="shared" ref="H20:H35" si="6">IF($B20="N/A","N/A",IF(G20&lt;0,"No","Yes"))</f>
        <v>N/A</v>
      </c>
      <c r="I20" s="10" t="s">
        <v>217</v>
      </c>
      <c r="J20" s="10">
        <v>0</v>
      </c>
      <c r="K20" s="9" t="str">
        <f t="shared" si="0"/>
        <v>Yes</v>
      </c>
    </row>
    <row r="21" spans="1:11" x14ac:dyDescent="0.2">
      <c r="A21" s="25" t="s">
        <v>832</v>
      </c>
      <c r="B21" s="97" t="s">
        <v>217</v>
      </c>
      <c r="C21" s="9" t="s">
        <v>217</v>
      </c>
      <c r="D21" s="9" t="str">
        <f t="shared" si="4"/>
        <v>N/A</v>
      </c>
      <c r="E21" s="9">
        <v>2.5769210999999998E-3</v>
      </c>
      <c r="F21" s="9" t="str">
        <f t="shared" si="5"/>
        <v>N/A</v>
      </c>
      <c r="G21" s="9">
        <v>0</v>
      </c>
      <c r="H21" s="9" t="str">
        <f t="shared" si="6"/>
        <v>N/A</v>
      </c>
      <c r="I21" s="10" t="s">
        <v>217</v>
      </c>
      <c r="J21" s="10">
        <v>-100</v>
      </c>
      <c r="K21" s="9" t="str">
        <f t="shared" si="0"/>
        <v>No</v>
      </c>
    </row>
    <row r="22" spans="1:11" x14ac:dyDescent="0.2">
      <c r="A22" s="25" t="s">
        <v>318</v>
      </c>
      <c r="B22" s="97"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
      <c r="A23" s="25" t="s">
        <v>825</v>
      </c>
      <c r="B23" s="97" t="s">
        <v>217</v>
      </c>
      <c r="C23" s="9" t="s">
        <v>217</v>
      </c>
      <c r="D23" s="9" t="str">
        <f t="shared" si="4"/>
        <v>N/A</v>
      </c>
      <c r="E23" s="9">
        <v>3.4450085038</v>
      </c>
      <c r="F23" s="9" t="str">
        <f t="shared" si="5"/>
        <v>N/A</v>
      </c>
      <c r="G23" s="9">
        <v>4.7933648016000001</v>
      </c>
      <c r="H23" s="9" t="str">
        <f t="shared" si="6"/>
        <v>N/A</v>
      </c>
      <c r="I23" s="10" t="s">
        <v>217</v>
      </c>
      <c r="J23" s="10">
        <v>39.14</v>
      </c>
      <c r="K23" s="9" t="str">
        <f t="shared" si="0"/>
        <v>No</v>
      </c>
    </row>
    <row r="24" spans="1:11" x14ac:dyDescent="0.2">
      <c r="A24" s="25" t="s">
        <v>319</v>
      </c>
      <c r="B24" s="97" t="s">
        <v>217</v>
      </c>
      <c r="C24" s="9" t="s">
        <v>217</v>
      </c>
      <c r="D24" s="9" t="str">
        <f t="shared" si="4"/>
        <v>N/A</v>
      </c>
      <c r="E24" s="9">
        <v>3.4273050558999998</v>
      </c>
      <c r="F24" s="9" t="str">
        <f t="shared" si="5"/>
        <v>N/A</v>
      </c>
      <c r="G24" s="9">
        <v>4.0006907668</v>
      </c>
      <c r="H24" s="9" t="str">
        <f t="shared" si="6"/>
        <v>N/A</v>
      </c>
      <c r="I24" s="10" t="s">
        <v>217</v>
      </c>
      <c r="J24" s="10">
        <v>16.73</v>
      </c>
      <c r="K24" s="9" t="str">
        <f t="shared" si="0"/>
        <v>Yes</v>
      </c>
    </row>
    <row r="25" spans="1:11" x14ac:dyDescent="0.2">
      <c r="A25" s="25" t="s">
        <v>320</v>
      </c>
      <c r="B25" s="97" t="s">
        <v>217</v>
      </c>
      <c r="C25" s="9" t="s">
        <v>217</v>
      </c>
      <c r="D25" s="9" t="str">
        <f t="shared" si="4"/>
        <v>N/A</v>
      </c>
      <c r="E25" s="9">
        <v>26.323248981999999</v>
      </c>
      <c r="F25" s="9" t="str">
        <f t="shared" si="5"/>
        <v>N/A</v>
      </c>
      <c r="G25" s="9">
        <v>15.886356077</v>
      </c>
      <c r="H25" s="9" t="str">
        <f t="shared" si="6"/>
        <v>N/A</v>
      </c>
      <c r="I25" s="10" t="s">
        <v>217</v>
      </c>
      <c r="J25" s="10">
        <v>-39.6</v>
      </c>
      <c r="K25" s="9" t="str">
        <f t="shared" si="0"/>
        <v>No</v>
      </c>
    </row>
    <row r="26" spans="1:11" x14ac:dyDescent="0.2">
      <c r="A26" s="25" t="s">
        <v>321</v>
      </c>
      <c r="B26" s="97" t="s">
        <v>217</v>
      </c>
      <c r="C26" s="9" t="s">
        <v>217</v>
      </c>
      <c r="D26" s="9" t="str">
        <f t="shared" si="4"/>
        <v>N/A</v>
      </c>
      <c r="E26" s="9">
        <v>70.249445961999996</v>
      </c>
      <c r="F26" s="9" t="str">
        <f t="shared" si="5"/>
        <v>N/A</v>
      </c>
      <c r="G26" s="9">
        <v>80.112953156000003</v>
      </c>
      <c r="H26" s="9" t="str">
        <f t="shared" si="6"/>
        <v>N/A</v>
      </c>
      <c r="I26" s="10" t="s">
        <v>217</v>
      </c>
      <c r="J26" s="10">
        <v>14.04</v>
      </c>
      <c r="K26" s="9" t="str">
        <f t="shared" si="0"/>
        <v>Yes</v>
      </c>
    </row>
    <row r="27" spans="1:11" x14ac:dyDescent="0.2">
      <c r="A27" s="25" t="s">
        <v>322</v>
      </c>
      <c r="B27" s="97" t="s">
        <v>217</v>
      </c>
      <c r="C27" s="9" t="s">
        <v>217</v>
      </c>
      <c r="D27" s="9" t="str">
        <f t="shared" si="4"/>
        <v>N/A</v>
      </c>
      <c r="E27" s="9">
        <v>39.854661649999997</v>
      </c>
      <c r="F27" s="9" t="str">
        <f t="shared" si="5"/>
        <v>N/A</v>
      </c>
      <c r="G27" s="9">
        <v>62.14598204</v>
      </c>
      <c r="H27" s="9" t="str">
        <f t="shared" si="6"/>
        <v>N/A</v>
      </c>
      <c r="I27" s="10" t="s">
        <v>217</v>
      </c>
      <c r="J27" s="10">
        <v>55.93</v>
      </c>
      <c r="K27" s="9" t="str">
        <f t="shared" si="0"/>
        <v>No</v>
      </c>
    </row>
    <row r="28" spans="1:11" x14ac:dyDescent="0.2">
      <c r="A28" s="25" t="s">
        <v>829</v>
      </c>
      <c r="B28" s="97" t="s">
        <v>217</v>
      </c>
      <c r="C28" s="9" t="s">
        <v>217</v>
      </c>
      <c r="D28" s="9" t="str">
        <f t="shared" si="4"/>
        <v>N/A</v>
      </c>
      <c r="E28" s="9">
        <v>2.0072416915</v>
      </c>
      <c r="F28" s="9" t="str">
        <f t="shared" si="5"/>
        <v>N/A</v>
      </c>
      <c r="G28" s="9">
        <v>2.1064077229999998</v>
      </c>
      <c r="H28" s="9" t="str">
        <f t="shared" si="6"/>
        <v>N/A</v>
      </c>
      <c r="I28" s="10" t="s">
        <v>217</v>
      </c>
      <c r="J28" s="10">
        <v>4.9400000000000004</v>
      </c>
      <c r="K28" s="9" t="str">
        <f t="shared" si="0"/>
        <v>Yes</v>
      </c>
    </row>
    <row r="29" spans="1:11" x14ac:dyDescent="0.2">
      <c r="A29" s="25" t="s">
        <v>323</v>
      </c>
      <c r="B29" s="97" t="s">
        <v>217</v>
      </c>
      <c r="C29" s="9" t="s">
        <v>217</v>
      </c>
      <c r="D29" s="9" t="str">
        <f t="shared" si="4"/>
        <v>N/A</v>
      </c>
      <c r="E29" s="9">
        <v>0</v>
      </c>
      <c r="F29" s="9" t="str">
        <f t="shared" si="5"/>
        <v>N/A</v>
      </c>
      <c r="G29" s="9">
        <v>0</v>
      </c>
      <c r="H29" s="9" t="str">
        <f t="shared" si="6"/>
        <v>N/A</v>
      </c>
      <c r="I29" s="10" t="s">
        <v>217</v>
      </c>
      <c r="J29" s="10" t="s">
        <v>1743</v>
      </c>
      <c r="K29" s="9" t="str">
        <f t="shared" si="0"/>
        <v>N/A</v>
      </c>
    </row>
    <row r="30" spans="1:11" x14ac:dyDescent="0.2">
      <c r="A30" s="25" t="s">
        <v>830</v>
      </c>
      <c r="B30" s="97" t="s">
        <v>217</v>
      </c>
      <c r="C30" s="9" t="s">
        <v>217</v>
      </c>
      <c r="D30" s="9" t="str">
        <f t="shared" si="4"/>
        <v>N/A</v>
      </c>
      <c r="E30" s="9">
        <v>99.676710202999999</v>
      </c>
      <c r="F30" s="9" t="str">
        <f t="shared" si="5"/>
        <v>N/A</v>
      </c>
      <c r="G30" s="9">
        <v>99.711827425999999</v>
      </c>
      <c r="H30" s="9" t="str">
        <f t="shared" si="6"/>
        <v>N/A</v>
      </c>
      <c r="I30" s="10" t="s">
        <v>217</v>
      </c>
      <c r="J30" s="10">
        <v>3.5200000000000002E-2</v>
      </c>
      <c r="K30" s="9" t="str">
        <f t="shared" si="0"/>
        <v>Yes</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v>99.987026466000003</v>
      </c>
      <c r="F32" s="9" t="str">
        <f t="shared" si="5"/>
        <v>N/A</v>
      </c>
      <c r="G32" s="9">
        <v>100</v>
      </c>
      <c r="H32" s="9" t="str">
        <f t="shared" si="6"/>
        <v>N/A</v>
      </c>
      <c r="I32" s="10" t="s">
        <v>217</v>
      </c>
      <c r="J32" s="10">
        <v>1.2999999999999999E-2</v>
      </c>
      <c r="K32" s="9" t="str">
        <f t="shared" si="0"/>
        <v>Yes</v>
      </c>
    </row>
    <row r="33" spans="1:11" x14ac:dyDescent="0.2">
      <c r="A33" s="25" t="s">
        <v>326</v>
      </c>
      <c r="B33" s="97" t="s">
        <v>217</v>
      </c>
      <c r="C33" s="9" t="s">
        <v>217</v>
      </c>
      <c r="D33" s="9" t="str">
        <f t="shared" si="4"/>
        <v>N/A</v>
      </c>
      <c r="E33" s="9">
        <v>16.883987011999999</v>
      </c>
      <c r="F33" s="9" t="str">
        <f t="shared" si="5"/>
        <v>N/A</v>
      </c>
      <c r="G33" s="9">
        <v>85.118453705999997</v>
      </c>
      <c r="H33" s="9" t="str">
        <f t="shared" si="6"/>
        <v>N/A</v>
      </c>
      <c r="I33" s="10" t="s">
        <v>217</v>
      </c>
      <c r="J33" s="10">
        <v>404.1</v>
      </c>
      <c r="K33" s="9" t="str">
        <f t="shared" si="0"/>
        <v>No</v>
      </c>
    </row>
    <row r="34" spans="1:11" x14ac:dyDescent="0.2">
      <c r="A34" s="25" t="s">
        <v>327</v>
      </c>
      <c r="B34" s="97" t="s">
        <v>217</v>
      </c>
      <c r="C34" s="9" t="s">
        <v>217</v>
      </c>
      <c r="D34" s="9" t="str">
        <f t="shared" si="4"/>
        <v>N/A</v>
      </c>
      <c r="E34" s="9">
        <v>12.413028913</v>
      </c>
      <c r="F34" s="9" t="str">
        <f t="shared" si="5"/>
        <v>N/A</v>
      </c>
      <c r="G34" s="9">
        <v>22.452477806000001</v>
      </c>
      <c r="H34" s="9" t="str">
        <f t="shared" si="6"/>
        <v>N/A</v>
      </c>
      <c r="I34" s="10" t="s">
        <v>217</v>
      </c>
      <c r="J34" s="10">
        <v>80.88</v>
      </c>
      <c r="K34" s="9" t="str">
        <f t="shared" si="0"/>
        <v>No</v>
      </c>
    </row>
    <row r="35" spans="1:11" ht="25.5" x14ac:dyDescent="0.2">
      <c r="A35" s="25" t="s">
        <v>369</v>
      </c>
      <c r="B35" s="97" t="s">
        <v>217</v>
      </c>
      <c r="C35" s="9" t="s">
        <v>217</v>
      </c>
      <c r="D35" s="9" t="str">
        <f t="shared" si="4"/>
        <v>N/A</v>
      </c>
      <c r="E35" s="9">
        <v>16.128949131999999</v>
      </c>
      <c r="F35" s="9" t="str">
        <f>IF($B35="N/A","N/A",IF(E35&lt;0,"No","Yes"))</f>
        <v>N/A</v>
      </c>
      <c r="G35" s="9">
        <v>25.193158851</v>
      </c>
      <c r="H35" s="9" t="str">
        <f t="shared" si="6"/>
        <v>N/A</v>
      </c>
      <c r="I35" s="10" t="s">
        <v>217</v>
      </c>
      <c r="J35" s="10">
        <v>56.2</v>
      </c>
      <c r="K35" s="9" t="str">
        <f t="shared" si="0"/>
        <v>No</v>
      </c>
    </row>
    <row r="36" spans="1:11" x14ac:dyDescent="0.2">
      <c r="A36" s="28" t="s">
        <v>373</v>
      </c>
      <c r="B36" s="1" t="s">
        <v>217</v>
      </c>
      <c r="C36" s="8" t="s">
        <v>217</v>
      </c>
      <c r="D36" s="9" t="str">
        <f t="shared" ref="D36:D39" si="7">IF($B36="N/A","N/A",IF(C36&lt;0,"No","Yes"))</f>
        <v>N/A</v>
      </c>
      <c r="E36" s="8">
        <v>73.674174097000005</v>
      </c>
      <c r="F36" s="9" t="str">
        <f t="shared" ref="F36:F39" si="8">IF($B36="N/A","N/A",IF(E36&lt;0,"No","Yes"))</f>
        <v>N/A</v>
      </c>
      <c r="G36" s="8">
        <v>78.993015580999995</v>
      </c>
      <c r="H36" s="9" t="str">
        <f t="shared" ref="H36:H39" si="9">IF($B36="N/A","N/A",IF(G36&lt;0,"No","Yes"))</f>
        <v>N/A</v>
      </c>
      <c r="I36" s="10" t="s">
        <v>217</v>
      </c>
      <c r="J36" s="10">
        <v>7.2190000000000003</v>
      </c>
      <c r="K36" s="9" t="str">
        <f>IF(J36="Div by 0", "N/A", IF(J36="N/A","N/A", IF(J36&gt;30, "No", IF(J36&lt;-30, "No", "Yes"))))</f>
        <v>Yes</v>
      </c>
    </row>
    <row r="37" spans="1:11" x14ac:dyDescent="0.2">
      <c r="A37" s="28" t="s">
        <v>374</v>
      </c>
      <c r="B37" s="1" t="s">
        <v>217</v>
      </c>
      <c r="C37" s="8" t="s">
        <v>217</v>
      </c>
      <c r="D37" s="9" t="str">
        <f t="shared" si="7"/>
        <v>N/A</v>
      </c>
      <c r="E37" s="8">
        <v>5.6202649075000002</v>
      </c>
      <c r="F37" s="9" t="str">
        <f t="shared" si="8"/>
        <v>N/A</v>
      </c>
      <c r="G37" s="8">
        <v>8.4887558523000006</v>
      </c>
      <c r="H37" s="9" t="str">
        <f t="shared" si="9"/>
        <v>N/A</v>
      </c>
      <c r="I37" s="10" t="s">
        <v>217</v>
      </c>
      <c r="J37" s="10">
        <v>51.04</v>
      </c>
      <c r="K37" s="9" t="str">
        <f>IF(J37="Div by 0", "N/A", IF(J37="N/A","N/A", IF(J37&gt;30, "No", IF(J37&lt;-30, "No", "Yes"))))</f>
        <v>No</v>
      </c>
    </row>
    <row r="38" spans="1:11" x14ac:dyDescent="0.2">
      <c r="A38" s="28" t="s">
        <v>375</v>
      </c>
      <c r="B38" s="1" t="s">
        <v>217</v>
      </c>
      <c r="C38" s="8" t="s">
        <v>217</v>
      </c>
      <c r="D38" s="9" t="str">
        <f t="shared" si="7"/>
        <v>N/A</v>
      </c>
      <c r="E38" s="8">
        <v>19.079523784999999</v>
      </c>
      <c r="F38" s="9" t="str">
        <f t="shared" si="8"/>
        <v>N/A</v>
      </c>
      <c r="G38" s="8">
        <v>11.436666923000001</v>
      </c>
      <c r="H38" s="9" t="str">
        <f t="shared" si="9"/>
        <v>N/A</v>
      </c>
      <c r="I38" s="10" t="s">
        <v>217</v>
      </c>
      <c r="J38" s="10">
        <v>-40.1</v>
      </c>
      <c r="K38" s="9" t="str">
        <f>IF(J38="Div by 0", "N/A", IF(J38="N/A","N/A", IF(J38&gt;30, "No", IF(J38&lt;-30, "No", "Yes"))))</f>
        <v>No</v>
      </c>
    </row>
    <row r="39" spans="1:11" x14ac:dyDescent="0.2">
      <c r="A39" s="28" t="s">
        <v>376</v>
      </c>
      <c r="B39" s="1" t="s">
        <v>217</v>
      </c>
      <c r="C39" s="8" t="s">
        <v>217</v>
      </c>
      <c r="D39" s="9" t="str">
        <f t="shared" si="7"/>
        <v>N/A</v>
      </c>
      <c r="E39" s="8">
        <v>0.22934597740000001</v>
      </c>
      <c r="F39" s="9" t="str">
        <f t="shared" si="8"/>
        <v>N/A</v>
      </c>
      <c r="G39" s="8">
        <v>0.51935426100000004</v>
      </c>
      <c r="H39" s="9" t="str">
        <f t="shared" si="9"/>
        <v>N/A</v>
      </c>
      <c r="I39" s="10" t="s">
        <v>217</v>
      </c>
      <c r="J39" s="10">
        <v>126.5</v>
      </c>
      <c r="K39" s="9" t="str">
        <f>IF(J39="Div by 0", "N/A", IF(J39="N/A","N/A", IF(J39&gt;30, "No", IF(J39&lt;-30, "No", "Yes"))))</f>
        <v>No</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405600</v>
      </c>
      <c r="D7" s="31" t="str">
        <f>IF($B7="N/A","N/A",IF(C7&gt;15,"No",IF(C7&lt;-15,"No","Yes")))</f>
        <v>N/A</v>
      </c>
      <c r="E7" s="30">
        <v>460678</v>
      </c>
      <c r="F7" s="31" t="str">
        <f>IF($B7="N/A","N/A",IF(E7&gt;15,"No",IF(E7&lt;-15,"No","Yes")))</f>
        <v>N/A</v>
      </c>
      <c r="G7" s="30">
        <v>407131</v>
      </c>
      <c r="H7" s="31" t="str">
        <f>IF($B7="N/A","N/A",IF(G7&gt;15,"No",IF(G7&lt;-15,"No","Yes")))</f>
        <v>N/A</v>
      </c>
      <c r="I7" s="32">
        <v>13.58</v>
      </c>
      <c r="J7" s="32">
        <v>-11.6</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86.011627707000002</v>
      </c>
      <c r="H8" s="31" t="str">
        <f>IF($B8="N/A","N/A",IF(G8&gt;15,"No",IF(G8&lt;-15,"No","Yes")))</f>
        <v>N/A</v>
      </c>
      <c r="I8" s="32" t="s">
        <v>217</v>
      </c>
      <c r="J8" s="32" t="s">
        <v>217</v>
      </c>
      <c r="K8" s="31" t="str">
        <f t="shared" si="0"/>
        <v>N/A</v>
      </c>
    </row>
    <row r="9" spans="1:11" x14ac:dyDescent="0.2">
      <c r="A9" s="99" t="s">
        <v>119</v>
      </c>
      <c r="B9" s="34" t="s">
        <v>217</v>
      </c>
      <c r="C9" s="8">
        <v>10.710059171999999</v>
      </c>
      <c r="D9" s="9" t="str">
        <f>IF($B9="N/A","N/A",IF(C9&gt;15,"No",IF(C9&lt;-15,"No","Yes")))</f>
        <v>N/A</v>
      </c>
      <c r="E9" s="8">
        <v>9.6206026769000008</v>
      </c>
      <c r="F9" s="9" t="str">
        <f>IF($B9="N/A","N/A",IF(E9&gt;15,"No",IF(E9&lt;-15,"No","Yes")))</f>
        <v>N/A</v>
      </c>
      <c r="G9" s="8">
        <v>13.988372292999999</v>
      </c>
      <c r="H9" s="9" t="str">
        <f>IF($B9="N/A","N/A",IF(G9&gt;15,"No",IF(G9&lt;-15,"No","Yes")))</f>
        <v>N/A</v>
      </c>
      <c r="I9" s="10">
        <v>-10.199999999999999</v>
      </c>
      <c r="J9" s="10">
        <v>45.4</v>
      </c>
      <c r="K9" s="9" t="str">
        <f t="shared" si="0"/>
        <v>No</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99.123031705000002</v>
      </c>
      <c r="F11" s="9" t="str">
        <f>IF(OR($B11="N/A",$E11="N/A"),"N/A",IF(E11&gt;100,"No",IF(E11&lt;95,"No","Yes")))</f>
        <v>Yes</v>
      </c>
      <c r="G11" s="8">
        <v>98.196649235999999</v>
      </c>
      <c r="H11" s="9" t="str">
        <f>IF($B11="N/A","N/A",IF(G11&gt;100,"No",IF(G11&lt;95,"No","Yes")))</f>
        <v>Yes</v>
      </c>
      <c r="I11" s="10" t="s">
        <v>217</v>
      </c>
      <c r="J11" s="10">
        <v>-0.93500000000000005</v>
      </c>
      <c r="K11" s="9" t="str">
        <f t="shared" si="0"/>
        <v>Yes</v>
      </c>
    </row>
    <row r="12" spans="1:11" x14ac:dyDescent="0.2">
      <c r="A12" s="99" t="s">
        <v>352</v>
      </c>
      <c r="B12" s="34" t="s">
        <v>217</v>
      </c>
      <c r="C12" s="8" t="s">
        <v>217</v>
      </c>
      <c r="D12" s="9" t="str">
        <f t="shared" ref="D12:D13" si="1">IF(OR($B12="N/A",$C12="N/A"),"N/A",IF(C12&gt;100,"No",IF(C12&lt;95,"No","Yes")))</f>
        <v>N/A</v>
      </c>
      <c r="E12" s="8">
        <v>1.5346948787000001</v>
      </c>
      <c r="F12" s="9" t="str">
        <f t="shared" ref="F12:F13" si="2">IF(OR($B12="N/A",$E12="N/A"),"N/A",IF(E12&gt;100,"No",IF(E12&lt;95,"No","Yes")))</f>
        <v>N/A</v>
      </c>
      <c r="G12" s="8">
        <v>0.41171718080000003</v>
      </c>
      <c r="H12" s="9" t="str">
        <f t="shared" ref="H12:H13" si="3">IF($B12="N/A","N/A",IF(G12&gt;100,"No",IF(G12&lt;95,"No","Yes")))</f>
        <v>N/A</v>
      </c>
      <c r="I12" s="10" t="s">
        <v>217</v>
      </c>
      <c r="J12" s="10">
        <v>-73.2</v>
      </c>
      <c r="K12" s="9" t="str">
        <f t="shared" si="0"/>
        <v>No</v>
      </c>
    </row>
    <row r="13" spans="1:11" x14ac:dyDescent="0.2">
      <c r="A13" s="99" t="s">
        <v>834</v>
      </c>
      <c r="B13" s="34" t="s">
        <v>218</v>
      </c>
      <c r="C13" s="8" t="s">
        <v>217</v>
      </c>
      <c r="D13" s="9" t="str">
        <f t="shared" si="1"/>
        <v>N/A</v>
      </c>
      <c r="E13" s="8">
        <v>43.692340420000001</v>
      </c>
      <c r="F13" s="9" t="str">
        <f t="shared" si="2"/>
        <v>No</v>
      </c>
      <c r="G13" s="8">
        <v>96.24199582</v>
      </c>
      <c r="H13" s="9" t="str">
        <f t="shared" si="3"/>
        <v>Yes</v>
      </c>
      <c r="I13" s="10" t="s">
        <v>217</v>
      </c>
      <c r="J13" s="10">
        <v>120.3</v>
      </c>
      <c r="K13" s="9" t="str">
        <f t="shared" si="0"/>
        <v>No</v>
      </c>
    </row>
    <row r="14" spans="1:11" x14ac:dyDescent="0.2">
      <c r="A14" s="99" t="s">
        <v>13</v>
      </c>
      <c r="B14" s="34" t="s">
        <v>217</v>
      </c>
      <c r="C14" s="35">
        <v>362160</v>
      </c>
      <c r="D14" s="9" t="str">
        <f>IF($B14="N/A","N/A",IF(C14&gt;15,"No",IF(C14&lt;-15,"No","Yes")))</f>
        <v>N/A</v>
      </c>
      <c r="E14" s="35">
        <v>416358</v>
      </c>
      <c r="F14" s="9" t="str">
        <f>IF($B14="N/A","N/A",IF(E14&gt;15,"No",IF(E14&lt;-15,"No","Yes")))</f>
        <v>N/A</v>
      </c>
      <c r="G14" s="35">
        <v>350180</v>
      </c>
      <c r="H14" s="9" t="str">
        <f>IF($B14="N/A","N/A",IF(G14&gt;15,"No",IF(G14&lt;-15,"No","Yes")))</f>
        <v>N/A</v>
      </c>
      <c r="I14" s="10">
        <v>14.97</v>
      </c>
      <c r="J14" s="10">
        <v>-15.9</v>
      </c>
      <c r="K14" s="9" t="str">
        <f t="shared" si="0"/>
        <v>Yes</v>
      </c>
    </row>
    <row r="15" spans="1:11" x14ac:dyDescent="0.2">
      <c r="A15" s="99" t="s">
        <v>442</v>
      </c>
      <c r="B15" s="34" t="s">
        <v>219</v>
      </c>
      <c r="C15" s="8">
        <v>1.1362381267999999</v>
      </c>
      <c r="D15" s="9" t="str">
        <f>IF($B15="N/A","N/A",IF(C15&gt;20,"No",IF(C15&lt;5,"No","Yes")))</f>
        <v>No</v>
      </c>
      <c r="E15" s="8">
        <v>1.7124685967</v>
      </c>
      <c r="F15" s="9" t="str">
        <f>IF($B15="N/A","N/A",IF(E15&gt;20,"No",IF(E15&lt;5,"No","Yes")))</f>
        <v>No</v>
      </c>
      <c r="G15" s="8">
        <v>3.5861556914000001</v>
      </c>
      <c r="H15" s="9" t="str">
        <f>IF($B15="N/A","N/A",IF(G15&gt;20,"No",IF(G15&lt;5,"No","Yes")))</f>
        <v>No</v>
      </c>
      <c r="I15" s="10">
        <v>50.71</v>
      </c>
      <c r="J15" s="10">
        <v>109.4</v>
      </c>
      <c r="K15" s="9" t="str">
        <f t="shared" si="0"/>
        <v>No</v>
      </c>
    </row>
    <row r="16" spans="1:11" x14ac:dyDescent="0.2">
      <c r="A16" s="99" t="s">
        <v>443</v>
      </c>
      <c r="B16" s="29" t="s">
        <v>217</v>
      </c>
      <c r="C16" s="8" t="s">
        <v>217</v>
      </c>
      <c r="D16" s="9" t="str">
        <f>IF($B16="N/A","N/A",IF(C16&gt;15,"No",IF(C16&lt;-15,"No","Yes")))</f>
        <v>N/A</v>
      </c>
      <c r="E16" s="8" t="s">
        <v>217</v>
      </c>
      <c r="F16" s="9" t="str">
        <f>IF($B16="N/A","N/A",IF(E16&gt;15,"No",IF(E16&lt;-15,"No","Yes")))</f>
        <v>N/A</v>
      </c>
      <c r="G16" s="8">
        <v>96.413844308999998</v>
      </c>
      <c r="H16" s="9" t="str">
        <f>IF($B16="N/A","N/A",IF(G16&gt;15,"No",IF(G16&lt;-15,"No","Yes")))</f>
        <v>N/A</v>
      </c>
      <c r="I16" s="10" t="s">
        <v>217</v>
      </c>
      <c r="J16" s="10" t="s">
        <v>217</v>
      </c>
      <c r="K16" s="9" t="str">
        <f t="shared" si="0"/>
        <v>N/A</v>
      </c>
    </row>
    <row r="17" spans="1:11" x14ac:dyDescent="0.2">
      <c r="A17" s="99" t="s">
        <v>444</v>
      </c>
      <c r="B17" s="34" t="s">
        <v>239</v>
      </c>
      <c r="C17" s="8">
        <v>2.7609343935999999</v>
      </c>
      <c r="D17" s="9" t="str">
        <f>IF($B17="N/A","N/A",IF(C17&gt;1,"Yes","No"))</f>
        <v>Yes</v>
      </c>
      <c r="E17" s="8">
        <v>14.979897107999999</v>
      </c>
      <c r="F17" s="9" t="str">
        <f>IF($B17="N/A","N/A",IF(E17&gt;1,"Yes","No"))</f>
        <v>Yes</v>
      </c>
      <c r="G17" s="8">
        <v>15.693928837</v>
      </c>
      <c r="H17" s="9" t="str">
        <f>IF($B17="N/A","N/A",IF(G17&gt;1,"Yes","No"))</f>
        <v>Yes</v>
      </c>
      <c r="I17" s="10">
        <v>442.6</v>
      </c>
      <c r="J17" s="10">
        <v>4.7670000000000003</v>
      </c>
      <c r="K17" s="9" t="str">
        <f t="shared" si="0"/>
        <v>Yes</v>
      </c>
    </row>
    <row r="18" spans="1:11" x14ac:dyDescent="0.2">
      <c r="A18" s="99" t="s">
        <v>856</v>
      </c>
      <c r="B18" s="34" t="s">
        <v>217</v>
      </c>
      <c r="C18" s="100">
        <v>3251.3449344999999</v>
      </c>
      <c r="D18" s="9" t="str">
        <f>IF($B18="N/A","N/A",IF(C18&gt;15,"No",IF(C18&lt;-15,"No","Yes")))</f>
        <v>N/A</v>
      </c>
      <c r="E18" s="100">
        <v>3662.6025172</v>
      </c>
      <c r="F18" s="9" t="str">
        <f>IF($B18="N/A","N/A",IF(E18&gt;15,"No",IF(E18&lt;-15,"No","Yes")))</f>
        <v>N/A</v>
      </c>
      <c r="G18" s="100">
        <v>3893.4444748000001</v>
      </c>
      <c r="H18" s="9" t="str">
        <f>IF($B18="N/A","N/A",IF(G18&gt;15,"No",IF(G18&lt;-15,"No","Yes")))</f>
        <v>N/A</v>
      </c>
      <c r="I18" s="10">
        <v>12.65</v>
      </c>
      <c r="J18" s="10">
        <v>6.3029999999999999</v>
      </c>
      <c r="K18" s="9" t="str">
        <f t="shared" si="0"/>
        <v>Yes</v>
      </c>
    </row>
    <row r="19" spans="1:11" x14ac:dyDescent="0.2">
      <c r="A19" s="3" t="s">
        <v>131</v>
      </c>
      <c r="B19" s="34" t="s">
        <v>217</v>
      </c>
      <c r="C19" s="35">
        <v>74</v>
      </c>
      <c r="D19" s="34" t="s">
        <v>217</v>
      </c>
      <c r="E19" s="35">
        <v>380</v>
      </c>
      <c r="F19" s="34" t="s">
        <v>217</v>
      </c>
      <c r="G19" s="35">
        <v>115</v>
      </c>
      <c r="H19" s="9" t="str">
        <f>IF($B19="N/A","N/A",IF(G19&gt;15,"No",IF(G19&lt;-15,"No","Yes")))</f>
        <v>N/A</v>
      </c>
      <c r="I19" s="10">
        <v>413.5</v>
      </c>
      <c r="J19" s="10">
        <v>-69.7</v>
      </c>
      <c r="K19" s="9" t="str">
        <f t="shared" si="0"/>
        <v>No</v>
      </c>
    </row>
    <row r="20" spans="1:11" x14ac:dyDescent="0.2">
      <c r="A20" s="3" t="s">
        <v>350</v>
      </c>
      <c r="B20" s="29" t="s">
        <v>217</v>
      </c>
      <c r="C20" s="8" t="s">
        <v>217</v>
      </c>
      <c r="D20" s="34" t="s">
        <v>217</v>
      </c>
      <c r="E20" s="8" t="s">
        <v>217</v>
      </c>
      <c r="F20" s="34" t="s">
        <v>217</v>
      </c>
      <c r="G20" s="8">
        <v>2.8246436699999999E-2</v>
      </c>
      <c r="H20" s="9" t="str">
        <f>IF($B20="N/A","N/A",IF(G20&gt;15,"No",IF(G20&lt;-15,"No","Yes")))</f>
        <v>N/A</v>
      </c>
      <c r="I20" s="10" t="s">
        <v>217</v>
      </c>
      <c r="J20" s="10" t="s">
        <v>217</v>
      </c>
      <c r="K20" s="9" t="str">
        <f t="shared" si="0"/>
        <v>N/A</v>
      </c>
    </row>
    <row r="21" spans="1:11" ht="25.5" x14ac:dyDescent="0.2">
      <c r="A21" s="3" t="s">
        <v>835</v>
      </c>
      <c r="B21" s="34" t="s">
        <v>217</v>
      </c>
      <c r="C21" s="100">
        <v>2523.5270270000001</v>
      </c>
      <c r="D21" s="9" t="str">
        <f>IF($B21="N/A","N/A",IF(C21&gt;60,"No",IF(C21&lt;15,"No","Yes")))</f>
        <v>N/A</v>
      </c>
      <c r="E21" s="100">
        <v>2724.4</v>
      </c>
      <c r="F21" s="9" t="str">
        <f>IF($B21="N/A","N/A",IF(E21&gt;60,"No",IF(E21&lt;15,"No","Yes")))</f>
        <v>N/A</v>
      </c>
      <c r="G21" s="100">
        <v>2769.8</v>
      </c>
      <c r="H21" s="9" t="str">
        <f>IF($B21="N/A","N/A",IF(G21&gt;60,"No",IF(G21&lt;15,"No","Yes")))</f>
        <v>N/A</v>
      </c>
      <c r="I21" s="10">
        <v>7.96</v>
      </c>
      <c r="J21" s="10">
        <v>1.6659999999999999</v>
      </c>
      <c r="K21" s="9" t="str">
        <f t="shared" si="0"/>
        <v>Yes</v>
      </c>
    </row>
    <row r="22" spans="1:11" x14ac:dyDescent="0.2">
      <c r="A22" s="3" t="s">
        <v>27</v>
      </c>
      <c r="B22" s="34" t="s">
        <v>221</v>
      </c>
      <c r="C22" s="35">
        <v>0</v>
      </c>
      <c r="D22" s="9" t="str">
        <f>IF($B22="N/A","N/A",IF(C22="N/A","N/A",IF(C22=0,"Yes","No")))</f>
        <v>Yes</v>
      </c>
      <c r="E22" s="35">
        <v>11</v>
      </c>
      <c r="F22" s="9" t="str">
        <f>IF($B22="N/A","N/A",IF(E22="N/A","N/A",IF(E22=0,"Yes","No")))</f>
        <v>No</v>
      </c>
      <c r="G22" s="35">
        <v>0</v>
      </c>
      <c r="H22" s="9" t="str">
        <f>IF($B22="N/A","N/A",IF(G22=0,"Yes","No"))</f>
        <v>Yes</v>
      </c>
      <c r="I22" s="10" t="s">
        <v>1743</v>
      </c>
      <c r="J22" s="10">
        <v>-100</v>
      </c>
      <c r="K22" s="9" t="str">
        <f t="shared" si="0"/>
        <v>No</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358045</v>
      </c>
      <c r="D6" s="9" t="str">
        <f>IF($B6="N/A","N/A",IF(C6&gt;15,"No",IF(C6&lt;-15,"No","Yes")))</f>
        <v>N/A</v>
      </c>
      <c r="E6" s="35">
        <v>409228</v>
      </c>
      <c r="F6" s="9" t="str">
        <f>IF($B6="N/A","N/A",IF(E6&gt;15,"No",IF(E6&lt;-15,"No","Yes")))</f>
        <v>N/A</v>
      </c>
      <c r="G6" s="35">
        <v>337622</v>
      </c>
      <c r="H6" s="9" t="str">
        <f>IF($B6="N/A","N/A",IF(G6&gt;15,"No",IF(G6&lt;-15,"No","Yes")))</f>
        <v>N/A</v>
      </c>
      <c r="I6" s="10">
        <v>14.3</v>
      </c>
      <c r="J6" s="10">
        <v>-17.5</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129.30846321000001</v>
      </c>
      <c r="D9" s="9" t="str">
        <f>IF($B9="N/A","N/A",IF(C9&gt;100,"No",IF(C9&lt;50,"No","Yes")))</f>
        <v>No</v>
      </c>
      <c r="E9" s="36">
        <v>133.51124654</v>
      </c>
      <c r="F9" s="9" t="str">
        <f>IF($B9="N/A","N/A",IF(E9&gt;100,"No",IF(E9&lt;50,"No","Yes")))</f>
        <v>No</v>
      </c>
      <c r="G9" s="36">
        <v>143.41247228</v>
      </c>
      <c r="H9" s="9" t="str">
        <f>IF($B9="N/A","N/A",IF(G9&gt;100,"No",IF(G9&lt;50,"No","Yes")))</f>
        <v>No</v>
      </c>
      <c r="I9" s="10">
        <v>3.25</v>
      </c>
      <c r="J9" s="10">
        <v>7.4160000000000004</v>
      </c>
      <c r="K9" s="9" t="str">
        <f t="shared" si="0"/>
        <v>Yes</v>
      </c>
    </row>
    <row r="10" spans="1:11" ht="25.5" x14ac:dyDescent="0.2">
      <c r="A10" s="81" t="s">
        <v>838</v>
      </c>
      <c r="B10" s="34" t="s">
        <v>217</v>
      </c>
      <c r="C10" s="36">
        <v>764.60825620000003</v>
      </c>
      <c r="D10" s="9" t="str">
        <f>IF($B10="N/A","N/A",IF(C10&gt;15,"No",IF(C10&lt;-15,"No","Yes")))</f>
        <v>N/A</v>
      </c>
      <c r="E10" s="36">
        <v>1015.8861659</v>
      </c>
      <c r="F10" s="9" t="str">
        <f>IF($B10="N/A","N/A",IF(E10&gt;15,"No",IF(E10&lt;-15,"No","Yes")))</f>
        <v>N/A</v>
      </c>
      <c r="G10" s="36">
        <v>808.70826580000005</v>
      </c>
      <c r="H10" s="9" t="str">
        <f>IF($B10="N/A","N/A",IF(G10&gt;15,"No",IF(G10&lt;-15,"No","Yes")))</f>
        <v>N/A</v>
      </c>
      <c r="I10" s="10">
        <v>32.86</v>
      </c>
      <c r="J10" s="10">
        <v>-20.399999999999999</v>
      </c>
      <c r="K10" s="9" t="str">
        <f t="shared" si="0"/>
        <v>Yes</v>
      </c>
    </row>
    <row r="11" spans="1:11" ht="25.5" x14ac:dyDescent="0.2">
      <c r="A11" s="81" t="s">
        <v>839</v>
      </c>
      <c r="B11" s="34" t="s">
        <v>217</v>
      </c>
      <c r="C11" s="36">
        <v>435.18728222999999</v>
      </c>
      <c r="D11" s="9" t="str">
        <f>IF($B11="N/A","N/A",IF(C11&gt;15,"No",IF(C11&lt;-15,"No","Yes")))</f>
        <v>N/A</v>
      </c>
      <c r="E11" s="36">
        <v>573.21597299999996</v>
      </c>
      <c r="F11" s="9" t="str">
        <f>IF($B11="N/A","N/A",IF(E11&gt;15,"No",IF(E11&lt;-15,"No","Yes")))</f>
        <v>N/A</v>
      </c>
      <c r="G11" s="36">
        <v>483</v>
      </c>
      <c r="H11" s="9" t="str">
        <f>IF($B11="N/A","N/A",IF(G11&gt;15,"No",IF(G11&lt;-15,"No","Yes")))</f>
        <v>N/A</v>
      </c>
      <c r="I11" s="10">
        <v>31.72</v>
      </c>
      <c r="J11" s="10">
        <v>-15.7</v>
      </c>
      <c r="K11" s="9" t="str">
        <f t="shared" si="0"/>
        <v>Yes</v>
      </c>
    </row>
    <row r="12" spans="1:11" ht="25.5" x14ac:dyDescent="0.2">
      <c r="A12" s="81" t="s">
        <v>840</v>
      </c>
      <c r="B12" s="34" t="s">
        <v>217</v>
      </c>
      <c r="C12" s="36">
        <v>673.47603568</v>
      </c>
      <c r="D12" s="9" t="str">
        <f>IF($B12="N/A","N/A",IF(C12&gt;15,"No",IF(C12&lt;-15,"No","Yes")))</f>
        <v>N/A</v>
      </c>
      <c r="E12" s="36">
        <v>706.40072043999999</v>
      </c>
      <c r="F12" s="9" t="str">
        <f>IF($B12="N/A","N/A",IF(E12&gt;15,"No",IF(E12&lt;-15,"No","Yes")))</f>
        <v>N/A</v>
      </c>
      <c r="G12" s="36">
        <v>559.25707547000002</v>
      </c>
      <c r="H12" s="9" t="str">
        <f>IF($B12="N/A","N/A",IF(G12&gt;15,"No",IF(G12&lt;-15,"No","Yes")))</f>
        <v>N/A</v>
      </c>
      <c r="I12" s="10">
        <v>4.8890000000000002</v>
      </c>
      <c r="J12" s="10">
        <v>-20.8</v>
      </c>
      <c r="K12" s="9" t="str">
        <f t="shared" si="0"/>
        <v>Yes</v>
      </c>
    </row>
    <row r="13" spans="1:11" x14ac:dyDescent="0.2">
      <c r="A13" s="81" t="s">
        <v>655</v>
      </c>
      <c r="B13" s="34" t="s">
        <v>241</v>
      </c>
      <c r="C13" s="8">
        <v>99.314052703000002</v>
      </c>
      <c r="D13" s="9" t="str">
        <f>IF($B13="N/A","N/A",IF(C13&gt;99,"No",IF(C13&lt;75,"No","Yes")))</f>
        <v>No</v>
      </c>
      <c r="E13" s="8">
        <v>99.474620505000004</v>
      </c>
      <c r="F13" s="9" t="str">
        <f>IF($B13="N/A","N/A",IF(E13&gt;99,"No",IF(E13&lt;75,"No","Yes")))</f>
        <v>No</v>
      </c>
      <c r="G13" s="8">
        <v>99.921806043000004</v>
      </c>
      <c r="H13" s="9" t="str">
        <f>IF($B13="N/A","N/A",IF(G13&gt;99,"No",IF(G13&lt;75,"No","Yes")))</f>
        <v>No</v>
      </c>
      <c r="I13" s="10">
        <v>0.16170000000000001</v>
      </c>
      <c r="J13" s="10">
        <v>0.44950000000000001</v>
      </c>
      <c r="K13" s="9" t="str">
        <f t="shared" ref="K13:K24" si="1">IF(J13="Div by 0", "N/A", IF(J13="N/A","N/A", IF(J13&gt;30, "No", IF(J13&lt;-30, "No", "Yes"))))</f>
        <v>Yes</v>
      </c>
    </row>
    <row r="14" spans="1:11" x14ac:dyDescent="0.2">
      <c r="A14" s="81" t="s">
        <v>495</v>
      </c>
      <c r="B14" s="34" t="s">
        <v>217</v>
      </c>
      <c r="C14" s="9">
        <v>99.181077029999997</v>
      </c>
      <c r="D14" s="9" t="str">
        <f>IF($B14="N/A","N/A",IF(C14&gt;15,"No",IF(C14&lt;-15,"No","Yes")))</f>
        <v>N/A</v>
      </c>
      <c r="E14" s="9">
        <v>99.175587970999999</v>
      </c>
      <c r="F14" s="9" t="str">
        <f>IF($B14="N/A","N/A",IF(E14&gt;15,"No",IF(E14&lt;-15,"No","Yes")))</f>
        <v>N/A</v>
      </c>
      <c r="G14" s="9">
        <v>98.908281410000001</v>
      </c>
      <c r="H14" s="9" t="str">
        <f>IF($B14="N/A","N/A",IF(G14&gt;15,"No",IF(G14&lt;-15,"No","Yes")))</f>
        <v>N/A</v>
      </c>
      <c r="I14" s="10">
        <v>-6.0000000000000001E-3</v>
      </c>
      <c r="J14" s="10">
        <v>-0.27</v>
      </c>
      <c r="K14" s="9" t="str">
        <f t="shared" si="1"/>
        <v>Yes</v>
      </c>
    </row>
    <row r="15" spans="1:11" x14ac:dyDescent="0.2">
      <c r="A15" s="81" t="s">
        <v>841</v>
      </c>
      <c r="B15" s="34" t="s">
        <v>217</v>
      </c>
      <c r="C15" s="35">
        <v>27.415536028999998</v>
      </c>
      <c r="D15" s="9" t="str">
        <f>IF($B15="N/A","N/A",IF(C15&gt;15,"No",IF(C15&lt;-15,"No","Yes")))</f>
        <v>N/A</v>
      </c>
      <c r="E15" s="10">
        <v>27.682680161</v>
      </c>
      <c r="F15" s="9" t="str">
        <f>IF($B15="N/A","N/A",IF(E15&gt;15,"No",IF(E15&lt;-15,"No","Yes")))</f>
        <v>N/A</v>
      </c>
      <c r="G15" s="10">
        <v>28.079529482000002</v>
      </c>
      <c r="H15" s="9" t="str">
        <f>IF($B15="N/A","N/A",IF(G15&gt;15,"No",IF(G15&lt;-15,"No","Yes")))</f>
        <v>N/A</v>
      </c>
      <c r="I15" s="10">
        <v>0.97440000000000004</v>
      </c>
      <c r="J15" s="10">
        <v>1.4339999999999999</v>
      </c>
      <c r="K15" s="9" t="str">
        <f t="shared" si="1"/>
        <v>Yes</v>
      </c>
    </row>
    <row r="16" spans="1:11" x14ac:dyDescent="0.2">
      <c r="A16" s="78" t="s">
        <v>656</v>
      </c>
      <c r="B16" s="59" t="s">
        <v>242</v>
      </c>
      <c r="C16" s="9">
        <v>0.27622226259999999</v>
      </c>
      <c r="D16" s="9" t="str">
        <f>IF($B16="N/A","N/A",IF(C16&gt;20,"No",IF(C16&lt;=0,"No","Yes")))</f>
        <v>Yes</v>
      </c>
      <c r="E16" s="9">
        <v>0.1087413373</v>
      </c>
      <c r="F16" s="9" t="str">
        <f>IF($B16="N/A","N/A",IF(E16&gt;20,"No",IF(E16&lt;=0,"No","Yes")))</f>
        <v>Yes</v>
      </c>
      <c r="G16" s="9">
        <v>1.33285153E-2</v>
      </c>
      <c r="H16" s="9" t="str">
        <f>IF($B16="N/A","N/A",IF(G16&gt;20,"No",IF(G16&lt;=0,"No","Yes")))</f>
        <v>Yes</v>
      </c>
      <c r="I16" s="10">
        <v>-60.6</v>
      </c>
      <c r="J16" s="10">
        <v>-87.7</v>
      </c>
      <c r="K16" s="9" t="str">
        <f t="shared" si="1"/>
        <v>No</v>
      </c>
    </row>
    <row r="17" spans="1:11" x14ac:dyDescent="0.2">
      <c r="A17" s="78" t="s">
        <v>370</v>
      </c>
      <c r="B17" s="34" t="s">
        <v>217</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78" t="s">
        <v>842</v>
      </c>
      <c r="B18" s="34" t="s">
        <v>217</v>
      </c>
      <c r="C18" s="10">
        <v>28.510616785</v>
      </c>
      <c r="D18" s="9" t="str">
        <f>IF($B18="N/A","N/A",IF(C18&gt;15,"No",IF(C18&lt;-15,"No","Yes")))</f>
        <v>N/A</v>
      </c>
      <c r="E18" s="10">
        <v>28.150561797999998</v>
      </c>
      <c r="F18" s="9" t="str">
        <f>IF($B18="N/A","N/A",IF(E18&gt;15,"No",IF(E18&lt;-15,"No","Yes")))</f>
        <v>N/A</v>
      </c>
      <c r="G18" s="10">
        <v>27.422222221999998</v>
      </c>
      <c r="H18" s="9" t="str">
        <f>IF($B18="N/A","N/A",IF(G18&gt;15,"No",IF(G18&lt;-15,"No","Yes")))</f>
        <v>N/A</v>
      </c>
      <c r="I18" s="10">
        <v>-1.26</v>
      </c>
      <c r="J18" s="10">
        <v>-2.59</v>
      </c>
      <c r="K18" s="9" t="str">
        <f t="shared" si="1"/>
        <v>Yes</v>
      </c>
    </row>
    <row r="19" spans="1:11" x14ac:dyDescent="0.2">
      <c r="A19" s="81" t="s">
        <v>657</v>
      </c>
      <c r="B19" s="59" t="s">
        <v>243</v>
      </c>
      <c r="C19" s="9">
        <v>2.4577916200000001E-2</v>
      </c>
      <c r="D19" s="9" t="str">
        <f>IF($B19="N/A","N/A",IF(C19&gt;10,"No",IF(C19&lt;=0,"No","Yes")))</f>
        <v>Yes</v>
      </c>
      <c r="E19" s="9">
        <v>2.9812231799999998E-2</v>
      </c>
      <c r="F19" s="9" t="str">
        <f>IF($B19="N/A","N/A",IF(E19&gt;10,"No",IF(E19&lt;=0,"No","Yes")))</f>
        <v>Yes</v>
      </c>
      <c r="G19" s="9">
        <v>5.6275954000000001E-3</v>
      </c>
      <c r="H19" s="9" t="str">
        <f>IF($B19="N/A","N/A",IF(G19&gt;10,"No",IF(G19&lt;=0,"No","Yes")))</f>
        <v>Yes</v>
      </c>
      <c r="I19" s="10">
        <v>21.3</v>
      </c>
      <c r="J19" s="10">
        <v>-81.099999999999994</v>
      </c>
      <c r="K19" s="9" t="str">
        <f t="shared" si="1"/>
        <v>No</v>
      </c>
    </row>
    <row r="20" spans="1:11" x14ac:dyDescent="0.2">
      <c r="A20" s="81" t="s">
        <v>129</v>
      </c>
      <c r="B20" s="34" t="s">
        <v>217</v>
      </c>
      <c r="C20" s="9">
        <v>100</v>
      </c>
      <c r="D20" s="9" t="str">
        <f>IF($B20="N/A","N/A",IF(C20&gt;15,"No",IF(C20&lt;-15,"No","Yes")))</f>
        <v>N/A</v>
      </c>
      <c r="E20" s="9">
        <v>75.409836065999997</v>
      </c>
      <c r="F20" s="9" t="str">
        <f>IF($B20="N/A","N/A",IF(E20&gt;15,"No",IF(E20&lt;-15,"No","Yes")))</f>
        <v>N/A</v>
      </c>
      <c r="G20" s="9">
        <v>5.2631578947</v>
      </c>
      <c r="H20" s="9" t="str">
        <f>IF($B20="N/A","N/A",IF(G20&gt;15,"No",IF(G20&lt;-15,"No","Yes")))</f>
        <v>N/A</v>
      </c>
      <c r="I20" s="10">
        <v>-24.6</v>
      </c>
      <c r="J20" s="10">
        <v>-93</v>
      </c>
      <c r="K20" s="9" t="str">
        <f t="shared" si="1"/>
        <v>No</v>
      </c>
    </row>
    <row r="21" spans="1:11" x14ac:dyDescent="0.2">
      <c r="A21" s="81" t="s">
        <v>843</v>
      </c>
      <c r="B21" s="34" t="s">
        <v>217</v>
      </c>
      <c r="C21" s="10">
        <v>26.090909091</v>
      </c>
      <c r="D21" s="9" t="str">
        <f>IF($B21="N/A","N/A",IF(C21&gt;15,"No",IF(C21&lt;-15,"No","Yes")))</f>
        <v>N/A</v>
      </c>
      <c r="E21" s="10">
        <v>28.989130435</v>
      </c>
      <c r="F21" s="9" t="str">
        <f>IF($B21="N/A","N/A",IF(E21&gt;15,"No",IF(E21&lt;-15,"No","Yes")))</f>
        <v>N/A</v>
      </c>
      <c r="G21" s="10">
        <v>1</v>
      </c>
      <c r="H21" s="9" t="str">
        <f>IF($B21="N/A","N/A",IF(G21&gt;15,"No",IF(G21&lt;-15,"No","Yes")))</f>
        <v>N/A</v>
      </c>
      <c r="I21" s="10">
        <v>11.11</v>
      </c>
      <c r="J21" s="10">
        <v>-96.6</v>
      </c>
      <c r="K21" s="9" t="str">
        <f t="shared" si="1"/>
        <v>No</v>
      </c>
    </row>
    <row r="22" spans="1:11" x14ac:dyDescent="0.2">
      <c r="A22" s="81" t="s">
        <v>1720</v>
      </c>
      <c r="B22" s="59" t="s">
        <v>228</v>
      </c>
      <c r="C22" s="9">
        <v>0.38514711839999999</v>
      </c>
      <c r="D22" s="9" t="str">
        <f>IF($B22="N/A","N/A",IF(C22&gt;5,"No",IF(C22&lt;=0,"No","Yes")))</f>
        <v>Yes</v>
      </c>
      <c r="E22" s="9">
        <v>0.38682592589999998</v>
      </c>
      <c r="F22" s="9" t="str">
        <f>IF($B22="N/A","N/A",IF(E22&gt;5,"No",IF(E22&lt;=0,"No","Yes")))</f>
        <v>Yes</v>
      </c>
      <c r="G22" s="9">
        <v>5.9237845900000002E-2</v>
      </c>
      <c r="H22" s="9" t="str">
        <f>IF($B22="N/A","N/A",IF(G22&gt;5,"No",IF(G22&lt;=0,"No","Yes")))</f>
        <v>Yes</v>
      </c>
      <c r="I22" s="10">
        <v>0.43590000000000001</v>
      </c>
      <c r="J22" s="10">
        <v>-84.7</v>
      </c>
      <c r="K22" s="9" t="str">
        <f t="shared" si="1"/>
        <v>No</v>
      </c>
    </row>
    <row r="23" spans="1:11" x14ac:dyDescent="0.2">
      <c r="A23" s="81" t="s">
        <v>130</v>
      </c>
      <c r="B23" s="34" t="s">
        <v>217</v>
      </c>
      <c r="C23" s="9">
        <v>100</v>
      </c>
      <c r="D23" s="9" t="str">
        <f>IF($B23="N/A","N/A",IF(C23&gt;15,"No",IF(C23&lt;-15,"No","Yes")))</f>
        <v>N/A</v>
      </c>
      <c r="E23" s="9">
        <v>34.807327858000001</v>
      </c>
      <c r="F23" s="9" t="str">
        <f>IF($B23="N/A","N/A",IF(E23&gt;15,"No",IF(E23&lt;-15,"No","Yes")))</f>
        <v>N/A</v>
      </c>
      <c r="G23" s="9">
        <v>9.5</v>
      </c>
      <c r="H23" s="9" t="str">
        <f>IF($B23="N/A","N/A",IF(G23&gt;15,"No",IF(G23&lt;-15,"No","Yes")))</f>
        <v>N/A</v>
      </c>
      <c r="I23" s="10">
        <v>-65.2</v>
      </c>
      <c r="J23" s="10">
        <v>-72.7</v>
      </c>
      <c r="K23" s="9" t="str">
        <f t="shared" si="1"/>
        <v>No</v>
      </c>
    </row>
    <row r="24" spans="1:11" x14ac:dyDescent="0.2">
      <c r="A24" s="81" t="s">
        <v>844</v>
      </c>
      <c r="B24" s="34" t="s">
        <v>217</v>
      </c>
      <c r="C24" s="10">
        <v>17.399564902000002</v>
      </c>
      <c r="D24" s="9" t="str">
        <f>IF($B24="N/A","N/A",IF(C24&gt;15,"No",IF(C24&lt;-15,"No","Yes")))</f>
        <v>N/A</v>
      </c>
      <c r="E24" s="10">
        <v>20.656987296</v>
      </c>
      <c r="F24" s="9" t="str">
        <f>IF($B24="N/A","N/A",IF(E24&gt;15,"No",IF(E24&lt;-15,"No","Yes")))</f>
        <v>N/A</v>
      </c>
      <c r="G24" s="10">
        <v>22.315789473999999</v>
      </c>
      <c r="H24" s="9" t="str">
        <f>IF($B24="N/A","N/A",IF(G24&gt;15,"No",IF(G24&lt;-15,"No","Yes")))</f>
        <v>N/A</v>
      </c>
      <c r="I24" s="10">
        <v>18.72</v>
      </c>
      <c r="J24" s="10">
        <v>8.0299999999999994</v>
      </c>
      <c r="K24" s="9" t="str">
        <f t="shared" si="1"/>
        <v>Yes</v>
      </c>
    </row>
    <row r="25" spans="1:11" x14ac:dyDescent="0.2">
      <c r="A25" s="81" t="s">
        <v>15</v>
      </c>
      <c r="B25" s="34" t="s">
        <v>244</v>
      </c>
      <c r="C25" s="9">
        <v>0.69907413870000001</v>
      </c>
      <c r="D25" s="9" t="str">
        <f>IF($B25="N/A","N/A",IF(C25&gt;20,"No",IF(C25&lt;1,"No","Yes")))</f>
        <v>No</v>
      </c>
      <c r="E25" s="9">
        <v>0.805418984</v>
      </c>
      <c r="F25" s="9" t="str">
        <f>IF($B25="N/A","N/A",IF(E25&gt;20,"No",IF(E25&lt;1,"No","Yes")))</f>
        <v>No</v>
      </c>
      <c r="G25" s="9">
        <v>0.70463417669999995</v>
      </c>
      <c r="H25" s="9" t="str">
        <f>IF($B25="N/A","N/A",IF(G25&gt;20,"No",IF(G25&lt;1,"No","Yes")))</f>
        <v>No</v>
      </c>
      <c r="I25" s="10">
        <v>15.21</v>
      </c>
      <c r="J25" s="10">
        <v>-12.5</v>
      </c>
      <c r="K25" s="9" t="str">
        <f t="shared" ref="K25:K34" si="2">IF(J25="Div by 0", "N/A", IF(J25="N/A","N/A", IF(J25&gt;30, "No", IF(J25&lt;-30, "No", "Yes"))))</f>
        <v>Yes</v>
      </c>
    </row>
    <row r="26" spans="1:11" x14ac:dyDescent="0.2">
      <c r="A26" s="81" t="s">
        <v>163</v>
      </c>
      <c r="B26" s="34" t="s">
        <v>218</v>
      </c>
      <c r="C26" s="9">
        <v>100</v>
      </c>
      <c r="D26" s="9" t="str">
        <f>IF($B26="N/A","N/A",IF(C26&gt;100,"No",IF(C26&lt;95,"No","Yes")))</f>
        <v>Yes</v>
      </c>
      <c r="E26" s="9">
        <v>99.899811352</v>
      </c>
      <c r="F26" s="9" t="str">
        <f>IF($B26="N/A","N/A",IF(E26&gt;100,"No",IF(E26&lt;95,"No","Yes")))</f>
        <v>Yes</v>
      </c>
      <c r="G26" s="9">
        <v>99.999407622000007</v>
      </c>
      <c r="H26" s="9" t="str">
        <f>IF($B26="N/A","N/A",IF(G26&gt;100,"No",IF(G26&lt;95,"No","Yes")))</f>
        <v>Yes</v>
      </c>
      <c r="I26" s="10">
        <v>-0.1</v>
      </c>
      <c r="J26" s="10">
        <v>9.9699999999999997E-2</v>
      </c>
      <c r="K26" s="9" t="str">
        <f t="shared" si="2"/>
        <v>Yes</v>
      </c>
    </row>
    <row r="27" spans="1:11" x14ac:dyDescent="0.2">
      <c r="A27" s="81" t="s">
        <v>32</v>
      </c>
      <c r="B27" s="34" t="s">
        <v>218</v>
      </c>
      <c r="C27" s="9">
        <v>99.997486348999999</v>
      </c>
      <c r="D27" s="9" t="str">
        <f>IF($B27="N/A","N/A",IF(C27&gt;100,"No",IF(C27&lt;95,"No","Yes")))</f>
        <v>Yes</v>
      </c>
      <c r="E27" s="9">
        <v>99.999266911999996</v>
      </c>
      <c r="F27" s="9" t="str">
        <f>IF($B27="N/A","N/A",IF(E27&gt;100,"No",IF(E27&lt;95,"No","Yes")))</f>
        <v>Yes</v>
      </c>
      <c r="G27" s="9">
        <v>100</v>
      </c>
      <c r="H27" s="9" t="str">
        <f>IF($B27="N/A","N/A",IF(G27&gt;100,"No",IF(G27&lt;95,"No","Yes")))</f>
        <v>Yes</v>
      </c>
      <c r="I27" s="10">
        <v>1.8E-3</v>
      </c>
      <c r="J27" s="10">
        <v>6.9999999999999999E-4</v>
      </c>
      <c r="K27" s="9" t="str">
        <f t="shared" si="2"/>
        <v>Yes</v>
      </c>
    </row>
    <row r="28" spans="1:11" x14ac:dyDescent="0.2">
      <c r="A28" s="81" t="s">
        <v>845</v>
      </c>
      <c r="B28" s="34" t="s">
        <v>230</v>
      </c>
      <c r="C28" s="9">
        <v>12.721067155</v>
      </c>
      <c r="D28" s="9" t="str">
        <f>IF($B28="N/A","N/A",IF(C28&gt;30,"No",IF(C28&lt;5,"No","Yes")))</f>
        <v>Yes</v>
      </c>
      <c r="E28" s="9">
        <v>11.806219072999999</v>
      </c>
      <c r="F28" s="9" t="str">
        <f>IF($B28="N/A","N/A",IF(E28&gt;30,"No",IF(E28&lt;5,"No","Yes")))</f>
        <v>Yes</v>
      </c>
      <c r="G28" s="9">
        <v>10.642375201</v>
      </c>
      <c r="H28" s="9" t="str">
        <f>IF($B28="N/A","N/A",IF(G28&gt;30,"No",IF(G28&lt;5,"No","Yes")))</f>
        <v>Yes</v>
      </c>
      <c r="I28" s="10">
        <v>-7.19</v>
      </c>
      <c r="J28" s="10">
        <v>-9.86</v>
      </c>
      <c r="K28" s="9" t="str">
        <f t="shared" si="2"/>
        <v>Yes</v>
      </c>
    </row>
    <row r="29" spans="1:11" x14ac:dyDescent="0.2">
      <c r="A29" s="81" t="s">
        <v>846</v>
      </c>
      <c r="B29" s="34" t="s">
        <v>231</v>
      </c>
      <c r="C29" s="9">
        <v>53.723089297999998</v>
      </c>
      <c r="D29" s="9" t="str">
        <f>IF($B29="N/A","N/A",IF(C29&gt;75,"No",IF(C29&lt;15,"No","Yes")))</f>
        <v>Yes</v>
      </c>
      <c r="E29" s="9">
        <v>52.578410409999996</v>
      </c>
      <c r="F29" s="9" t="str">
        <f>IF($B29="N/A","N/A",IF(E29&gt;75,"No",IF(E29&lt;15,"No","Yes")))</f>
        <v>Yes</v>
      </c>
      <c r="G29" s="9">
        <v>50.018956111000001</v>
      </c>
      <c r="H29" s="9" t="str">
        <f>IF($B29="N/A","N/A",IF(G29&gt;75,"No",IF(G29&lt;15,"No","Yes")))</f>
        <v>Yes</v>
      </c>
      <c r="I29" s="10">
        <v>-2.13</v>
      </c>
      <c r="J29" s="10">
        <v>-4.87</v>
      </c>
      <c r="K29" s="9" t="str">
        <f t="shared" si="2"/>
        <v>Yes</v>
      </c>
    </row>
    <row r="30" spans="1:11" x14ac:dyDescent="0.2">
      <c r="A30" s="81" t="s">
        <v>847</v>
      </c>
      <c r="B30" s="34" t="s">
        <v>232</v>
      </c>
      <c r="C30" s="9">
        <v>33.555843545999998</v>
      </c>
      <c r="D30" s="9" t="str">
        <f>IF($B30="N/A","N/A",IF(C30&gt;70,"No",IF(C30&lt;25,"No","Yes")))</f>
        <v>Yes</v>
      </c>
      <c r="E30" s="9">
        <v>35.615370517000002</v>
      </c>
      <c r="F30" s="9" t="str">
        <f>IF($B30="N/A","N/A",IF(E30&gt;70,"No",IF(E30&lt;25,"No","Yes")))</f>
        <v>Yes</v>
      </c>
      <c r="G30" s="9">
        <v>39.338668689000002</v>
      </c>
      <c r="H30" s="9" t="str">
        <f>IF($B30="N/A","N/A",IF(G30&gt;70,"No",IF(G30&lt;25,"No","Yes")))</f>
        <v>Yes</v>
      </c>
      <c r="I30" s="10">
        <v>6.1379999999999999</v>
      </c>
      <c r="J30" s="10">
        <v>10.45</v>
      </c>
      <c r="K30" s="9" t="str">
        <f t="shared" si="2"/>
        <v>Yes</v>
      </c>
    </row>
    <row r="31" spans="1:11" x14ac:dyDescent="0.2">
      <c r="A31" s="81" t="s">
        <v>164</v>
      </c>
      <c r="B31" s="34" t="s">
        <v>218</v>
      </c>
      <c r="C31" s="9">
        <v>99.999720705000001</v>
      </c>
      <c r="D31" s="9" t="str">
        <f>IF($B31="N/A","N/A",IF(C31&gt;100,"No",IF(C31&lt;95,"No","Yes")))</f>
        <v>Yes</v>
      </c>
      <c r="E31" s="9">
        <v>99.724847761999996</v>
      </c>
      <c r="F31" s="9" t="str">
        <f>IF($B31="N/A","N/A",IF(E31&gt;100,"No",IF(E31&lt;95,"No","Yes")))</f>
        <v>Yes</v>
      </c>
      <c r="G31" s="9">
        <v>99.915882259</v>
      </c>
      <c r="H31" s="9" t="str">
        <f>IF($B31="N/A","N/A",IF(G31&gt;100,"No",IF(G31&lt;95,"No","Yes")))</f>
        <v>Yes</v>
      </c>
      <c r="I31" s="10">
        <v>-0.27500000000000002</v>
      </c>
      <c r="J31" s="10">
        <v>0.19159999999999999</v>
      </c>
      <c r="K31" s="9" t="str">
        <f t="shared" si="2"/>
        <v>Yes</v>
      </c>
    </row>
    <row r="32" spans="1:11" x14ac:dyDescent="0.2">
      <c r="A32" s="28" t="s">
        <v>373</v>
      </c>
      <c r="B32" s="34" t="s">
        <v>245</v>
      </c>
      <c r="C32" s="9">
        <v>1.3283246519</v>
      </c>
      <c r="D32" s="9" t="str">
        <f>IF($B32="N/A","N/A",IF(C32&gt;5,"No",IF(C32&lt;1,"No","Yes")))</f>
        <v>Yes</v>
      </c>
      <c r="E32" s="9">
        <v>1.2298767435</v>
      </c>
      <c r="F32" s="9" t="str">
        <f>IF($B32="N/A","N/A",IF(E32&gt;5,"No",IF(E32&lt;1,"No","Yes")))</f>
        <v>Yes</v>
      </c>
      <c r="G32" s="9">
        <v>1.1483256422999999</v>
      </c>
      <c r="H32" s="9" t="str">
        <f>IF($B32="N/A","N/A",IF(G32&gt;5,"No",IF(G32&lt;1,"No","Yes")))</f>
        <v>Yes</v>
      </c>
      <c r="I32" s="10">
        <v>-7.41</v>
      </c>
      <c r="J32" s="10">
        <v>-6.63</v>
      </c>
      <c r="K32" s="9" t="str">
        <f t="shared" si="2"/>
        <v>Yes</v>
      </c>
    </row>
    <row r="33" spans="1:11" x14ac:dyDescent="0.2">
      <c r="A33" s="28" t="s">
        <v>375</v>
      </c>
      <c r="B33" s="34" t="s">
        <v>246</v>
      </c>
      <c r="C33" s="9">
        <v>92.937479925999995</v>
      </c>
      <c r="D33" s="9" t="str">
        <f>IF($B33="N/A","N/A",IF(C33&gt;98,"No",IF(C33&lt;8,"No","Yes")))</f>
        <v>Yes</v>
      </c>
      <c r="E33" s="9">
        <v>93.180329791999995</v>
      </c>
      <c r="F33" s="9" t="str">
        <f>IF($B33="N/A","N/A",IF(E33&gt;98,"No",IF(E33&lt;8,"No","Yes")))</f>
        <v>Yes</v>
      </c>
      <c r="G33" s="9">
        <v>93.426080053999996</v>
      </c>
      <c r="H33" s="9" t="str">
        <f>IF($B33="N/A","N/A",IF(G33&gt;98,"No",IF(G33&lt;8,"No","Yes")))</f>
        <v>Yes</v>
      </c>
      <c r="I33" s="10">
        <v>0.26129999999999998</v>
      </c>
      <c r="J33" s="10">
        <v>0.26369999999999999</v>
      </c>
      <c r="K33" s="9" t="str">
        <f t="shared" si="2"/>
        <v>Yes</v>
      </c>
    </row>
    <row r="34" spans="1:11" x14ac:dyDescent="0.2">
      <c r="A34" s="28" t="s">
        <v>376</v>
      </c>
      <c r="B34" s="59" t="s">
        <v>228</v>
      </c>
      <c r="C34" s="9">
        <v>0.78034883880000006</v>
      </c>
      <c r="D34" s="9" t="str">
        <f>IF($B34="N/A","N/A",IF(C34&gt;5,"No",IF(C34&lt;=0,"No","Yes")))</f>
        <v>Yes</v>
      </c>
      <c r="E34" s="9">
        <v>0.69203475810000004</v>
      </c>
      <c r="F34" s="9" t="str">
        <f>IF($B34="N/A","N/A",IF(E34&gt;5,"No",IF(E34&lt;=0,"No","Yes")))</f>
        <v>Yes</v>
      </c>
      <c r="G34" s="9">
        <v>0.69574849979999998</v>
      </c>
      <c r="H34" s="9" t="str">
        <f>IF($B34="N/A","N/A",IF(G34&gt;5,"No",IF(G34&lt;=0,"No","Yes")))</f>
        <v>Yes</v>
      </c>
      <c r="I34" s="10">
        <v>-11.3</v>
      </c>
      <c r="J34" s="10">
        <v>0.53659999999999997</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4115</v>
      </c>
      <c r="D6" s="9" t="str">
        <f>IF($B6="N/A","N/A",IF(C6&gt;15,"No",IF(C6&lt;-15,"No","Yes")))</f>
        <v>N/A</v>
      </c>
      <c r="E6" s="35">
        <v>7130</v>
      </c>
      <c r="F6" s="9" t="str">
        <f>IF($B6="N/A","N/A",IF(E6&gt;15,"No",IF(E6&lt;-15,"No","Yes")))</f>
        <v>N/A</v>
      </c>
      <c r="G6" s="35">
        <v>12558</v>
      </c>
      <c r="H6" s="9" t="str">
        <f>IF($B6="N/A","N/A",IF(G6&gt;15,"No",IF(G6&lt;-15,"No","Yes")))</f>
        <v>N/A</v>
      </c>
      <c r="I6" s="10">
        <v>73.27</v>
      </c>
      <c r="J6" s="10">
        <v>76.13</v>
      </c>
      <c r="K6" s="9" t="str">
        <f t="shared" ref="K6:K22" si="0">IF(J6="Div by 0", "N/A", IF(J6="N/A","N/A", IF(J6&gt;30, "No", IF(J6&lt;-30, "No", "Yes"))))</f>
        <v>No</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2486.6668287000002</v>
      </c>
      <c r="D9" s="9" t="str">
        <f>IF($B9="N/A","N/A",IF(C9&gt;15,"No",IF(C9&lt;-15,"No","Yes")))</f>
        <v>N/A</v>
      </c>
      <c r="E9" s="36">
        <v>2123.9050490999998</v>
      </c>
      <c r="F9" s="9" t="str">
        <f>IF($B9="N/A","N/A",IF(E9&gt;15,"No",IF(E9&lt;-15,"No","Yes")))</f>
        <v>N/A</v>
      </c>
      <c r="G9" s="36">
        <v>2147.0509634999999</v>
      </c>
      <c r="H9" s="9" t="str">
        <f>IF($B9="N/A","N/A",IF(G9&gt;15,"No",IF(G9&lt;-15,"No","Yes")))</f>
        <v>N/A</v>
      </c>
      <c r="I9" s="10">
        <v>-14.6</v>
      </c>
      <c r="J9" s="10">
        <v>1.0900000000000001</v>
      </c>
      <c r="K9" s="9" t="str">
        <f t="shared" si="0"/>
        <v>Yes</v>
      </c>
    </row>
    <row r="10" spans="1:11" x14ac:dyDescent="0.2">
      <c r="A10" s="81" t="s">
        <v>655</v>
      </c>
      <c r="B10" s="34" t="s">
        <v>241</v>
      </c>
      <c r="C10" s="8">
        <v>94.313487241999994</v>
      </c>
      <c r="D10" s="9" t="str">
        <f>IF($B10="N/A","N/A",IF(C10&gt;99,"No",IF(C10&lt;75,"No","Yes")))</f>
        <v>Yes</v>
      </c>
      <c r="E10" s="8">
        <v>94.389901823000002</v>
      </c>
      <c r="F10" s="9" t="str">
        <f>IF($B10="N/A","N/A",IF(E10&gt;99,"No",IF(E10&lt;75,"No","Yes")))</f>
        <v>Yes</v>
      </c>
      <c r="G10" s="8">
        <v>97.929606625000005</v>
      </c>
      <c r="H10" s="9" t="str">
        <f>IF($B10="N/A","N/A",IF(G10&gt;99,"No",IF(G10&lt;75,"No","Yes")))</f>
        <v>Yes</v>
      </c>
      <c r="I10" s="10">
        <v>8.1000000000000003E-2</v>
      </c>
      <c r="J10" s="10">
        <v>3.75</v>
      </c>
      <c r="K10" s="9" t="str">
        <f t="shared" si="0"/>
        <v>Yes</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5.4434993924999997</v>
      </c>
      <c r="D12" s="9" t="str">
        <f>IF($B12="N/A","N/A",IF(C12&gt;10,"No",IF(C12&lt;=0,"No","Yes")))</f>
        <v>Yes</v>
      </c>
      <c r="E12" s="9">
        <v>5.5399719494999999</v>
      </c>
      <c r="F12" s="9" t="str">
        <f>IF($B12="N/A","N/A",IF(E12&gt;10,"No",IF(E12&lt;=0,"No","Yes")))</f>
        <v>Yes</v>
      </c>
      <c r="G12" s="9">
        <v>2.0226150661000002</v>
      </c>
      <c r="H12" s="9" t="str">
        <f>IF($B12="N/A","N/A",IF(G12&gt;10,"No",IF(G12&lt;=0,"No","Yes")))</f>
        <v>Yes</v>
      </c>
      <c r="I12" s="10">
        <v>1.772</v>
      </c>
      <c r="J12" s="10">
        <v>-63.5</v>
      </c>
      <c r="K12" s="9" t="str">
        <f t="shared" si="0"/>
        <v>No</v>
      </c>
    </row>
    <row r="13" spans="1:11" x14ac:dyDescent="0.2">
      <c r="A13" s="81" t="s">
        <v>658</v>
      </c>
      <c r="B13" s="59" t="s">
        <v>228</v>
      </c>
      <c r="C13" s="9">
        <v>0.24301336570000001</v>
      </c>
      <c r="D13" s="9" t="str">
        <f>IF($B13="N/A","N/A",IF(C13&gt;5,"No",IF(C13&lt;=0,"No","Yes")))</f>
        <v>Yes</v>
      </c>
      <c r="E13" s="9">
        <v>7.0126227200000002E-2</v>
      </c>
      <c r="F13" s="9" t="str">
        <f>IF($B13="N/A","N/A",IF(E13&gt;5,"No",IF(E13&lt;=0,"No","Yes")))</f>
        <v>Yes</v>
      </c>
      <c r="G13" s="9">
        <v>4.77783086E-2</v>
      </c>
      <c r="H13" s="9" t="str">
        <f>IF($B13="N/A","N/A",IF(G13&gt;5,"No",IF(G13&lt;=0,"No","Yes")))</f>
        <v>Yes</v>
      </c>
      <c r="I13" s="10">
        <v>-71.099999999999994</v>
      </c>
      <c r="J13" s="10">
        <v>-31.9</v>
      </c>
      <c r="K13" s="9" t="str">
        <f t="shared" si="0"/>
        <v>No</v>
      </c>
    </row>
    <row r="14" spans="1:11" x14ac:dyDescent="0.2">
      <c r="A14" s="81" t="s">
        <v>163</v>
      </c>
      <c r="B14" s="34" t="s">
        <v>218</v>
      </c>
      <c r="C14" s="9">
        <v>100</v>
      </c>
      <c r="D14" s="9" t="str">
        <f>IF($B14="N/A","N/A",IF(C14&gt;100,"No",IF(C14&lt;95,"No","Yes")))</f>
        <v>Yes</v>
      </c>
      <c r="E14" s="9">
        <v>97.405329593000005</v>
      </c>
      <c r="F14" s="9" t="str">
        <f>IF($B14="N/A","N/A",IF(E14&gt;100,"No",IF(E14&lt;95,"No","Yes")))</f>
        <v>Yes</v>
      </c>
      <c r="G14" s="9">
        <v>100</v>
      </c>
      <c r="H14" s="9" t="str">
        <f>IF($B14="N/A","N/A",IF(G14&gt;100,"No",IF(G14&lt;95,"No","Yes")))</f>
        <v>Yes</v>
      </c>
      <c r="I14" s="10">
        <v>-2.59</v>
      </c>
      <c r="J14" s="10">
        <v>2.6640000000000001</v>
      </c>
      <c r="K14" s="9" t="str">
        <f t="shared" si="0"/>
        <v>Yes</v>
      </c>
    </row>
    <row r="15" spans="1:11" x14ac:dyDescent="0.2">
      <c r="A15" s="81" t="s">
        <v>32</v>
      </c>
      <c r="B15" s="34" t="s">
        <v>218</v>
      </c>
      <c r="C15" s="9">
        <v>99.975698663000003</v>
      </c>
      <c r="D15" s="9" t="str">
        <f>IF($B15="N/A","N/A",IF(C15&gt;100,"No",IF(C15&lt;95,"No","Yes")))</f>
        <v>Yes</v>
      </c>
      <c r="E15" s="9">
        <v>100</v>
      </c>
      <c r="F15" s="9" t="str">
        <f>IF($B15="N/A","N/A",IF(E15&gt;100,"No",IF(E15&lt;95,"No","Yes")))</f>
        <v>Yes</v>
      </c>
      <c r="G15" s="9">
        <v>100</v>
      </c>
      <c r="H15" s="9" t="str">
        <f>IF($B15="N/A","N/A",IF(G15&gt;100,"No",IF(G15&lt;95,"No","Yes")))</f>
        <v>Yes</v>
      </c>
      <c r="I15" s="10">
        <v>2.4299999999999999E-2</v>
      </c>
      <c r="J15" s="10">
        <v>0</v>
      </c>
      <c r="K15" s="9" t="str">
        <f t="shared" si="0"/>
        <v>Yes</v>
      </c>
    </row>
    <row r="16" spans="1:11" x14ac:dyDescent="0.2">
      <c r="A16" s="81" t="s">
        <v>845</v>
      </c>
      <c r="B16" s="34" t="s">
        <v>230</v>
      </c>
      <c r="C16" s="9">
        <v>11.205639281</v>
      </c>
      <c r="D16" s="9" t="str">
        <f>IF($B16="N/A","N/A",IF(C16&gt;30,"No",IF(C16&lt;5,"No","Yes")))</f>
        <v>Yes</v>
      </c>
      <c r="E16" s="9">
        <v>10.631136045</v>
      </c>
      <c r="F16" s="9" t="str">
        <f>IF($B16="N/A","N/A",IF(E16&gt;30,"No",IF(E16&lt;5,"No","Yes")))</f>
        <v>Yes</v>
      </c>
      <c r="G16" s="9">
        <v>11.180124224</v>
      </c>
      <c r="H16" s="9" t="str">
        <f>IF($B16="N/A","N/A",IF(G16&gt;30,"No",IF(G16&lt;5,"No","Yes")))</f>
        <v>Yes</v>
      </c>
      <c r="I16" s="10">
        <v>-5.13</v>
      </c>
      <c r="J16" s="10">
        <v>5.1639999999999997</v>
      </c>
      <c r="K16" s="9" t="str">
        <f t="shared" si="0"/>
        <v>Yes</v>
      </c>
    </row>
    <row r="17" spans="1:11" x14ac:dyDescent="0.2">
      <c r="A17" s="81" t="s">
        <v>846</v>
      </c>
      <c r="B17" s="34" t="s">
        <v>231</v>
      </c>
      <c r="C17" s="9">
        <v>44.968400582999998</v>
      </c>
      <c r="D17" s="9" t="str">
        <f>IF($B17="N/A","N/A",IF(C17&gt;75,"No",IF(C17&lt;15,"No","Yes")))</f>
        <v>Yes</v>
      </c>
      <c r="E17" s="9">
        <v>41.332398316999999</v>
      </c>
      <c r="F17" s="9" t="str">
        <f>IF($B17="N/A","N/A",IF(E17&gt;75,"No",IF(E17&lt;15,"No","Yes")))</f>
        <v>Yes</v>
      </c>
      <c r="G17" s="9">
        <v>41.057493231000002</v>
      </c>
      <c r="H17" s="9" t="str">
        <f>IF($B17="N/A","N/A",IF(G17&gt;75,"No",IF(G17&lt;15,"No","Yes")))</f>
        <v>Yes</v>
      </c>
      <c r="I17" s="10">
        <v>-8.09</v>
      </c>
      <c r="J17" s="10">
        <v>-0.66500000000000004</v>
      </c>
      <c r="K17" s="9" t="str">
        <f t="shared" si="0"/>
        <v>Yes</v>
      </c>
    </row>
    <row r="18" spans="1:11" x14ac:dyDescent="0.2">
      <c r="A18" s="81" t="s">
        <v>847</v>
      </c>
      <c r="B18" s="34" t="s">
        <v>232</v>
      </c>
      <c r="C18" s="9">
        <v>43.825960135999999</v>
      </c>
      <c r="D18" s="9" t="str">
        <f>IF($B18="N/A","N/A",IF(C18&gt;70,"No",IF(C18&lt;25,"No","Yes")))</f>
        <v>Yes</v>
      </c>
      <c r="E18" s="9">
        <v>48.036465638000003</v>
      </c>
      <c r="F18" s="9" t="str">
        <f>IF($B18="N/A","N/A",IF(E18&gt;70,"No",IF(E18&lt;25,"No","Yes")))</f>
        <v>Yes</v>
      </c>
      <c r="G18" s="9">
        <v>47.762382545000001</v>
      </c>
      <c r="H18" s="9" t="str">
        <f>IF($B18="N/A","N/A",IF(G18&gt;70,"No",IF(G18&lt;25,"No","Yes")))</f>
        <v>Yes</v>
      </c>
      <c r="I18" s="10">
        <v>9.6069999999999993</v>
      </c>
      <c r="J18" s="10">
        <v>-0.57099999999999995</v>
      </c>
      <c r="K18" s="9" t="str">
        <f t="shared" si="0"/>
        <v>Yes</v>
      </c>
    </row>
    <row r="19" spans="1:11" x14ac:dyDescent="0.2">
      <c r="A19" s="81" t="s">
        <v>164</v>
      </c>
      <c r="B19" s="34" t="s">
        <v>218</v>
      </c>
      <c r="C19" s="9">
        <v>100</v>
      </c>
      <c r="D19" s="9" t="str">
        <f>IF($B19="N/A","N/A",IF(C19&gt;100,"No",IF(C19&lt;95,"No","Yes")))</f>
        <v>Yes</v>
      </c>
      <c r="E19" s="9">
        <v>96.030855540000005</v>
      </c>
      <c r="F19" s="9" t="str">
        <f>IF($B19="N/A","N/A",IF(E19&gt;100,"No",IF(E19&lt;95,"No","Yes")))</f>
        <v>Yes</v>
      </c>
      <c r="G19" s="9">
        <v>97.945532728000003</v>
      </c>
      <c r="H19" s="9" t="str">
        <f>IF($B19="N/A","N/A",IF(G19&gt;100,"No",IF(G19&lt;95,"No","Yes")))</f>
        <v>Yes</v>
      </c>
      <c r="I19" s="10">
        <v>-3.97</v>
      </c>
      <c r="J19" s="10">
        <v>1.994</v>
      </c>
      <c r="K19" s="9" t="str">
        <f t="shared" si="0"/>
        <v>Yes</v>
      </c>
    </row>
    <row r="20" spans="1:11" x14ac:dyDescent="0.2">
      <c r="A20" s="28" t="s">
        <v>373</v>
      </c>
      <c r="B20" s="34" t="s">
        <v>245</v>
      </c>
      <c r="C20" s="9">
        <v>8.2381530983999998</v>
      </c>
      <c r="D20" s="9" t="str">
        <f>IF($B20="N/A","N/A",IF(C20&gt;5,"No",IF(C20&lt;1,"No","Yes")))</f>
        <v>No</v>
      </c>
      <c r="E20" s="9">
        <v>8.4291725105000008</v>
      </c>
      <c r="F20" s="9" t="str">
        <f>IF($B20="N/A","N/A",IF(E20&gt;5,"No",IF(E20&lt;1,"No","Yes")))</f>
        <v>No</v>
      </c>
      <c r="G20" s="9">
        <v>10.861602166000001</v>
      </c>
      <c r="H20" s="9" t="str">
        <f>IF($B20="N/A","N/A",IF(G20&gt;5,"No",IF(G20&lt;1,"No","Yes")))</f>
        <v>No</v>
      </c>
      <c r="I20" s="10">
        <v>2.319</v>
      </c>
      <c r="J20" s="10">
        <v>28.86</v>
      </c>
      <c r="K20" s="9" t="str">
        <f t="shared" si="0"/>
        <v>Yes</v>
      </c>
    </row>
    <row r="21" spans="1:11" x14ac:dyDescent="0.2">
      <c r="A21" s="28" t="s">
        <v>375</v>
      </c>
      <c r="B21" s="34" t="s">
        <v>246</v>
      </c>
      <c r="C21" s="9">
        <v>78.517618468999999</v>
      </c>
      <c r="D21" s="9" t="str">
        <f>IF($B21="N/A","N/A",IF(C21&gt;98,"No",IF(C21&lt;8,"No","Yes")))</f>
        <v>Yes</v>
      </c>
      <c r="E21" s="9">
        <v>74.474053295999994</v>
      </c>
      <c r="F21" s="9" t="str">
        <f>IF($B21="N/A","N/A",IF(E21&gt;98,"No",IF(E21&lt;8,"No","Yes")))</f>
        <v>Yes</v>
      </c>
      <c r="G21" s="9">
        <v>72.989329510999994</v>
      </c>
      <c r="H21" s="9" t="str">
        <f>IF($B21="N/A","N/A",IF(G21&gt;98,"No",IF(G21&lt;8,"No","Yes")))</f>
        <v>Yes</v>
      </c>
      <c r="I21" s="10">
        <v>-5.15</v>
      </c>
      <c r="J21" s="10">
        <v>-1.99</v>
      </c>
      <c r="K21" s="9" t="str">
        <f t="shared" si="0"/>
        <v>Yes</v>
      </c>
    </row>
    <row r="22" spans="1:11" x14ac:dyDescent="0.2">
      <c r="A22" s="28" t="s">
        <v>376</v>
      </c>
      <c r="B22" s="59" t="s">
        <v>228</v>
      </c>
      <c r="C22" s="9">
        <v>1.1664641554999999</v>
      </c>
      <c r="D22" s="9" t="str">
        <f>IF($B22="N/A","N/A",IF(C22&gt;5,"No",IF(C22&lt;=0,"No","Yes")))</f>
        <v>Yes</v>
      </c>
      <c r="E22" s="9">
        <v>0.89761570830000004</v>
      </c>
      <c r="F22" s="9" t="str">
        <f>IF($B22="N/A","N/A",IF(E22&gt;5,"No",IF(E22&lt;=0,"No","Yes")))</f>
        <v>Yes</v>
      </c>
      <c r="G22" s="9">
        <v>0.92371396719999999</v>
      </c>
      <c r="H22" s="9" t="str">
        <f>IF($B22="N/A","N/A",IF(G22&gt;5,"No",IF(G22&lt;=0,"No","Yes")))</f>
        <v>Yes</v>
      </c>
      <c r="I22" s="10">
        <v>-23</v>
      </c>
      <c r="J22" s="10">
        <v>2.9079999999999999</v>
      </c>
      <c r="K22" s="9" t="str">
        <f t="shared" si="0"/>
        <v>Yes</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2014-12-04T21:29:50Z</dcterms:modified>
  <dc:language>English</dc:language>
</cp:coreProperties>
</file>