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4"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<sst xmlns="http://schemas.openxmlformats.org/spreadsheetml/2006/main" count="7022" uniqueCount="1749">
  <si>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</si>
  <si>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</si>
  <si>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</si>
  <si>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</si>
  <si>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</si>
  <si>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</si>
  <si>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</si>
  <si>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</si>
  <si>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</si>
  <si>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</si>
  <si>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</si>
  <si>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</si>
  <si>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</si>
  <si>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</si>
  <si>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</si>
  <si>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</si>
  <si>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</si>
  <si>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</si>
  <si>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</si>
  <si>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</si>
  <si>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</si>
  <si>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</si>
  <si>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</si>
  <si>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</si>
  <si>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</si>
  <si>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</si>
  <si>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</si>
  <si>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</si>
  <si>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</si>
  <si>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</si>
  <si>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</si>
  <si>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</si>
  <si>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</si>
  <si>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</si>
  <si>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</si>
  <si>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</si>
  <si>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</si>
  <si>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</si>
  <si>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</si>
  <si>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</si>
  <si>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</si>
  <si>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</si>
  <si>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</si>
  <si>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</si>
  <si>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</si>
  <si>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</si>
  <si>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</si>
  <si>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</si>
  <si>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</si>
  <si>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</si>
  <si>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</si>
  <si>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</si>
  <si>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</si>
  <si>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</si>
  <si>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</si>
  <si>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</si>
  <si>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</si>
  <si>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</si>
  <si>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</si>
  <si>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</si>
  <si>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</si>
  <si>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</si>
  <si>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</si>
  <si>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</si>
  <si>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</si>
  <si>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</si>
  <si>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</si>
  <si>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</si>
  <si>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</si>
  <si>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</si>
  <si>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</si>
  <si>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</si>
  <si>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</si>
  <si>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</si>
  <si>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</si>
  <si>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</si>
  <si>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</si>
  <si>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</si>
  <si>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</si>
  <si>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</si>
  <si>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</si>
  <si>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</si>
  <si>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</si>
  <si>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</si>
  <si>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</si>
  <si>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</si>
  <si>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</si>
  <si>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</si>
  <si>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</si>
  <si>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</si>
  <si>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</si>
  <si>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</si>
  <si>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</si>
  <si>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</si>
  <si>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</si>
  <si>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</si>
  <si>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</si>
  <si>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</si>
  <si>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</si>
  <si>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</si>
  <si>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</si>
  <si>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</si>
  <si>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</si>
  <si>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</si>
  <si>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</si>
  <si>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</si>
  <si>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</si>
  <si>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</si>
  <si>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</si>
  <si>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</si>
  <si>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</si>
  <si>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</si>
  <si>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</si>
  <si>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</si>
  <si>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</si>
  <si>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</si>
  <si>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</si>
  <si>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</si>
  <si>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</si>
  <si>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</si>
  <si>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</si>
  <si>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</si>
  <si>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</si>
  <si>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</si>
  <si>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</si>
  <si>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</si>
  <si>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</si>
  <si>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</si>
  <si>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</si>
  <si>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</si>
  <si>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</si>
  <si>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</si>
  <si>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</si>
  <si>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</si>
  <si>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</si>
  <si>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</si>
  <si>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</si>
  <si>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</si>
  <si>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</si>
  <si>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</si>
  <si>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</si>
  <si>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</si>
  <si>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</si>
  <si>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</si>
  <si>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</si>
  <si>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</si>
  <si>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</si>
  <si>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</si>
  <si>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</si>
  <si>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</si>
  <si>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</si>
  <si>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</si>
  <si>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</si>
  <si>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</si>
  <si>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</si>
  <si>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</si>
  <si>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</si>
  <si>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</si>
  <si>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</si>
  <si>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</si>
  <si>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</si>
  <si>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</si>
  <si>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</si>
  <si>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</si>
  <si>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</si>
  <si>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</si>
  <si>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</si>
  <si>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</si>
  <si>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</si>
  <si>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</si>
  <si>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</si>
  <si>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</si>
  <si>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</si>
  <si>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</si>
  <si>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</si>
  <si>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</si>
  <si>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</si>
  <si>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</si>
  <si>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</si>
  <si>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</si>
  <si>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</si>
  <si>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</si>
  <si>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</si>
  <si>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</si>
  <si>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</si>
  <si>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</si>
  <si>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</si>
  <si>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</si>
  <si>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</si>
  <si>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</si>
  <si>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</si>
  <si>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</si>
  <si>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</si>
  <si>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</si>
  <si>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</si>
  <si>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</si>
  <si>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</si>
  <si>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</si>
  <si>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</si>
  <si>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</si>
  <si>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</si>
  <si>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</si>
  <si>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</si>
  <si>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</si>
  <si>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</si>
  <si>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</si>
  <si>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</si>
  <si>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</si>
  <si>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</si>
  <si>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</si>
  <si>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</si>
  <si>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</si>
  <si>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</si>
  <si>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</si>
  <si>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</si>
  <si>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</si>
  <si>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</si>
  <si>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</si>
  <si>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</si>
  <si>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</si>
  <si>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</si>
  <si>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</si>
  <si>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</si>
  <si>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</si>
  <si>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</si>
  <si>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</si>
  <si>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</si>
  <si>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</si>
  <si>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</si>
  <si>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</si>
  <si>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</si>
  <si>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</si>
  <si>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</si>
  <si>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</si>
  <si>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</si>
  <si>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</si>
  <si>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</si>
  <si>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</si>
  <si>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</si>
  <si>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</si>
  <si>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</si>
  <si>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</si>
  <si>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</si>
  <si>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</si>
  <si>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</si>
  <si>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</si>
  <si>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</si>
  <si>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</si>
  <si>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</si>
  <si>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</si>
  <si>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</si>
  <si>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</si>
  <si>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</si>
  <si>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</si>
  <si>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</si>
  <si>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</si>
  <si>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</si>
  <si>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</si>
  <si>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</si>
  <si>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</si>
  <si>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</si>
  <si>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</si>
  <si>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</si>
  <si>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</si>
  <si>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</si>
  <si>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</si>
  <si>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</si>
  <si>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</si>
  <si>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</si>
  <si>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</si>
  <si>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</si>
  <si>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</si>
  <si>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</si>
  <si>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</si>
  <si>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</si>
  <si>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</si>
  <si>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</si>
  <si>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</si>
  <si>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</si>
  <si>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</si>
  <si>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</si>
  <si>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</si>
  <si>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</si>
  <si>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</si>
  <si>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</si>
  <si>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</si>
  <si>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</si>
  <si>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</si>
  <si>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</si>
  <si>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</si>
  <si>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</si>
  <si>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</si>
  <si>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</si>
  <si>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</si>
  <si>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</si>
  <si>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</si>
  <si>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</si>
  <si>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</si>
  <si>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</si>
  <si>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</si>
  <si>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</si>
  <si>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</si>
  <si>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</si>
  <si>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</si>
  <si>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</si>
  <si>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</si>
  <si>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</si>
  <si>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</si>
  <si>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</si>
  <si>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</si>
  <si>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</si>
  <si>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</si>
  <si>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</si>
  <si>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</si>
  <si>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</si>
  <si>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</si>
  <si>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</si>
  <si>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</si>
  <si>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</si>
  <si>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</si>
  <si>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</si>
  <si>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</si>
  <si>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</si>
  <si>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</si>
  <si>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</si>
  <si>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</si>
  <si>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</si>
  <si>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</si>
  <si>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</si>
  <si>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</si>
  <si>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</si>
  <si>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</si>
  <si>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</si>
  <si>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</si>
  <si>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</si>
  <si>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</si>
  <si>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</si>
  <si>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</si>
  <si>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</si>
  <si>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</si>
  <si>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</si>
  <si>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</si>
  <si>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</si>
  <si>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</si>
  <si>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</si>
  <si>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</si>
  <si>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</si>
  <si>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</si>
  <si>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</si>
  <si>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</si>
  <si>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</si>
  <si>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</si>
  <si>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</si>
  <si>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</si>
  <si>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</si>
  <si>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</si>
  <si>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</si>
  <si>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</si>
  <si>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</si>
  <si>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</si>
  <si>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</si>
  <si>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</si>
  <si>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</si>
  <si>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</si>
  <si>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</si>
  <si>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</si>
  <si>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</si>
  <si>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</si>
  <si>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</si>
  <si>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</si>
  <si>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</si>
  <si>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</si>
  <si>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</si>
  <si>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</si>
  <si>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</si>
  <si>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</si>
  <si>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</si>
  <si>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</si>
  <si>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</si>
  <si>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</si>
  <si>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</si>
  <si>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</si>
  <si>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</si>
  <si>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</si>
  <si>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</si>
  <si>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</si>
  <si>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</si>
  <si>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</si>
  <si>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</si>
  <si>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</si>
  <si>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</si>
  <si>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</si>
  <si>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</si>
  <si>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</si>
  <si>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</si>
  <si>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</si>
  <si>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</si>
  <si>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</si>
  <si>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</si>
  <si>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</si>
  <si>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</si>
  <si>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</si>
  <si>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</si>
  <si>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</si>
  <si>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</si>
  <si>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</si>
  <si>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</si>
  <si>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</si>
  <si>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</si>
  <si>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</si>
  <si>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</si>
  <si>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</si>
  <si>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</si>
  <si>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</si>
  <si>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</si>
  <si>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</si>
  <si>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</si>
  <si>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</si>
  <si>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</si>
  <si>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</si>
  <si>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</si>
  <si>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</si>
  <si>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</si>
  <si>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</si>
  <si>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</si>
  <si>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</si>
  <si>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</si>
  <si>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</si>
  <si>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</si>
  <si>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</si>
  <si>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</si>
  <si>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</si>
  <si>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</si>
  <si>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</si>
  <si>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</si>
  <si>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</si>
  <si>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</si>
  <si>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</si>
  <si>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</si>
  <si>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</si>
  <si>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</si>
  <si>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</si>
  <si>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</si>
  <si>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</si>
  <si>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</si>
  <si>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</si>
  <si>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</si>
  <si>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</si>
  <si>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</si>
  <si>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</si>
  <si>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</si>
  <si>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</si>
  <si>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</si>
  <si>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</si>
  <si>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</si>
  <si>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</si>
  <si>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</si>
  <si>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</si>
  <si>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</si>
  <si>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</si>
  <si>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</si>
  <si>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</si>
  <si>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</si>
  <si>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</si>
  <si>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</si>
  <si>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</si>
  <si>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</si>
  <si>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</si>
  <si>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</si>
  <si>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</si>
  <si>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</si>
  <si>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</si>
  <si>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</si>
  <si>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</si>
  <si>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</si>
  <si>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</si>
  <si>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</si>
  <si>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</si>
  <si>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</si>
  <si>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</si>
  <si>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</si>
  <si>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</si>
  <si>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</si>
  <si>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</si>
  <si>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</si>
  <si>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</si>
  <si>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</si>
  <si>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</si>
  <si>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</si>
  <si>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</si>
  <si>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</si>
  <si>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</si>
  <si>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</si>
  <si>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</si>
  <si>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</si>
  <si>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</si>
  <si>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</si>
  <si>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</si>
  <si>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</si>
  <si>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</si>
  <si>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</si>
  <si>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</si>
  <si>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</si>
  <si>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</si>
  <si>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</si>
  <si>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</si>
  <si>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</si>
  <si>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</si>
  <si>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</si>
  <si>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</si>
  <si>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</si>
  <si>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</si>
  <si>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</si>
  <si>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</si>
  <si>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</si>
  <si>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</si>
  <si>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</si>
  <si>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</si>
  <si>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</si>
  <si>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</si>
  <si>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</si>
  <si>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</si>
  <si>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</si>
  <si>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</si>
  <si>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</si>
  <si>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</si>
  <si>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</si>
  <si>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</si>
  <si>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</si>
  <si>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</si>
  <si>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</si>
  <si>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</si>
  <si>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</si>
  <si>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</si>
  <si>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</si>
  <si>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</si>
  <si>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</si>
  <si>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</si>
  <si>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</si>
  <si>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</si>
  <si>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</si>
  <si>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</si>
  <si>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</si>
  <si>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</si>
  <si>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</si>
  <si>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</si>
  <si>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</si>
  <si>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</si>
  <si>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</si>
  <si>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</si>
  <si>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</si>
  <si>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</si>
  <si>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</si>
  <si>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</si>
  <si>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</si>
  <si>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</si>
  <si>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</si>
  <si>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</si>
  <si>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</si>
  <si>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</si>
  <si>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</si>
  <si>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</si>
  <si>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</si>
  <si>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</si>
  <si>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</si>
  <si>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</si>
  <si>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</si>
  <si>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</si>
  <si>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</si>
  <si>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</si>
  <si>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</si>
  <si>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</si>
  <si>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</si>
  <si>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</si>
  <si>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</si>
  <si>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</si>
  <si>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</si>
  <si>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</si>
  <si>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</si>
  <si>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</si>
  <si>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</si>
  <si>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</si>
  <si>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</si>
  <si>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</si>
  <si>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</si>
  <si>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</si>
  <si>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</si>
  <si>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</si>
  <si>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</si>
  <si>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</si>
  <si>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</si>
  <si>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</si>
  <si>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</si>
  <si>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</si>
  <si>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</si>
  <si>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</si>
  <si>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</si>
  <si>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</si>
  <si>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</si>
  <si>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</si>
  <si>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</si>
  <si>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</si>
  <si>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</si>
  <si>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</si>
  <si>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</si>
  <si>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</si>
  <si>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</si>
  <si>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</si>
  <si>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</si>
  <si>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</si>
  <si>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</si>
  <si>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</si>
  <si>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</si>
  <si>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</si>
  <si>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</si>
  <si>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</si>
  <si>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</si>
  <si>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</si>
  <si>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</si>
  <si>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</si>
  <si>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</si>
  <si>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</si>
  <si>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</si>
  <si>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</si>
  <si>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</si>
  <si>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</si>
  <si>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</si>
  <si>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</si>
  <si>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</si>
  <si>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</si>
  <si>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</si>
  <si>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</si>
  <si>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</si>
  <si>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</si>
  <si>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</si>
  <si>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</si>
  <si>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</si>
  <si>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</si>
  <si>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</si>
  <si>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</si>
  <si>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</si>
  <si>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</si>
  <si>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</si>
  <si>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</si>
  <si>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</si>
  <si>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</si>
  <si>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</si>
  <si>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</si>
  <si>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</si>
  <si>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</si>
  <si>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</si>
  <si>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</si>
  <si>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</si>
  <si>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</si>
  <si>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</si>
  <si>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</si>
  <si>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</si>
  <si>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</si>
  <si>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</si>
  <si>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</si>
  <si>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</si>
  <si>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</si>
  <si>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</si>
  <si>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</si>
  <si>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</si>
  <si>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</si>
  <si>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</si>
  <si>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</si>
  <si>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</si>
  <si>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</si>
  <si>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</si>
  <si>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</si>
  <si>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</si>
  <si>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</si>
  <si>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</si>
  <si>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</si>
  <si>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</si>
  <si>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</si>
  <si>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</si>
  <si>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</si>
  <si>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</si>
  <si>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</si>
  <si>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</si>
  <si>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</si>
  <si>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</si>
  <si>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</si>
  <si>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</si>
  <si>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</si>
  <si>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</si>
  <si>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</si>
  <si>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</si>
  <si>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</si>
  <si>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</si>
  <si>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</si>
  <si>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</si>
  <si>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</si>
  <si>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</si>
  <si>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</si>
  <si>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</si>
  <si>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</si>
  <si>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</si>
  <si>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</si>
  <si>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</si>
  <si>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</si>
  <si>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</si>
  <si>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</si>
  <si>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</si>
  <si>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</si>
  <si>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</si>
  <si>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</si>
  <si>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</si>
  <si>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</si>
  <si>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</si>
  <si>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</si>
  <si>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</si>
  <si>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</si>
  <si>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</si>
  <si>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</si>
  <si>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</si>
  <si>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</si>
  <si>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</si>
  <si>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</si>
  <si>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</si>
  <si>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</si>
  <si>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</si>
  <si>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</si>
  <si>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</si>
  <si>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</si>
  <si>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</si>
  <si>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</si>
  <si>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</si>
  <si>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</si>
  <si>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</si>
  <si>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</si>
  <si>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</si>
  <si>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</si>
  <si>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</si>
  <si>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</si>
  <si>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</si>
  <si>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</si>
  <si>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</si>
  <si>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</si>
  <si>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</si>
  <si>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</si>
  <si>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</si>
  <si>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</si>
  <si>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</si>
  <si>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</si>
  <si>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</si>
  <si>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</si>
  <si>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</si>
  <si>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</si>
  <si>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</si>
  <si>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</si>
  <si>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</si>
  <si>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</si>
  <si>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</si>
  <si>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</si>
  <si>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</si>
  <si>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</si>
  <si>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</si>
  <si>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</si>
  <si>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</si>
  <si>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</si>
  <si>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</si>
  <si>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</si>
  <si>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</si>
  <si>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</si>
  <si>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</si>
  <si>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</si>
  <si>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</si>
  <si>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</si>
  <si>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</si>
  <si>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</si>
  <si>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</si>
  <si>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</si>
  <si>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</si>
  <si>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</si>
  <si>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</si>
  <si>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</si>
  <si>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</si>
  <si>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</si>
  <si>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</si>
  <si>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</si>
  <si>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</si>
  <si>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</si>
  <si>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</si>
  <si>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</si>
  <si>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</si>
  <si>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</si>
  <si>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</si>
  <si>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</si>
  <si>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</si>
  <si>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</si>
  <si>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</si>
  <si>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</si>
  <si>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</si>
  <si>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</si>
  <si>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</si>
  <si>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</si>
  <si>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</si>
  <si>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</si>
  <si>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</si>
  <si>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</si>
  <si>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</si>
  <si>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</si>
  <si>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</si>
  <si>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</si>
  <si>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</si>
  <si>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</si>
  <si>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</si>
  <si>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</si>
  <si>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</si>
  <si>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</si>
  <si>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</si>
  <si>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</si>
  <si>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</si>
  <si>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</si>
  <si>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</si>
  <si>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</si>
  <si>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</si>
  <si>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</si>
  <si>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</si>
  <si>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</si>
  <si>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</si>
  <si>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</si>
  <si>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</si>
  <si>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</si>
  <si>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</si>
  <si>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</si>
  <si>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</si>
  <si>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</si>
  <si>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</si>
  <si>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</si>
  <si>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</si>
  <si>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</si>
  <si>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</si>
  <si>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</si>
  <si>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</si>
  <si>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</si>
  <si>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</si>
  <si>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</si>
  <si>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</si>
  <si>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</si>
  <si>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</si>
  <si>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</si>
  <si>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</si>
  <si>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</si>
  <si>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</si>
  <si>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</si>
  <si>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</si>
  <si>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</si>
  <si>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</si>
  <si>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</si>
  <si>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</si>
  <si>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</si>
  <si>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</si>
  <si>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</si>
  <si>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</si>
  <si>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</si>
  <si>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</si>
  <si>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</si>
  <si>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</si>
  <si>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</si>
  <si>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</si>
  <si>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</si>
  <si>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</si>
  <si>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</si>
  <si>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</si>
  <si>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</si>
  <si>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</si>
  <si>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</si>
  <si>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</si>
  <si>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</si>
  <si>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</si>
  <si>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</si>
  <si>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</si>
  <si>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</si>
  <si>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</si>
  <si>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</si>
  <si>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</si>
  <si>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</si>
  <si>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</si>
  <si>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</si>
  <si>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</si>
  <si>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</si>
  <si>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</si>
  <si>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</si>
  <si>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</si>
  <si>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</si>
  <si>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</si>
  <si>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</si>
  <si>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</si>
  <si>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</si>
  <si>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</si>
  <si>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</si>
  <si>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</si>
  <si>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</si>
  <si>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</si>
  <si>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</si>
  <si>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</si>
  <si>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</si>
  <si>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</si>
  <si>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</si>
  <si>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</si>
  <si>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</si>
  <si>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</si>
  <si>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</si>
  <si>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</si>
  <si>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</si>
  <si>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</si>
  <si>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</si>
  <si>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</si>
  <si>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</si>
  <si>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</si>
  <si>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</si>
  <si>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</si>
  <si>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</si>
  <si>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</si>
  <si>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</si>
  <si>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</si>
  <si>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</si>
  <si>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</si>
  <si>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</si>
  <si>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</si>
  <si>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</si>
  <si>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</si>
  <si>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</si>
  <si>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</si>
  <si>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</si>
  <si>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</si>
  <si>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</si>
  <si>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</si>
  <si>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</si>
  <si>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</si>
  <si>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</si>
  <si>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</si>
  <si>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</si>
  <si>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</si>
  <si>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</si>
  <si>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</si>
  <si>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</si>
  <si>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</si>
  <si>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</si>
  <si>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</si>
  <si>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</si>
  <si>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</si>
  <si>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</si>
  <si>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</si>
  <si>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</si>
  <si>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</si>
  <si>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</si>
  <si>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</si>
  <si>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</si>
  <si>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</si>
  <si>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</si>
  <si>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</si>
  <si>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</si>
  <si>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</si>
  <si>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</si>
  <si>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</si>
  <si>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</si>
  <si>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</si>
  <si>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</si>
  <si>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</si>
  <si>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</si>
  <si>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</si>
  <si>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</si>
  <si>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</si>
  <si>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</si>
  <si>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</si>
  <si>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</si>
  <si>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</si>
  <si>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</si>
  <si>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</si>
  <si>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</si>
  <si>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</si>
  <si>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</si>
  <si>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</si>
  <si>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</si>
  <si>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</si>
  <si>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</si>
  <si>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</si>
  <si>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</si>
  <si>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</si>
  <si>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</si>
  <si>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</si>
  <si>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</si>
  <si>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</si>
  <si>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</si>
  <si>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</si>
  <si>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</si>
  <si>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</si>
  <si>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</si>
  <si>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</si>
  <si>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</si>
  <si>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</si>
  <si>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</si>
  <si>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</si>
  <si>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</si>
  <si>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</si>
  <si>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</si>
  <si>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</si>
  <si>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</si>
  <si>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</si>
  <si>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</si>
  <si>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</si>
  <si>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</si>
  <si>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</si>
  <si>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</si>
  <si>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</si>
  <si>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</si>
  <si>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</si>
  <si>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</si>
  <si>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</si>
  <si>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</si>
  <si>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</si>
  <si>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</si>
  <si>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</si>
  <si>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</si>
  <si>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</si>
  <si>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</si>
  <si>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</si>
  <si>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</si>
  <si>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</si>
  <si>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</si>
  <si>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</si>
  <si>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</si>
  <si>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</si>
  <si>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</si>
  <si>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</si>
  <si>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</si>
  <si>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</si>
  <si>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</si>
  <si>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</si>
  <si>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</si>
  <si>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</si>
  <si>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</si>
  <si>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</si>
  <si>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</si>
  <si>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</si>
  <si>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</si>
  <si>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</si>
  <si>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</si>
  <si>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</si>
  <si>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</si>
  <si>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</si>
  <si>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</si>
  <si>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</si>
  <si>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</si>
  <si>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</si>
  <si>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</si>
  <si>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</si>
  <si>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</si>
  <si>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</si>
  <si>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</si>
  <si>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</si>
  <si>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</si>
  <si>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</si>
  <si>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</si>
  <si>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</si>
  <si>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</si>
  <si>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</si>
  <si>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</si>
  <si>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</si>
  <si>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</si>
  <si>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</si>
  <si>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</si>
  <si>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</si>
  <si>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</si>
  <si>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</si>
  <si>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</si>
  <si>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</si>
  <si>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</si>
  <si>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</si>
  <si>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</si>
  <si>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</si>
  <si>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</si>
  <si>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</si>
  <si>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</si>
  <si>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</si>
  <si>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</si>
  <si>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</si>
  <si>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</si>
  <si>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</si>
  <si>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</si>
  <si>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</si>
  <si>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</si>
  <si>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</si>
  <si>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</si>
  <si>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</si>
  <si>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</si>
  <si>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</si>
  <si>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</si>
  <si>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</si>
  <si>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</si>
  <si>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</si>
  <si>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</si>
  <si>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</si>
  <si>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</si>
  <si>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</si>
  <si>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</si>
  <si>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</si>
  <si>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</si>
  <si>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</si>
  <si>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</si>
  <si>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</si>
  <si>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</si>
  <si>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</si>
  <si>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</si>
  <si>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</si>
  <si>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</si>
  <si>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</si>
  <si>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</si>
  <si>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</si>
  <si>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</si>
  <si>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</si>
  <si>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</si>
  <si>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</si>
  <si>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</si>
  <si>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</si>
  <si>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</si>
  <si>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</si>
  <si>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</si>
  <si>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</si>
  <si>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</si>
  <si>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</si>
  <si>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</si>
  <si>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</si>
  <si>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</si>
  <si>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</si>
  <si>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</si>
  <si>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</si>
  <si>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</si>
  <si>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</si>
  <si>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</si>
  <si>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</si>
  <si>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</si>
  <si>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</si>
  <si>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</si>
  <si>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</si>
  <si>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</si>
  <si>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</si>
  <si>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</si>
  <si>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</si>
  <si>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</si>
  <si>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</si>
  <si>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</si>
  <si>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</si>
  <si>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</si>
  <si>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</si>
  <si>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</si>
  <si>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</si>
  <si>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</si>
  <si>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</si>
  <si>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</si>
  <si>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</si>
  <si>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</si>
  <si>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</si>
  <si>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</si>
  <si>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</si>
  <si>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</si>
  <si>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</si>
  <si>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</si>
  <si>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</si>
  <si>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</si>
  <si>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</si>
  <si>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</si>
  <si>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</si>
  <si>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</si>
  <si>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</si>
  <si>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</si>
  <si>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</si>
  <si>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</si>
  <si>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</si>
  <si>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</si>
  <si>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</si>
  <si>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</si>
  <si>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</si>
  <si>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</si>
  <si>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</si>
  <si>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</si>
  <si>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</si>
  <si>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</si>
  <si>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</si>
  <si>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</si>
  <si>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</si>
  <si>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</si>
  <si>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</si>
  <si>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</si>
  <si>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</si>
  <si>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</si>
  <si>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</si>
  <si>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</si>
  <si>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</si>
  <si>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</si>
  <si>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</si>
  <si>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</si>
  <si>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</si>
  <si>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</si>
  <si>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</si>
  <si>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</si>
  <si>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</si>
  <si>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</si>
  <si>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</si>
  <si>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</si>
  <si>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</si>
  <si>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</si>
  <si>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</si>
  <si>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</si>
  <si>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</si>
  <si>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</si>
  <si>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</si>
  <si>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</si>
  <si>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</si>
  <si>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</si>
  <si>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</si>
  <si>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</si>
  <si>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</si>
  <si>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</si>
  <si>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</si>
  <si>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</si>
  <si>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</si>
  <si>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</si>
  <si>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</si>
  <si>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</si>
  <si>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</si>
  <si>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</si>
  <si>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</si>
  <si>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</si>
  <si>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</si>
  <si>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</si>
  <si>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</si>
  <si>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</si>
  <si>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</si>
  <si>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</si>
  <si>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</si>
  <si>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</si>
  <si>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</si>
  <si>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</si>
  <si>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</si>
  <si>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</si>
  <si>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</si>
  <si>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</si>
  <si>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</si>
  <si>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</si>
  <si>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</si>
  <si>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</si>
  <si>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</si>
  <si>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</si>
  <si>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</si>
  <si>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</si>
  <si>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</si>
  <si>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</si>
  <si>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</si>
  <si>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</si>
  <si>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</si>
  <si>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</si>
  <si>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</si>
  <si>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</si>
  <si>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</si>
  <si>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</si>
  <si>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</si>
  <si>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</si>
  <si>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</si>
  <si>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</si>
  <si>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</si>
  <si>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</si>
  <si>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</si>
  <si>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</si>
  <si>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</si>
  <si>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</si>
  <si>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</si>
  <si>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</si>
  <si>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</si>
  <si>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</si>
  <si>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</si>
  <si>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</si>
  <si>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</si>
  <si>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</si>
  <si>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</si>
  <si>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</si>
  <si>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</si>
  <si>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</si>
  <si>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</si>
  <si>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</si>
  <si>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</si>
  <si>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</si>
  <si>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</si>
  <si>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</si>
  <si>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</si>
  <si>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</si>
  <si>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</si>
  <si>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</si>
  <si>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</si>
  <si>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</si>
  <si>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</si>
  <si>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</si>
  <si>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</si>
  <si>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</si>
  <si>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</si>
  <si>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</si>
  <si>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</si>
  <si>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</si>
  <si>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</si>
  <si>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</si>
  <si>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</si>
  <si>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</si>
  <si>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</si>
  <si>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</si>
  <si>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</si>
  <si>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</si>
  <si>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</si>
  <si>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</si>
  <si>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</si>
  <si>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</si>
  <si>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</si>
  <si>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</si>
  <si>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</si>
  <si>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</si>
  <si>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</si>
  <si>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</si>
  <si>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</si>
  <si>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</si>
  <si>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</si>
  <si>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</si>
  <si>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</si>
  <si>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</si>
  <si>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</si>
  <si>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</si>
  <si>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</si>
  <si>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</si>
  <si>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</si>
  <si>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</si>
  <si>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</si>
  <si>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</si>
  <si>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</si>
  <si>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</si>
  <si>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</si>
  <si>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</si>
  <si>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</si>
  <si>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</si>
  <si>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</si>
  <si>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</si>
  <si>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</si>
  <si>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</si>
  <si>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</si>
  <si>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</si>
  <si>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</si>
  <si>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</si>
  <si>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</si>
  <si>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</si>
  <si>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</si>
  <si>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</si>
  <si>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</si>
  <si>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</si>
  <si>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</si>
  <si>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</si>
  <si>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</si>
  <si>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</si>
  <si>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</si>
  <si>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</si>
  <si>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</si>
  <si>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</si>
  <si>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</si>
  <si>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</si>
  <si>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</si>
  <si>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</si>
  <si>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</si>
  <si>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</si>
  <si>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</si>
  <si>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</si>
  <si>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</si>
  <si>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</si>
  <si>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</si>
  <si>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</si>
  <si>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</si>
  <si>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</si>
  <si>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</si>
  <si>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</si>
  <si>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</si>
  <si>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</si>
  <si>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</si>
  <si>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</si>
  <si>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</si>
  <si>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</si>
  <si>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</si>
  <si>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</si>
  <si>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</si>
  <si>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</si>
  <si>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</si>
  <si>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</si>
  <si>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</si>
  <si>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</si>
  <si>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</si>
  <si>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</si>
  <si>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</si>
  <si>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</si>
  <si>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</si>
  <si>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</si>
  <si>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</si>
  <si>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</si>
  <si>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</si>
  <si>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</si>
  <si>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</si>
  <si>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</si>
  <si>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</si>
  <si>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</si>
  <si>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</si>
  <si>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</si>
  <si>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</si>
  <si>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</si>
  <si>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</si>
  <si>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</si>
  <si>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</si>
  <si>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</si>
  <si>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</si>
  <si>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</si>
  <si>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</si>
  <si>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</si>
  <si>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</si>
  <si>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</si>
  <si>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</si>
  <si>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</si>
  <si>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</si>
  <si>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</si>
  <si>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</si>
  <si>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</si>
  <si>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</si>
  <si>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</si>
  <si>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</si>
  <si>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</si>
  <si>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</si>
  <si>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</si>
  <si>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</si>
  <si>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</si>
  <si>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</si>
  <si>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</si>
  <si>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</si>
  <si>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</si>
  <si>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</si>
  <si>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</si>
  <si>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</si>
  <si>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</si>
  <si>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</si>
  <si>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</si>
  <si>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</si>
  <si>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</si>
  <si>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</si>
  <si>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</si>
  <si>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</si>
  <si>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</si>
  <si>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</si>
  <si>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</si>
  <si>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</si>
  <si>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</si>
  <si>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</si>
  <si>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</si>
  <si>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</si>
  <si>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</si>
  <si>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</si>
  <si>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</si>
  <si>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</si>
  <si>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</si>
  <si>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</si>
  <si>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</si>
  <si>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</si>
  <si>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</si>
  <si>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</si>
  <si>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</si>
  <si>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</si>
  <si>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</si>
  <si>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</si>
  <si>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</si>
  <si>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</si>
  <si>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</si>
  <si>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</si>
  <si>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</si>
  <si>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</si>
  <si>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</si>
  <si>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</si>
  <si>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</si>
  <si>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</si>
  <si>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</si>
  <si>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</si>
  <si>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</si>
  <si>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</si>
  <si>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</si>
  <si>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</si>
  <si>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</si>
  <si>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</si>
  <si>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</si>
  <si>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</si>
  <si>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</si>
  <si>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</si>
  <si>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</si>
  <si>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</si>
  <si>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</si>
  <si>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</si>
  <si>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</si>
  <si>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</si>
  <si>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</si>
  <si>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</si>
  <si>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</si>
  <si>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</si>
  <si>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</si>
  <si>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</si>
  <si>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</si>
  <si>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</si>
  <si>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</si>
  <si>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</si>
  <si>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</si>
  <si>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</si>
  <si>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</si>
  <si>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</si>
  <si>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</si>
  <si>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</si>
  <si>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</si>
  <si>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</si>
  <si>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</si>
  <si>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</si>
  <si>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</si>
  <si>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</si>
  <si>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</si>
  <si>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</si>
  <si>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</si>
  <si>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</si>
  <si>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</si>
  <si>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</si>
  <si>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</si>
  <si>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</si>
  <si>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</si>
  <si>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</si>
  <si>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</si>
  <si>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</si>
  <si>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</si>
  <si>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</si>
  <si>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</si>
  <si>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</si>
  <si>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</si>
  <si>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</si>
  <si>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</si>
  <si>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</si>
  <si>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</si>
  <si>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</si>
  <si>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</si>
  <si>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</si>
  <si>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</si>
  <si>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</si>
  <si>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</si>
  <si>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</si>
  <si>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</si>
  <si>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</si>
  <si>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</si>
  <si>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</si>
  <si>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</si>
  <si>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</si>
  <si>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</si>
  <si>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</si>
  <si>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</si>
  <si>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</si>
  <si>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</si>
  <si>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</si>
  <si>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</si>
  <si>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</si>
  <si>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</si>
  <si>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</si>
  <si>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</si>
  <si>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</si>
  <si>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</si>
  <si>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</si>
  <si>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</si>
  <si>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</si>
  <si>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</si>
  <si>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</si>
  <si>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</si>
  <si>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</si>
  <si>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</si>
  <si>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</si>
  <si>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</si>
  <si>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</si>
  <si>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</si>
  <si>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</si>
  <si>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</si>
  <si>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</si>
  <si>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</si>
  <si>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</si>
  <si>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</si>
  <si>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</si>
  <si>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</si>
  <si>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</si>
  <si>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</si>
  <si>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</si>
  <si>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</si>
  <si>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</si>
  <si>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</si>
  <si>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</si>
  <si>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</si>
  <si>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</si>
  <si>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</si>
  <si>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</si>
  <si>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</si>
  <si>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</si>
  <si>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</si>
  <si>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</si>
  <si>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</si>
  <si>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</si>
  <si>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</si>
  <si>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</si>
  <si>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</si>
  <si>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</si>
  <si>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</si>
  <si>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</si>
  <si>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</si>
  <si>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</si>
  <si>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</si>
  <si>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</si>
  <si>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</si>
  <si>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</si>
  <si>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</si>
  <si>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</si>
  <si>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</si>
  <si>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</si>
  <si>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</si>
  <si>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</si>
  <si>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</si>
  <si>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</si>
  <si>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</si>
  <si>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</si>
  <si>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</si>
  <si>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</si>
  <si>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</si>
  <si>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</si>
  <si>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</si>
  <si>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</si>
  <si>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</si>
  <si>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</si>
  <si>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</si>
  <si>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</si>
  <si>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</si>
  <si>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</si>
  <si>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</si>
  <si>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</si>
  <si>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</si>
  <si>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</si>
  <si>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</si>
  <si>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</si>
  <si>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</si>
  <si>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</si>
  <si>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</si>
  <si>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</si>
  <si>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</si>
  <si>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</si>
  <si>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</si>
  <si>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</si>
  <si>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</si>
  <si>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</si>
  <si>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</si>
  <si>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</si>
  <si>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</si>
  <si>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</si>
  <si>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</si>
  <si>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</si>
  <si>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</si>
  <si>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</si>
  <si>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</si>
  <si>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</si>
  <si>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</si>
  <si>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</si>
  <si>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</si>
  <si>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</si>
  <si>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</si>
  <si>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</si>
  <si>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</si>
  <si>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</si>
  <si>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</si>
  <si>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</si>
  <si>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</si>
  <si>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</si>
  <si>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</si>
  <si>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</si>
  <si>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</si>
  <si>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</si>
  <si>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</si>
  <si>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</si>
  <si>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</si>
  <si>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</si>
  <si>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</si>
  <si>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</si>
  <si>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</si>
  <si>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</si>
  <si>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</si>
  <si>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</si>
  <si>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</si>
  <si>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</si>
  <si>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</si>
  <si>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</si>
  <si>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</si>
  <si>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</si>
  <si>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</si>
  <si>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</si>
  <si>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</si>
  <si>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</si>
  <si>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</si>
  <si>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</si>
  <si>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</si>
  <si>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</si>
  <si>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</si>
  <si>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</si>
  <si>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</si>
  <si>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</si>
  <si>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</si>
  <si>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</si>
  <si>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</si>
  <si>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</si>
  <si>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</si>
  <si>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</si>
  <si>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</si>
  <si>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</si>
  <si>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</si>
  <si>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</si>
  <si>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</si>
  <si>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</si>
  <si>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</si>
  <si>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</si>
  <si>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</si>
  <si>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</si>
  <si>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</si>
  <si>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</si>
  <si>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</si>
  <si>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</si>
  <si>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</si>
  <si>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</si>
  <si>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</si>
  <si>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</si>
  <si>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</si>
  <si>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</si>
  <si>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</si>
  <si>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</si>
  <si>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</si>
  <si>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</si>
  <si>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</si>
  <si>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</si>
  <si>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</si>
  <si>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</si>
  <si>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State: MA</t>
  </si>
  <si>
    <t>Div by 0</t>
  </si>
  <si>
    <t>April 14, 2017</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</si>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</sst>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75" x14ac:dyDescent="0.2"/>
  <cols>
    <col min="1" max="1" width="106.5703125" customWidth="1"/>
    <col min="2" max="9" width="9.140625" customWidth="1"/>
  </cols>
  <sheetData>
    <row r="1" spans="1:1" ht="77.25" customHeight="1" x14ac:dyDescent="0.25">
      <c r="A1" s="119" t="s">
        <v>1634</v>
      </c>
    </row>
    <row r="2" spans="1:1" ht="15" x14ac:dyDescent="0.25">
      <c r="A2" s="119" t="s">
        <v>648</v>
      </c>
    </row>
    <row r="3" spans="1:1" ht="30" x14ac:dyDescent="0.6">
      <c r="A3" s="120" t="s">
        <v>1635</v>
      </c>
    </row>
    <row r="4" spans="1:1" ht="30" x14ac:dyDescent="0.6">
      <c r="A4" s="120" t="s">
        <v>1720</v>
      </c>
    </row>
    <row r="5" spans="1:1" ht="18" x14ac:dyDescent="0.25">
      <c r="A5" s="121" t="s">
        <v>1747</v>
      </c>
    </row>
    <row r="6" spans="1:1" ht="16.5" customHeight="1" x14ac:dyDescent="0.2">
      <c r="A6" s="122" t="s">
        <v>648</v>
      </c>
    </row>
    <row r="7" spans="1:1" ht="13.5" x14ac:dyDescent="0.25">
      <c r="A7" s="123" t="s">
        <v>1636</v>
      </c>
    </row>
    <row r="8" spans="1:1" ht="62.1" customHeight="1" x14ac:dyDescent="0.2">
      <c r="A8" s="124" t="s">
        <v>1637</v>
      </c>
    </row>
    <row r="9" spans="1:1" x14ac:dyDescent="0.2">
      <c r="A9" s="125" t="s">
        <v>648</v>
      </c>
    </row>
    <row r="10" spans="1:1" ht="13.5" x14ac:dyDescent="0.25">
      <c r="A10" s="123" t="s">
        <v>1638</v>
      </c>
    </row>
    <row r="11" spans="1:1" ht="95.1" customHeight="1" x14ac:dyDescent="0.2">
      <c r="A11" s="126" t="s">
        <v>1744</v>
      </c>
    </row>
    <row r="12" spans="1:1" x14ac:dyDescent="0.2">
      <c r="A12" s="141"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1582</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105" t="s">
        <v>213</v>
      </c>
      <c r="C6" s="36">
        <v>17383</v>
      </c>
      <c r="D6" s="9" t="str">
        <f>IF($B6="N/A","N/A",IF(C6&lt;0,"No","Yes"))</f>
        <v>N/A</v>
      </c>
      <c r="E6" s="36">
        <v>62770</v>
      </c>
      <c r="F6" s="9" t="str">
        <f>IF($B6="N/A","N/A",IF(E6&lt;0,"No","Yes"))</f>
        <v>N/A</v>
      </c>
      <c r="G6" s="36">
        <v>275906</v>
      </c>
      <c r="H6" s="9" t="str">
        <f>IF($B6="N/A","N/A",IF(G6&lt;0,"No","Yes"))</f>
        <v>N/A</v>
      </c>
      <c r="I6" s="10">
        <v>261.10000000000002</v>
      </c>
      <c r="J6" s="10">
        <v>339.6</v>
      </c>
      <c r="K6" s="9" t="str">
        <f t="shared" ref="K6:K11" si="0">IF(J6="Div by 0", "N/A", IF(J6="N/A","N/A", IF(J6&gt;30, "No", IF(J6&lt;-30, "No", "Yes"))))</f>
        <v>No</v>
      </c>
    </row>
    <row r="7" spans="1:11" x14ac:dyDescent="0.2">
      <c r="A7" s="86" t="s">
        <v>443</v>
      </c>
      <c r="B7" s="105" t="s">
        <v>213</v>
      </c>
      <c r="C7" s="9">
        <v>0.44871426110000001</v>
      </c>
      <c r="D7" s="9" t="str">
        <f t="shared" ref="D7:D11" si="1">IF($B7="N/A","N/A",IF(C7&lt;0,"No","Yes"))</f>
        <v>N/A</v>
      </c>
      <c r="E7" s="9">
        <v>27.433487334999999</v>
      </c>
      <c r="F7" s="9" t="str">
        <f t="shared" ref="F7:F11" si="2">IF($B7="N/A","N/A",IF(E7&lt;0,"No","Yes"))</f>
        <v>N/A</v>
      </c>
      <c r="G7" s="9">
        <v>62.095786246000003</v>
      </c>
      <c r="H7" s="9" t="str">
        <f t="shared" ref="H7:H11" si="3">IF($B7="N/A","N/A",IF(G7&lt;0,"No","Yes"))</f>
        <v>N/A</v>
      </c>
      <c r="I7" s="10">
        <v>6014</v>
      </c>
      <c r="J7" s="10">
        <v>126.4</v>
      </c>
      <c r="K7" s="9" t="str">
        <f t="shared" si="0"/>
        <v>No</v>
      </c>
    </row>
    <row r="8" spans="1:11" x14ac:dyDescent="0.2">
      <c r="A8" s="86" t="s">
        <v>444</v>
      </c>
      <c r="B8" s="105" t="s">
        <v>213</v>
      </c>
      <c r="C8" s="9">
        <v>47.719035839999997</v>
      </c>
      <c r="D8" s="9" t="str">
        <f t="shared" si="1"/>
        <v>N/A</v>
      </c>
      <c r="E8" s="9">
        <v>31.749243269000001</v>
      </c>
      <c r="F8" s="9" t="str">
        <f t="shared" si="2"/>
        <v>N/A</v>
      </c>
      <c r="G8" s="9">
        <v>21.556617109000001</v>
      </c>
      <c r="H8" s="9" t="str">
        <f t="shared" si="3"/>
        <v>N/A</v>
      </c>
      <c r="I8" s="10">
        <v>-33.5</v>
      </c>
      <c r="J8" s="10">
        <v>-32.1</v>
      </c>
      <c r="K8" s="9" t="str">
        <f t="shared" si="0"/>
        <v>No</v>
      </c>
    </row>
    <row r="9" spans="1:11" x14ac:dyDescent="0.2">
      <c r="A9" s="86" t="s">
        <v>445</v>
      </c>
      <c r="B9" s="105" t="s">
        <v>213</v>
      </c>
      <c r="C9" s="9">
        <v>17.649427601999999</v>
      </c>
      <c r="D9" s="9" t="str">
        <f t="shared" si="1"/>
        <v>N/A</v>
      </c>
      <c r="E9" s="9">
        <v>13.471403537</v>
      </c>
      <c r="F9" s="9" t="str">
        <f t="shared" si="2"/>
        <v>N/A</v>
      </c>
      <c r="G9" s="9">
        <v>6.1100519742000001</v>
      </c>
      <c r="H9" s="9" t="str">
        <f t="shared" si="3"/>
        <v>N/A</v>
      </c>
      <c r="I9" s="10">
        <v>-23.7</v>
      </c>
      <c r="J9" s="10">
        <v>-54.6</v>
      </c>
      <c r="K9" s="9" t="str">
        <f t="shared" si="0"/>
        <v>No</v>
      </c>
    </row>
    <row r="10" spans="1:11" x14ac:dyDescent="0.2">
      <c r="A10" s="86" t="s">
        <v>446</v>
      </c>
      <c r="B10" s="105" t="s">
        <v>213</v>
      </c>
      <c r="C10" s="9">
        <v>30.673646666</v>
      </c>
      <c r="D10" s="9" t="str">
        <f t="shared" si="1"/>
        <v>N/A</v>
      </c>
      <c r="E10" s="9">
        <v>25.614146885</v>
      </c>
      <c r="F10" s="9" t="str">
        <f t="shared" si="2"/>
        <v>N/A</v>
      </c>
      <c r="G10" s="9">
        <v>9.7355621117000002</v>
      </c>
      <c r="H10" s="9" t="str">
        <f t="shared" si="3"/>
        <v>N/A</v>
      </c>
      <c r="I10" s="10">
        <v>-16.5</v>
      </c>
      <c r="J10" s="10">
        <v>-62</v>
      </c>
      <c r="K10" s="9" t="str">
        <f t="shared" si="0"/>
        <v>No</v>
      </c>
    </row>
    <row r="11" spans="1:11" x14ac:dyDescent="0.2">
      <c r="A11" s="86" t="s">
        <v>204</v>
      </c>
      <c r="B11" s="105" t="s">
        <v>213</v>
      </c>
      <c r="C11" s="9">
        <v>0</v>
      </c>
      <c r="D11" s="9" t="str">
        <f t="shared" si="1"/>
        <v>N/A</v>
      </c>
      <c r="E11" s="9">
        <v>79.365939143000006</v>
      </c>
      <c r="F11" s="9" t="str">
        <f t="shared" si="2"/>
        <v>N/A</v>
      </c>
      <c r="G11" s="9">
        <v>76.433278000000001</v>
      </c>
      <c r="H11" s="9" t="str">
        <f t="shared" si="3"/>
        <v>N/A</v>
      </c>
      <c r="I11" s="10" t="s">
        <v>1746</v>
      </c>
      <c r="J11" s="10">
        <v>-3.7</v>
      </c>
      <c r="K11" s="9" t="str">
        <f t="shared" si="0"/>
        <v>Yes</v>
      </c>
    </row>
    <row r="12" spans="1:11" x14ac:dyDescent="0.2">
      <c r="A12" s="86" t="s">
        <v>652</v>
      </c>
      <c r="B12" s="105" t="s">
        <v>213</v>
      </c>
      <c r="C12" s="9">
        <v>99.965483517999999</v>
      </c>
      <c r="D12" s="9" t="str">
        <f t="shared" ref="D12:D23" si="4">IF($B12="N/A","N/A",IF(C12&lt;0,"No","Yes"))</f>
        <v>N/A</v>
      </c>
      <c r="E12" s="9">
        <v>99.942647762000007</v>
      </c>
      <c r="F12" s="9" t="str">
        <f t="shared" ref="F12:F23" si="5">IF($B12="N/A","N/A",IF(E12&lt;0,"No","Yes"))</f>
        <v>N/A</v>
      </c>
      <c r="G12" s="9">
        <v>99.949258080999996</v>
      </c>
      <c r="H12" s="9" t="str">
        <f t="shared" ref="H12:H23" si="6">IF($B12="N/A","N/A",IF(G12&lt;0,"No","Yes"))</f>
        <v>N/A</v>
      </c>
      <c r="I12" s="10">
        <v>-2.3E-2</v>
      </c>
      <c r="J12" s="10">
        <v>6.6E-3</v>
      </c>
      <c r="K12" s="9" t="str">
        <f t="shared" ref="K12:K23" si="7">IF(J12="Div by 0", "N/A", IF(J12="N/A","N/A", IF(J12&gt;30, "No", IF(J12&lt;-30, "No", "Yes"))))</f>
        <v>Yes</v>
      </c>
    </row>
    <row r="13" spans="1:11" x14ac:dyDescent="0.2">
      <c r="A13" s="86" t="s">
        <v>651</v>
      </c>
      <c r="B13" s="105" t="s">
        <v>213</v>
      </c>
      <c r="C13" s="9">
        <v>85.319675433</v>
      </c>
      <c r="D13" s="9" t="str">
        <f t="shared" si="4"/>
        <v>N/A</v>
      </c>
      <c r="E13" s="9">
        <v>86.696209392</v>
      </c>
      <c r="F13" s="9" t="str">
        <f t="shared" si="5"/>
        <v>N/A</v>
      </c>
      <c r="G13" s="9">
        <v>89.307238745999996</v>
      </c>
      <c r="H13" s="9" t="str">
        <f t="shared" si="6"/>
        <v>N/A</v>
      </c>
      <c r="I13" s="10">
        <v>1.613</v>
      </c>
      <c r="J13" s="10">
        <v>3.012</v>
      </c>
      <c r="K13" s="9" t="str">
        <f t="shared" si="7"/>
        <v>Yes</v>
      </c>
    </row>
    <row r="14" spans="1:11" x14ac:dyDescent="0.2">
      <c r="A14" s="86" t="s">
        <v>852</v>
      </c>
      <c r="B14" s="105" t="s">
        <v>213</v>
      </c>
      <c r="C14" s="10">
        <v>1.5865371643999999</v>
      </c>
      <c r="D14" s="9" t="str">
        <f t="shared" si="4"/>
        <v>N/A</v>
      </c>
      <c r="E14" s="10">
        <v>5.9951459881</v>
      </c>
      <c r="F14" s="9" t="str">
        <f t="shared" si="5"/>
        <v>N/A</v>
      </c>
      <c r="G14" s="10">
        <v>11.187657088</v>
      </c>
      <c r="H14" s="9" t="str">
        <f t="shared" si="6"/>
        <v>N/A</v>
      </c>
      <c r="I14" s="10">
        <v>277.89999999999998</v>
      </c>
      <c r="J14" s="10">
        <v>86.61</v>
      </c>
      <c r="K14" s="9" t="str">
        <f t="shared" si="7"/>
        <v>No</v>
      </c>
    </row>
    <row r="15" spans="1:11" x14ac:dyDescent="0.2">
      <c r="A15" s="86" t="s">
        <v>653</v>
      </c>
      <c r="B15" s="105"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
      <c r="A16" s="86" t="s">
        <v>370</v>
      </c>
      <c r="B16" s="105"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
      <c r="A17" s="86" t="s">
        <v>853</v>
      </c>
      <c r="B17" s="105"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
      <c r="A18" s="86" t="s">
        <v>654</v>
      </c>
      <c r="B18" s="105" t="s">
        <v>213</v>
      </c>
      <c r="C18" s="9">
        <v>1.15054939E-2</v>
      </c>
      <c r="D18" s="9" t="str">
        <f t="shared" si="4"/>
        <v>N/A</v>
      </c>
      <c r="E18" s="9">
        <v>2.2303648200000002E-2</v>
      </c>
      <c r="F18" s="9" t="str">
        <f t="shared" si="5"/>
        <v>N/A</v>
      </c>
      <c r="G18" s="9">
        <v>2.1746537000000002E-3</v>
      </c>
      <c r="H18" s="9" t="str">
        <f t="shared" si="6"/>
        <v>N/A</v>
      </c>
      <c r="I18" s="10">
        <v>93.85</v>
      </c>
      <c r="J18" s="10">
        <v>-90.2</v>
      </c>
      <c r="K18" s="9" t="str">
        <f t="shared" si="7"/>
        <v>No</v>
      </c>
    </row>
    <row r="19" spans="1:11" x14ac:dyDescent="0.2">
      <c r="A19" s="86" t="s">
        <v>205</v>
      </c>
      <c r="B19" s="105" t="s">
        <v>213</v>
      </c>
      <c r="C19" s="9">
        <v>0</v>
      </c>
      <c r="D19" s="9" t="str">
        <f t="shared" si="4"/>
        <v>N/A</v>
      </c>
      <c r="E19" s="9">
        <v>0</v>
      </c>
      <c r="F19" s="9" t="str">
        <f t="shared" si="5"/>
        <v>N/A</v>
      </c>
      <c r="G19" s="9">
        <v>0</v>
      </c>
      <c r="H19" s="9" t="str">
        <f t="shared" si="6"/>
        <v>N/A</v>
      </c>
      <c r="I19" s="10" t="s">
        <v>1746</v>
      </c>
      <c r="J19" s="10" t="s">
        <v>1746</v>
      </c>
      <c r="K19" s="9" t="str">
        <f t="shared" si="7"/>
        <v>N/A</v>
      </c>
    </row>
    <row r="20" spans="1:11" x14ac:dyDescent="0.2">
      <c r="A20" s="86" t="s">
        <v>854</v>
      </c>
      <c r="B20" s="105"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
      <c r="A21" s="86" t="s">
        <v>655</v>
      </c>
      <c r="B21" s="105" t="s">
        <v>213</v>
      </c>
      <c r="C21" s="9">
        <v>2.3010987699999999E-2</v>
      </c>
      <c r="D21" s="9" t="str">
        <f t="shared" si="4"/>
        <v>N/A</v>
      </c>
      <c r="E21" s="9">
        <v>1.5931177E-3</v>
      </c>
      <c r="F21" s="9" t="str">
        <f t="shared" si="5"/>
        <v>N/A</v>
      </c>
      <c r="G21" s="9">
        <v>0</v>
      </c>
      <c r="H21" s="9" t="str">
        <f t="shared" si="6"/>
        <v>N/A</v>
      </c>
      <c r="I21" s="10">
        <v>-93.1</v>
      </c>
      <c r="J21" s="10">
        <v>-100</v>
      </c>
      <c r="K21" s="9" t="str">
        <f t="shared" si="7"/>
        <v>No</v>
      </c>
    </row>
    <row r="22" spans="1:11" x14ac:dyDescent="0.2">
      <c r="A22" s="86" t="s">
        <v>1698</v>
      </c>
      <c r="B22" s="105" t="s">
        <v>213</v>
      </c>
      <c r="C22" s="9">
        <v>0</v>
      </c>
      <c r="D22" s="9" t="str">
        <f t="shared" si="4"/>
        <v>N/A</v>
      </c>
      <c r="E22" s="9">
        <v>0</v>
      </c>
      <c r="F22" s="9" t="str">
        <f t="shared" si="5"/>
        <v>N/A</v>
      </c>
      <c r="G22" s="9" t="s">
        <v>1746</v>
      </c>
      <c r="H22" s="9" t="str">
        <f t="shared" si="6"/>
        <v>N/A</v>
      </c>
      <c r="I22" s="10" t="s">
        <v>1746</v>
      </c>
      <c r="J22" s="10" t="s">
        <v>1746</v>
      </c>
      <c r="K22" s="9" t="str">
        <f t="shared" si="7"/>
        <v>N/A</v>
      </c>
    </row>
    <row r="23" spans="1:11" x14ac:dyDescent="0.2">
      <c r="A23" s="86" t="s">
        <v>855</v>
      </c>
      <c r="B23" s="105"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
      <c r="A25" s="86" t="s">
        <v>159</v>
      </c>
      <c r="B25" s="105" t="s">
        <v>213</v>
      </c>
      <c r="C25" s="9">
        <v>99.919461542999997</v>
      </c>
      <c r="D25" s="9" t="str">
        <f>IF($B25="N/A","N/A",IF(C25&lt;0,"No","Yes"))</f>
        <v>N/A</v>
      </c>
      <c r="E25" s="9">
        <v>99.827943285000003</v>
      </c>
      <c r="F25" s="9" t="str">
        <f>IF($B25="N/A","N/A",IF(E25&lt;0,"No","Yes"))</f>
        <v>N/A</v>
      </c>
      <c r="G25" s="9">
        <v>99.799931861000005</v>
      </c>
      <c r="H25" s="9" t="str">
        <f>IF($B25="N/A","N/A",IF(G25&lt;0,"No","Yes"))</f>
        <v>N/A</v>
      </c>
      <c r="I25" s="10">
        <v>-9.1999999999999998E-2</v>
      </c>
      <c r="J25" s="10">
        <v>-2.8000000000000001E-2</v>
      </c>
      <c r="K25" s="9" t="str">
        <f t="shared" si="8"/>
        <v>Yes</v>
      </c>
    </row>
    <row r="26" spans="1:11" x14ac:dyDescent="0.2">
      <c r="A26" s="86" t="s">
        <v>32</v>
      </c>
      <c r="B26" s="105" t="s">
        <v>213</v>
      </c>
      <c r="C26" s="9">
        <v>100</v>
      </c>
      <c r="D26" s="9" t="str">
        <f>IF($B26="N/A","N/A",IF(C26&lt;0,"No","Yes"))</f>
        <v>N/A</v>
      </c>
      <c r="E26" s="9">
        <v>100</v>
      </c>
      <c r="F26" s="9" t="str">
        <f>IF($B26="N/A","N/A",IF(E26&lt;0,"No","Yes"))</f>
        <v>N/A</v>
      </c>
      <c r="G26" s="9">
        <v>99.999637558000003</v>
      </c>
      <c r="H26" s="9" t="str">
        <f>IF($B26="N/A","N/A",IF(G26&lt;0,"No","Yes"))</f>
        <v>N/A</v>
      </c>
      <c r="I26" s="10">
        <v>0</v>
      </c>
      <c r="J26" s="10">
        <v>0</v>
      </c>
      <c r="K26" s="9" t="str">
        <f t="shared" si="8"/>
        <v>Yes</v>
      </c>
    </row>
    <row r="27" spans="1:11" x14ac:dyDescent="0.2">
      <c r="A27" s="86" t="s">
        <v>160</v>
      </c>
      <c r="B27" s="105" t="s">
        <v>213</v>
      </c>
      <c r="C27" s="9">
        <v>93.240522349000003</v>
      </c>
      <c r="D27" s="9" t="str">
        <f t="shared" ref="D27:D30" si="9">IF($B27="N/A","N/A",IF(C27&lt;0,"No","Yes"))</f>
        <v>N/A</v>
      </c>
      <c r="E27" s="9">
        <v>98.451489565000003</v>
      </c>
      <c r="F27" s="9" t="str">
        <f t="shared" ref="F27:F30" si="10">IF($B27="N/A","N/A",IF(E27&lt;0,"No","Yes"))</f>
        <v>N/A</v>
      </c>
      <c r="G27" s="9">
        <v>99.438214463999998</v>
      </c>
      <c r="H27" s="9" t="str">
        <f t="shared" ref="H27:H30" si="11">IF($B27="N/A","N/A",IF(G27&lt;0,"No","Yes"))</f>
        <v>N/A</v>
      </c>
      <c r="I27" s="10">
        <v>5.5890000000000004</v>
      </c>
      <c r="J27" s="10">
        <v>1.002</v>
      </c>
      <c r="K27" s="9" t="str">
        <f t="shared" si="8"/>
        <v>Yes</v>
      </c>
    </row>
    <row r="28" spans="1:11" x14ac:dyDescent="0.2">
      <c r="A28" s="29" t="s">
        <v>372</v>
      </c>
      <c r="B28" s="105" t="s">
        <v>213</v>
      </c>
      <c r="C28" s="9">
        <v>20.52580107</v>
      </c>
      <c r="D28" s="9" t="str">
        <f t="shared" si="9"/>
        <v>N/A</v>
      </c>
      <c r="E28" s="9">
        <v>19.20662737</v>
      </c>
      <c r="F28" s="9" t="str">
        <f t="shared" si="10"/>
        <v>N/A</v>
      </c>
      <c r="G28" s="9">
        <v>12.351670496000001</v>
      </c>
      <c r="H28" s="9" t="str">
        <f t="shared" si="11"/>
        <v>N/A</v>
      </c>
      <c r="I28" s="10">
        <v>-6.43</v>
      </c>
      <c r="J28" s="10">
        <v>-35.700000000000003</v>
      </c>
      <c r="K28" s="9" t="str">
        <f t="shared" si="8"/>
        <v>No</v>
      </c>
    </row>
    <row r="29" spans="1:11" x14ac:dyDescent="0.2">
      <c r="A29" s="29" t="s">
        <v>374</v>
      </c>
      <c r="B29" s="105" t="s">
        <v>213</v>
      </c>
      <c r="C29" s="9">
        <v>65.253408503000003</v>
      </c>
      <c r="D29" s="9" t="str">
        <f t="shared" si="9"/>
        <v>N/A</v>
      </c>
      <c r="E29" s="9">
        <v>72.969571450999993</v>
      </c>
      <c r="F29" s="9" t="str">
        <f t="shared" si="10"/>
        <v>N/A</v>
      </c>
      <c r="G29" s="9">
        <v>82.536806014000007</v>
      </c>
      <c r="H29" s="9" t="str">
        <f t="shared" si="11"/>
        <v>N/A</v>
      </c>
      <c r="I29" s="10">
        <v>11.82</v>
      </c>
      <c r="J29" s="10">
        <v>13.11</v>
      </c>
      <c r="K29" s="9" t="str">
        <f t="shared" si="8"/>
        <v>Yes</v>
      </c>
    </row>
    <row r="30" spans="1:11" x14ac:dyDescent="0.2">
      <c r="A30" s="29" t="s">
        <v>375</v>
      </c>
      <c r="B30" s="105" t="s">
        <v>213</v>
      </c>
      <c r="C30" s="9">
        <v>1.5647471667999999</v>
      </c>
      <c r="D30" s="9" t="str">
        <f t="shared" si="9"/>
        <v>N/A</v>
      </c>
      <c r="E30" s="9">
        <v>0.68822686</v>
      </c>
      <c r="F30" s="9" t="str">
        <f t="shared" si="10"/>
        <v>N/A</v>
      </c>
      <c r="G30" s="9">
        <v>0.60636593620000001</v>
      </c>
      <c r="H30" s="9" t="str">
        <f t="shared" si="11"/>
        <v>N/A</v>
      </c>
      <c r="I30" s="10">
        <v>-56</v>
      </c>
      <c r="J30" s="10">
        <v>-11.9</v>
      </c>
      <c r="K30" s="9" t="str">
        <f t="shared" si="8"/>
        <v>Yes</v>
      </c>
    </row>
    <row r="31" spans="1:11" ht="12" customHeight="1" x14ac:dyDescent="0.2">
      <c r="A31" s="158" t="s">
        <v>1633</v>
      </c>
      <c r="B31" s="159"/>
      <c r="C31" s="159"/>
      <c r="D31" s="159"/>
      <c r="E31" s="159"/>
      <c r="F31" s="159"/>
      <c r="G31" s="159"/>
      <c r="H31" s="159"/>
      <c r="I31" s="159"/>
      <c r="J31" s="159"/>
      <c r="K31" s="160"/>
    </row>
    <row r="32" spans="1:11" x14ac:dyDescent="0.2">
      <c r="A32" s="151" t="s">
        <v>1631</v>
      </c>
      <c r="B32" s="152"/>
      <c r="C32" s="152"/>
      <c r="D32" s="152"/>
      <c r="E32" s="152"/>
      <c r="F32" s="152"/>
      <c r="G32" s="152"/>
      <c r="H32" s="152"/>
      <c r="I32" s="152"/>
      <c r="J32" s="152"/>
      <c r="K32" s="153"/>
    </row>
    <row r="33" spans="1:11" x14ac:dyDescent="0.2">
      <c r="A33" s="154" t="s">
        <v>1732</v>
      </c>
      <c r="B33" s="154"/>
      <c r="C33" s="154"/>
      <c r="D33" s="154"/>
      <c r="E33" s="154"/>
      <c r="F33" s="154"/>
      <c r="G33" s="154"/>
      <c r="H33" s="154"/>
      <c r="I33" s="154"/>
      <c r="J33" s="154"/>
      <c r="K33" s="155"/>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1583</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86" t="s">
        <v>343</v>
      </c>
      <c r="B6" s="9" t="s">
        <v>213</v>
      </c>
      <c r="C6" s="27">
        <v>7</v>
      </c>
      <c r="D6" s="9" t="s">
        <v>213</v>
      </c>
      <c r="E6" s="27">
        <v>7</v>
      </c>
      <c r="F6" s="9" t="s">
        <v>213</v>
      </c>
      <c r="G6" s="27">
        <v>7</v>
      </c>
      <c r="H6" s="9" t="s">
        <v>213</v>
      </c>
      <c r="I6" s="130" t="s">
        <v>213</v>
      </c>
      <c r="J6" s="130" t="s">
        <v>213</v>
      </c>
      <c r="K6" s="9" t="s">
        <v>213</v>
      </c>
    </row>
    <row r="7" spans="1:11" x14ac:dyDescent="0.2">
      <c r="A7" s="89" t="s">
        <v>12</v>
      </c>
      <c r="B7" s="30" t="s">
        <v>213</v>
      </c>
      <c r="C7" s="99">
        <v>65890570</v>
      </c>
      <c r="D7" s="32" t="str">
        <f>IF($B7="N/A","N/A",IF(C7&gt;15,"No",IF(C7&lt;-15,"No","Yes")))</f>
        <v>N/A</v>
      </c>
      <c r="E7" s="31">
        <v>83007516</v>
      </c>
      <c r="F7" s="32" t="str">
        <f>IF($B7="N/A","N/A",IF(E7&gt;15,"No",IF(E7&lt;-15,"No","Yes")))</f>
        <v>N/A</v>
      </c>
      <c r="G7" s="31">
        <v>89583682</v>
      </c>
      <c r="H7" s="32" t="str">
        <f>IF($B7="N/A","N/A",IF(G7&gt;15,"No",IF(G7&lt;-15,"No","Yes")))</f>
        <v>N/A</v>
      </c>
      <c r="I7" s="33">
        <v>25.98</v>
      </c>
      <c r="J7" s="33">
        <v>7.9219999999999997</v>
      </c>
      <c r="K7" s="32" t="str">
        <f t="shared" ref="K7:K54" si="0">IF(J7="Div by 0", "N/A", IF(J7="N/A","N/A", IF(J7&gt;30, "No", IF(J7&lt;-30, "No", "Yes"))))</f>
        <v>Yes</v>
      </c>
    </row>
    <row r="8" spans="1:11" x14ac:dyDescent="0.2">
      <c r="A8" s="89" t="s">
        <v>362</v>
      </c>
      <c r="B8" s="30" t="s">
        <v>213</v>
      </c>
      <c r="C8" s="140">
        <v>69.772556225000002</v>
      </c>
      <c r="D8" s="32" t="str">
        <f>IF($B8="N/A","N/A",IF(C8&gt;15,"No",IF(C8&lt;-15,"No","Yes")))</f>
        <v>N/A</v>
      </c>
      <c r="E8" s="34">
        <v>59.405501303999998</v>
      </c>
      <c r="F8" s="32" t="str">
        <f>IF($B8="N/A","N/A",IF(E8&gt;15,"No",IF(E8&lt;-15,"No","Yes")))</f>
        <v>N/A</v>
      </c>
      <c r="G8" s="34">
        <v>57.820098307999999</v>
      </c>
      <c r="H8" s="32" t="str">
        <f>IF($B8="N/A","N/A",IF(G8&gt;15,"No",IF(G8&lt;-15,"No","Yes")))</f>
        <v>N/A</v>
      </c>
      <c r="I8" s="33">
        <v>-14.9</v>
      </c>
      <c r="J8" s="33">
        <v>-2.67</v>
      </c>
      <c r="K8" s="32" t="str">
        <f t="shared" si="0"/>
        <v>Yes</v>
      </c>
    </row>
    <row r="9" spans="1:11" x14ac:dyDescent="0.2">
      <c r="A9" s="89" t="s">
        <v>119</v>
      </c>
      <c r="B9" s="35" t="s">
        <v>213</v>
      </c>
      <c r="C9" s="98">
        <v>11.128343555000001</v>
      </c>
      <c r="D9" s="9" t="str">
        <f>IF($B9="N/A","N/A",IF(C9&gt;15,"No",IF(C9&lt;-15,"No","Yes")))</f>
        <v>N/A</v>
      </c>
      <c r="E9" s="9">
        <v>27.013803184</v>
      </c>
      <c r="F9" s="9" t="str">
        <f>IF($B9="N/A","N/A",IF(E9&gt;15,"No",IF(E9&lt;-15,"No","Yes")))</f>
        <v>N/A</v>
      </c>
      <c r="G9" s="9">
        <v>30.145035789000001</v>
      </c>
      <c r="H9" s="9" t="str">
        <f>IF($B9="N/A","N/A",IF(G9&gt;15,"No",IF(G9&lt;-15,"No","Yes")))</f>
        <v>N/A</v>
      </c>
      <c r="I9" s="10">
        <v>142.69999999999999</v>
      </c>
      <c r="J9" s="10">
        <v>11.59</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89" t="s">
        <v>856</v>
      </c>
      <c r="B11" s="35" t="s">
        <v>213</v>
      </c>
      <c r="C11" s="98">
        <v>19.09910022</v>
      </c>
      <c r="D11" s="9" t="str">
        <f>IF($B11="N/A","N/A",IF(C11&gt;15,"No",IF(C11&lt;-15,"No","Yes")))</f>
        <v>N/A</v>
      </c>
      <c r="E11" s="9">
        <v>13.580695512</v>
      </c>
      <c r="F11" s="9" t="str">
        <f>IF($B11="N/A","N/A",IF(E11&gt;15,"No",IF(E11&lt;-15,"No","Yes")))</f>
        <v>N/A</v>
      </c>
      <c r="G11" s="9">
        <v>12.034865903</v>
      </c>
      <c r="H11" s="9" t="str">
        <f>IF($B11="N/A","N/A",IF(G11&gt;15,"No",IF(G11&lt;-15,"No","Yes")))</f>
        <v>N/A</v>
      </c>
      <c r="I11" s="10">
        <v>-28.9</v>
      </c>
      <c r="J11" s="10">
        <v>-11.4</v>
      </c>
      <c r="K11" s="9" t="str">
        <f t="shared" si="0"/>
        <v>Yes</v>
      </c>
    </row>
    <row r="12" spans="1:11" x14ac:dyDescent="0.2">
      <c r="A12" s="89" t="s">
        <v>857</v>
      </c>
      <c r="B12" s="100" t="s">
        <v>214</v>
      </c>
      <c r="C12" s="98">
        <v>87.639710183999995</v>
      </c>
      <c r="D12" s="9" t="str">
        <f>IF(OR($B12="N/A",$C12="N/A"),"N/A",IF(C12&gt;100,"No",IF(C12&lt;95,"No","Yes")))</f>
        <v>No</v>
      </c>
      <c r="E12" s="98">
        <v>87.389586976999993</v>
      </c>
      <c r="F12" s="9" t="str">
        <f>IF(OR($B12="N/A",$E12="N/A"),"N/A",IF(E12&gt;100,"No",IF(E12&lt;95,"No","Yes")))</f>
        <v>No</v>
      </c>
      <c r="G12" s="98">
        <v>91.428512982000001</v>
      </c>
      <c r="H12" s="9" t="str">
        <f>IF($B12="N/A","N/A",IF(G12&gt;100,"No",IF(G12&lt;95,"No","Yes")))</f>
        <v>No</v>
      </c>
      <c r="I12" s="101">
        <v>-0.28499999999999998</v>
      </c>
      <c r="J12" s="101">
        <v>4.6219999999999999</v>
      </c>
      <c r="K12" s="9" t="str">
        <f t="shared" si="0"/>
        <v>Yes</v>
      </c>
    </row>
    <row r="13" spans="1:11" x14ac:dyDescent="0.2">
      <c r="A13" s="89" t="s">
        <v>347</v>
      </c>
      <c r="B13" s="100" t="s">
        <v>213</v>
      </c>
      <c r="C13" s="98">
        <v>5.3513400000000002E-5</v>
      </c>
      <c r="D13" s="9" t="str">
        <f>IF($B13="N/A","N/A",IF(C13&gt;100,"No",IF(C13&lt;95,"No","Yes")))</f>
        <v>N/A</v>
      </c>
      <c r="E13" s="98">
        <v>0.1182417847</v>
      </c>
      <c r="F13" s="9" t="str">
        <f>IF($B13="N/A","N/A",IF(E13&gt;100,"No",IF(E13&lt;95,"No","Yes")))</f>
        <v>N/A</v>
      </c>
      <c r="G13" s="98">
        <v>1.4201794285</v>
      </c>
      <c r="H13" s="9" t="str">
        <f>IF($B13="N/A","N/A",IF(G13&gt;100,"No",IF(G13&lt;95,"No","Yes")))</f>
        <v>N/A</v>
      </c>
      <c r="I13" s="101">
        <v>221000</v>
      </c>
      <c r="J13" s="101">
        <v>1101</v>
      </c>
      <c r="K13" s="9" t="str">
        <f t="shared" si="0"/>
        <v>No</v>
      </c>
    </row>
    <row r="14" spans="1:11" x14ac:dyDescent="0.2">
      <c r="A14" s="89" t="s">
        <v>348</v>
      </c>
      <c r="B14" s="100" t="s">
        <v>213</v>
      </c>
      <c r="C14" s="98">
        <v>5.3513400000000002E-5</v>
      </c>
      <c r="D14" s="9" t="str">
        <f t="shared" ref="D14" si="1">IF($B14="N/A","N/A",IF(C14&lt;0,"No","Yes"))</f>
        <v>N/A</v>
      </c>
      <c r="E14" s="98">
        <v>7.2469433299999997E-2</v>
      </c>
      <c r="F14" s="9" t="str">
        <f t="shared" ref="F14" si="2">IF($B14="N/A","N/A",IF(E14&lt;0,"No","Yes"))</f>
        <v>N/A</v>
      </c>
      <c r="G14" s="98">
        <v>0.68724864969999999</v>
      </c>
      <c r="H14" s="9" t="str">
        <f t="shared" ref="H14" si="3">IF($B14="N/A","N/A",IF(G14&lt;0,"No","Yes"))</f>
        <v>N/A</v>
      </c>
      <c r="I14" s="101">
        <v>135000</v>
      </c>
      <c r="J14" s="101">
        <v>848.3</v>
      </c>
      <c r="K14" s="9" t="str">
        <f t="shared" si="0"/>
        <v>No</v>
      </c>
    </row>
    <row r="15" spans="1:11" x14ac:dyDescent="0.2">
      <c r="A15" s="89" t="s">
        <v>858</v>
      </c>
      <c r="B15" s="100" t="s">
        <v>214</v>
      </c>
      <c r="C15" s="98">
        <v>97.389115055000005</v>
      </c>
      <c r="D15" s="9" t="str">
        <f>IF(OR($B15="N/A",$C15="N/A"),"N/A",IF(C15&gt;100,"No",IF(C15&lt;95,"No","Yes")))</f>
        <v>Yes</v>
      </c>
      <c r="E15" s="98">
        <v>95.023466944999996</v>
      </c>
      <c r="F15" s="9" t="str">
        <f>IF(OR($B15="N/A",$E15="N/A"),"N/A",IF(E15&gt;100,"No",IF(E15&lt;95,"No","Yes")))</f>
        <v>Yes</v>
      </c>
      <c r="G15" s="98">
        <v>98.900792444999993</v>
      </c>
      <c r="H15" s="9" t="str">
        <f>IF($B15="N/A","N/A",IF(G15&gt;100,"No",IF(G15&lt;95,"No","Yes")))</f>
        <v>Yes</v>
      </c>
      <c r="I15" s="101">
        <v>-2.4300000000000002</v>
      </c>
      <c r="J15" s="101">
        <v>4.08</v>
      </c>
      <c r="K15" s="9" t="str">
        <f t="shared" si="0"/>
        <v>Yes</v>
      </c>
    </row>
    <row r="16" spans="1:11" x14ac:dyDescent="0.2">
      <c r="A16" s="89" t="s">
        <v>331</v>
      </c>
      <c r="B16" s="35" t="s">
        <v>213</v>
      </c>
      <c r="C16" s="87">
        <v>45973535</v>
      </c>
      <c r="D16" s="9" t="str">
        <f>IF($B16="N/A","N/A",IF(C16&gt;15,"No",IF(C16&lt;-15,"No","Yes")))</f>
        <v>N/A</v>
      </c>
      <c r="E16" s="36">
        <v>49311031</v>
      </c>
      <c r="F16" s="9" t="str">
        <f>IF($B16="N/A","N/A",IF(E16&gt;15,"No",IF(E16&lt;-15,"No","Yes")))</f>
        <v>N/A</v>
      </c>
      <c r="G16" s="36">
        <v>51797373</v>
      </c>
      <c r="H16" s="9" t="str">
        <f>IF($B16="N/A","N/A",IF(G16&gt;15,"No",IF(G16&lt;-15,"No","Yes")))</f>
        <v>N/A</v>
      </c>
      <c r="I16" s="10">
        <v>7.26</v>
      </c>
      <c r="J16" s="10">
        <v>5.0419999999999998</v>
      </c>
      <c r="K16" s="9" t="str">
        <f t="shared" si="0"/>
        <v>Yes</v>
      </c>
    </row>
    <row r="17" spans="1:11" x14ac:dyDescent="0.2">
      <c r="A17" s="89" t="s">
        <v>440</v>
      </c>
      <c r="B17" s="35" t="s">
        <v>215</v>
      </c>
      <c r="C17" s="98">
        <v>8.3777068698000008</v>
      </c>
      <c r="D17" s="9" t="str">
        <f>IF($B17="N/A","N/A",IF(C17&gt;20,"No",IF(C17&lt;5,"No","Yes")))</f>
        <v>Yes</v>
      </c>
      <c r="E17" s="9">
        <v>8.2725019479000004</v>
      </c>
      <c r="F17" s="9" t="str">
        <f>IF($B17="N/A","N/A",IF(E17&gt;20,"No",IF(E17&lt;5,"No","Yes")))</f>
        <v>Yes</v>
      </c>
      <c r="G17" s="9">
        <v>9.8887003400999998</v>
      </c>
      <c r="H17" s="9" t="str">
        <f>IF($B17="N/A","N/A",IF(G17&gt;20,"No",IF(G17&lt;5,"No","Yes")))</f>
        <v>Yes</v>
      </c>
      <c r="I17" s="10">
        <v>-1.26</v>
      </c>
      <c r="J17" s="10">
        <v>19.54</v>
      </c>
      <c r="K17" s="9" t="str">
        <f t="shared" si="0"/>
        <v>Yes</v>
      </c>
    </row>
    <row r="18" spans="1:11" x14ac:dyDescent="0.2">
      <c r="A18" s="89" t="s">
        <v>441</v>
      </c>
      <c r="B18" s="30" t="s">
        <v>213</v>
      </c>
      <c r="C18" s="98">
        <v>91.622293130000003</v>
      </c>
      <c r="D18" s="9" t="str">
        <f>IF($B18="N/A","N/A",IF(C18&gt;15,"No",IF(C18&lt;-15,"No","Yes")))</f>
        <v>N/A</v>
      </c>
      <c r="E18" s="9">
        <v>91.727498052000001</v>
      </c>
      <c r="F18" s="9" t="str">
        <f>IF($B18="N/A","N/A",IF(E18&gt;15,"No",IF(E18&lt;-15,"No","Yes")))</f>
        <v>N/A</v>
      </c>
      <c r="G18" s="9">
        <v>90.11129966</v>
      </c>
      <c r="H18" s="9" t="str">
        <f>IF($B18="N/A","N/A",IF(G18&gt;15,"No",IF(G18&lt;-15,"No","Yes")))</f>
        <v>N/A</v>
      </c>
      <c r="I18" s="10">
        <v>0.1148</v>
      </c>
      <c r="J18" s="10">
        <v>-1.76</v>
      </c>
      <c r="K18" s="9" t="str">
        <f t="shared" si="0"/>
        <v>Yes</v>
      </c>
    </row>
    <row r="19" spans="1:11" x14ac:dyDescent="0.2">
      <c r="A19" s="89" t="s">
        <v>442</v>
      </c>
      <c r="B19" s="35" t="s">
        <v>216</v>
      </c>
      <c r="C19" s="98">
        <v>2.0553651139000002</v>
      </c>
      <c r="D19" s="9" t="str">
        <f>IF($B19="N/A","N/A",IF(C19&gt;1,"Yes","No"))</f>
        <v>Yes</v>
      </c>
      <c r="E19" s="9">
        <v>4.6202359874000001</v>
      </c>
      <c r="F19" s="9" t="str">
        <f>IF($B19="N/A","N/A",IF(E19&gt;1,"Yes","No"))</f>
        <v>Yes</v>
      </c>
      <c r="G19" s="9">
        <v>4.0118598292999996</v>
      </c>
      <c r="H19" s="9" t="str">
        <f>IF($B19="N/A","N/A",IF(G19&gt;1,"Yes","No"))</f>
        <v>Yes</v>
      </c>
      <c r="I19" s="10">
        <v>124.8</v>
      </c>
      <c r="J19" s="10">
        <v>-13.2</v>
      </c>
      <c r="K19" s="9" t="str">
        <f t="shared" si="0"/>
        <v>Yes</v>
      </c>
    </row>
    <row r="20" spans="1:11" x14ac:dyDescent="0.2">
      <c r="A20" s="89" t="s">
        <v>859</v>
      </c>
      <c r="B20" s="35" t="s">
        <v>213</v>
      </c>
      <c r="C20" s="91">
        <v>82.693052562999995</v>
      </c>
      <c r="D20" s="9" t="str">
        <f>IF($B20="N/A","N/A",IF(C20&gt;15,"No",IF(C20&lt;-15,"No","Yes")))</f>
        <v>N/A</v>
      </c>
      <c r="E20" s="37">
        <v>264.26279317000001</v>
      </c>
      <c r="F20" s="9" t="str">
        <f>IF($B20="N/A","N/A",IF(E20&gt;15,"No",IF(E20&lt;-15,"No","Yes")))</f>
        <v>N/A</v>
      </c>
      <c r="G20" s="37">
        <v>76.306366389999994</v>
      </c>
      <c r="H20" s="9" t="str">
        <f>IF($B20="N/A","N/A",IF(G20&gt;15,"No",IF(G20&lt;-15,"No","Yes")))</f>
        <v>N/A</v>
      </c>
      <c r="I20" s="10">
        <v>219.6</v>
      </c>
      <c r="J20" s="10">
        <v>-71.099999999999994</v>
      </c>
      <c r="K20" s="9" t="str">
        <f t="shared" si="0"/>
        <v>No</v>
      </c>
    </row>
    <row r="21" spans="1:11" x14ac:dyDescent="0.2">
      <c r="A21" s="89" t="s">
        <v>34</v>
      </c>
      <c r="B21" s="35" t="s">
        <v>213</v>
      </c>
      <c r="C21" s="102">
        <v>13.741180310000001</v>
      </c>
      <c r="D21" s="9" t="str">
        <f>IF($B21="N/A","N/A",IF(C21&gt;15,"No",IF(C21&lt;-15,"No","Yes")))</f>
        <v>N/A</v>
      </c>
      <c r="E21" s="103">
        <v>10.376290754999999</v>
      </c>
      <c r="F21" s="9" t="str">
        <f>IF($B21="N/A","N/A",IF(E21&gt;15,"No",IF(E21&lt;-15,"No","Yes")))</f>
        <v>N/A</v>
      </c>
      <c r="G21" s="103">
        <v>10.330838238</v>
      </c>
      <c r="H21" s="9" t="str">
        <f>IF($B21="N/A","N/A",IF(G21&gt;15,"No",IF(G21&lt;-15,"No","Yes")))</f>
        <v>N/A</v>
      </c>
      <c r="I21" s="10">
        <v>-24.5</v>
      </c>
      <c r="J21" s="10">
        <v>-0.438</v>
      </c>
      <c r="K21" s="9" t="str">
        <f t="shared" si="0"/>
        <v>Yes</v>
      </c>
    </row>
    <row r="22" spans="1:11" x14ac:dyDescent="0.2">
      <c r="A22" s="89" t="s">
        <v>1699</v>
      </c>
      <c r="B22" s="35" t="s">
        <v>213</v>
      </c>
      <c r="C22" s="102">
        <v>7.7494737230000004</v>
      </c>
      <c r="D22" s="9" t="str">
        <f>IF($B22="N/A","N/A",IF(C22&gt;15,"No",IF(C22&lt;-15,"No","Yes")))</f>
        <v>N/A</v>
      </c>
      <c r="E22" s="103">
        <v>8.2309200663999995</v>
      </c>
      <c r="F22" s="9" t="str">
        <f>IF($B22="N/A","N/A",IF(E22&gt;15,"No",IF(E22&lt;-15,"No","Yes")))</f>
        <v>N/A</v>
      </c>
      <c r="G22" s="103">
        <v>6.8975234668000001</v>
      </c>
      <c r="H22" s="9" t="str">
        <f>IF($B22="N/A","N/A",IF(G22&gt;15,"No",IF(G22&lt;-15,"No","Yes")))</f>
        <v>N/A</v>
      </c>
      <c r="I22" s="10">
        <v>6.2130000000000001</v>
      </c>
      <c r="J22" s="10">
        <v>-16.2</v>
      </c>
      <c r="K22" s="9" t="str">
        <f t="shared" si="0"/>
        <v>Yes</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1746</v>
      </c>
      <c r="J23" s="10" t="s">
        <v>1746</v>
      </c>
      <c r="K23" s="9" t="str">
        <f t="shared" si="0"/>
        <v>N/A</v>
      </c>
    </row>
    <row r="24" spans="1:11" x14ac:dyDescent="0.2">
      <c r="A24" s="89" t="s">
        <v>860</v>
      </c>
      <c r="B24" s="35" t="s">
        <v>243</v>
      </c>
      <c r="C24" s="91">
        <v>499.32868829</v>
      </c>
      <c r="D24" s="9" t="str">
        <f>IF($B24="N/A","N/A",IF(C24&gt;300,"No",IF(C24&lt;75,"No","Yes")))</f>
        <v>No</v>
      </c>
      <c r="E24" s="37">
        <v>506.90496622000001</v>
      </c>
      <c r="F24" s="9" t="str">
        <f>IF($B24="N/A","N/A",IF(E24&gt;300,"No",IF(E24&lt;75,"No","Yes")))</f>
        <v>No</v>
      </c>
      <c r="G24" s="37">
        <v>543.92513757999996</v>
      </c>
      <c r="H24" s="9" t="str">
        <f>IF($B24="N/A","N/A",IF(G24&gt;300,"No",IF(G24&lt;75,"No","Yes")))</f>
        <v>No</v>
      </c>
      <c r="I24" s="10">
        <v>1.5169999999999999</v>
      </c>
      <c r="J24" s="10">
        <v>7.3029999999999999</v>
      </c>
      <c r="K24" s="9" t="str">
        <f t="shared" si="0"/>
        <v>Yes</v>
      </c>
    </row>
    <row r="25" spans="1:11" x14ac:dyDescent="0.2">
      <c r="A25" s="89" t="s">
        <v>861</v>
      </c>
      <c r="B25" s="35" t="s">
        <v>244</v>
      </c>
      <c r="C25" s="91">
        <v>102.87121270999999</v>
      </c>
      <c r="D25" s="9" t="str">
        <f>IF($B25="N/A","N/A",IF(C25&gt;250,"No",IF(C25&lt;20,"No","Yes")))</f>
        <v>Yes</v>
      </c>
      <c r="E25" s="37">
        <v>95.828181717000007</v>
      </c>
      <c r="F25" s="9" t="str">
        <f>IF($B25="N/A","N/A",IF(E25&gt;250,"No",IF(E25&lt;20,"No","Yes")))</f>
        <v>Yes</v>
      </c>
      <c r="G25" s="37">
        <v>101.09370938000001</v>
      </c>
      <c r="H25" s="9" t="str">
        <f>IF($B25="N/A","N/A",IF(G25&gt;250,"No",IF(G25&lt;20,"No","Yes")))</f>
        <v>Yes</v>
      </c>
      <c r="I25" s="10">
        <v>-6.85</v>
      </c>
      <c r="J25" s="10">
        <v>5.4950000000000001</v>
      </c>
      <c r="K25" s="9" t="str">
        <f t="shared" si="0"/>
        <v>Yes</v>
      </c>
    </row>
    <row r="26" spans="1:11" x14ac:dyDescent="0.2">
      <c r="A26" s="89" t="s">
        <v>862</v>
      </c>
      <c r="B26" s="35" t="s">
        <v>245</v>
      </c>
      <c r="C26" s="91"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
      <c r="A27" s="89" t="s">
        <v>131</v>
      </c>
      <c r="B27" s="35" t="s">
        <v>213</v>
      </c>
      <c r="C27" s="87">
        <v>2010316</v>
      </c>
      <c r="D27" s="35" t="s">
        <v>213</v>
      </c>
      <c r="E27" s="36">
        <v>397447</v>
      </c>
      <c r="F27" s="35" t="s">
        <v>213</v>
      </c>
      <c r="G27" s="36">
        <v>167120</v>
      </c>
      <c r="H27" s="9" t="str">
        <f>IF($B27="N/A","N/A",IF(G27&gt;15,"No",IF(G27&lt;-15,"No","Yes")))</f>
        <v>N/A</v>
      </c>
      <c r="I27" s="10">
        <v>-80.2</v>
      </c>
      <c r="J27" s="10">
        <v>-58</v>
      </c>
      <c r="K27" s="9" t="str">
        <f t="shared" si="0"/>
        <v>No</v>
      </c>
    </row>
    <row r="28" spans="1:11" x14ac:dyDescent="0.2">
      <c r="A28" s="89" t="s">
        <v>346</v>
      </c>
      <c r="B28" s="35" t="s">
        <v>213</v>
      </c>
      <c r="C28" s="88">
        <v>3.0509919705000001</v>
      </c>
      <c r="D28" s="35" t="s">
        <v>213</v>
      </c>
      <c r="E28" s="8">
        <v>0.47880844909999998</v>
      </c>
      <c r="F28" s="35" t="s">
        <v>213</v>
      </c>
      <c r="G28" s="8">
        <v>0.18655183210000001</v>
      </c>
      <c r="H28" s="9" t="str">
        <f>IF($B28="N/A","N/A",IF(G28&gt;15,"No",IF(G28&lt;-15,"No","Yes")))</f>
        <v>N/A</v>
      </c>
      <c r="I28" s="10">
        <v>-84.3</v>
      </c>
      <c r="J28" s="10">
        <v>-61</v>
      </c>
      <c r="K28" s="9" t="str">
        <f t="shared" si="0"/>
        <v>No</v>
      </c>
    </row>
    <row r="29" spans="1:11" ht="25.5" x14ac:dyDescent="0.2">
      <c r="A29" s="89" t="s">
        <v>838</v>
      </c>
      <c r="B29" s="35" t="s">
        <v>213</v>
      </c>
      <c r="C29" s="37">
        <v>327.39367293999999</v>
      </c>
      <c r="D29" s="35" t="s">
        <v>213</v>
      </c>
      <c r="E29" s="37">
        <v>109.16394639000001</v>
      </c>
      <c r="F29" s="35" t="s">
        <v>213</v>
      </c>
      <c r="G29" s="37">
        <v>148.06282909999999</v>
      </c>
      <c r="H29" s="35" t="s">
        <v>213</v>
      </c>
      <c r="I29" s="10">
        <v>-66.7</v>
      </c>
      <c r="J29" s="10">
        <v>35.630000000000003</v>
      </c>
      <c r="K29" s="9" t="str">
        <f t="shared" si="0"/>
        <v>No</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
      <c r="A31" s="89" t="s">
        <v>206</v>
      </c>
      <c r="B31" s="104" t="s">
        <v>213</v>
      </c>
      <c r="C31" s="87">
        <v>8046566</v>
      </c>
      <c r="D31" s="9" t="str">
        <f t="shared" ref="D31:F50" si="4">IF($B31="N/A","N/A",IF(C31&lt;0,"No","Yes"))</f>
        <v>N/A</v>
      </c>
      <c r="E31" s="87">
        <v>6286375</v>
      </c>
      <c r="F31" s="9" t="str">
        <f t="shared" si="4"/>
        <v>N/A</v>
      </c>
      <c r="G31" s="87">
        <v>6464899</v>
      </c>
      <c r="H31" s="9" t="str">
        <f t="shared" ref="H31:H50" si="5">IF($B31="N/A","N/A",IF(G31&lt;0,"No","Yes"))</f>
        <v>N/A</v>
      </c>
      <c r="I31" s="10">
        <v>-21.9</v>
      </c>
      <c r="J31" s="10">
        <v>2.84</v>
      </c>
      <c r="K31" s="9" t="str">
        <f t="shared" si="0"/>
        <v>Yes</v>
      </c>
    </row>
    <row r="32" spans="1:11" ht="25.5" x14ac:dyDescent="0.2">
      <c r="A32" s="2" t="s">
        <v>656</v>
      </c>
      <c r="B32" s="104" t="s">
        <v>213</v>
      </c>
      <c r="C32" s="88">
        <v>78.243874468000001</v>
      </c>
      <c r="D32" s="9" t="str">
        <f t="shared" si="4"/>
        <v>N/A</v>
      </c>
      <c r="E32" s="88">
        <v>95.967198902000007</v>
      </c>
      <c r="F32" s="9" t="str">
        <f t="shared" si="4"/>
        <v>N/A</v>
      </c>
      <c r="G32" s="88">
        <v>98.670698490000007</v>
      </c>
      <c r="H32" s="9" t="str">
        <f t="shared" si="5"/>
        <v>N/A</v>
      </c>
      <c r="I32" s="10">
        <v>22.65</v>
      </c>
      <c r="J32" s="10">
        <v>2.8170000000000002</v>
      </c>
      <c r="K32" s="9" t="str">
        <f t="shared" si="0"/>
        <v>Yes</v>
      </c>
    </row>
    <row r="33" spans="1:11" x14ac:dyDescent="0.2">
      <c r="A33" s="2" t="s">
        <v>657</v>
      </c>
      <c r="B33" s="104" t="s">
        <v>213</v>
      </c>
      <c r="C33" s="88">
        <v>0</v>
      </c>
      <c r="D33" s="9" t="str">
        <f t="shared" si="4"/>
        <v>N/A</v>
      </c>
      <c r="E33" s="88">
        <v>0</v>
      </c>
      <c r="F33" s="9" t="str">
        <f t="shared" si="4"/>
        <v>N/A</v>
      </c>
      <c r="G33" s="88">
        <v>0</v>
      </c>
      <c r="H33" s="9" t="str">
        <f t="shared" si="5"/>
        <v>N/A</v>
      </c>
      <c r="I33" s="10" t="s">
        <v>1746</v>
      </c>
      <c r="J33" s="10" t="s">
        <v>1746</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1746</v>
      </c>
      <c r="J34" s="10" t="s">
        <v>1746</v>
      </c>
      <c r="K34" s="9" t="str">
        <f t="shared" si="0"/>
        <v>N/A</v>
      </c>
    </row>
    <row r="35" spans="1:11" x14ac:dyDescent="0.2">
      <c r="A35" s="2" t="s">
        <v>659</v>
      </c>
      <c r="B35" s="104" t="s">
        <v>213</v>
      </c>
      <c r="C35" s="88">
        <v>21.756125531999999</v>
      </c>
      <c r="D35" s="9" t="str">
        <f t="shared" si="4"/>
        <v>N/A</v>
      </c>
      <c r="E35" s="88">
        <v>4.0328010976000002</v>
      </c>
      <c r="F35" s="9" t="str">
        <f t="shared" si="4"/>
        <v>N/A</v>
      </c>
      <c r="G35" s="88">
        <v>1.3293015096</v>
      </c>
      <c r="H35" s="9" t="str">
        <f t="shared" si="5"/>
        <v>N/A</v>
      </c>
      <c r="I35" s="10">
        <v>-81.5</v>
      </c>
      <c r="J35" s="10">
        <v>-67</v>
      </c>
      <c r="K35" s="9" t="str">
        <f t="shared" si="0"/>
        <v>No</v>
      </c>
    </row>
    <row r="36" spans="1:11" x14ac:dyDescent="0.2">
      <c r="A36" s="2" t="s">
        <v>349</v>
      </c>
      <c r="B36" s="104" t="s">
        <v>213</v>
      </c>
      <c r="C36" s="87">
        <v>4537940</v>
      </c>
      <c r="D36" s="9" t="str">
        <f t="shared" si="4"/>
        <v>N/A</v>
      </c>
      <c r="E36" s="87">
        <v>4986623</v>
      </c>
      <c r="F36" s="9" t="str">
        <f t="shared" si="4"/>
        <v>N/A</v>
      </c>
      <c r="G36" s="87">
        <v>4316377</v>
      </c>
      <c r="H36" s="9" t="str">
        <f t="shared" si="5"/>
        <v>N/A</v>
      </c>
      <c r="I36" s="10">
        <v>9.8870000000000005</v>
      </c>
      <c r="J36" s="10">
        <v>-13.4</v>
      </c>
      <c r="K36" s="9" t="str">
        <f t="shared" si="0"/>
        <v>Yes</v>
      </c>
    </row>
    <row r="37" spans="1:11" x14ac:dyDescent="0.2">
      <c r="A37" s="2" t="s">
        <v>660</v>
      </c>
      <c r="B37" s="104" t="s">
        <v>213</v>
      </c>
      <c r="C37" s="88">
        <v>0</v>
      </c>
      <c r="D37" s="9" t="str">
        <f t="shared" si="4"/>
        <v>N/A</v>
      </c>
      <c r="E37" s="88">
        <v>0</v>
      </c>
      <c r="F37" s="9" t="str">
        <f t="shared" si="4"/>
        <v>N/A</v>
      </c>
      <c r="G37" s="88">
        <v>0</v>
      </c>
      <c r="H37" s="9" t="str">
        <f t="shared" si="5"/>
        <v>N/A</v>
      </c>
      <c r="I37" s="10" t="s">
        <v>1746</v>
      </c>
      <c r="J37" s="10" t="s">
        <v>1746</v>
      </c>
      <c r="K37" s="9" t="str">
        <f t="shared" si="0"/>
        <v>N/A</v>
      </c>
    </row>
    <row r="38" spans="1:11" x14ac:dyDescent="0.2">
      <c r="A38" s="2" t="s">
        <v>661</v>
      </c>
      <c r="B38" s="104" t="s">
        <v>213</v>
      </c>
      <c r="C38" s="88">
        <v>97.375615366999995</v>
      </c>
      <c r="D38" s="9" t="str">
        <f t="shared" si="4"/>
        <v>N/A</v>
      </c>
      <c r="E38" s="88">
        <v>98.893900742</v>
      </c>
      <c r="F38" s="9" t="str">
        <f t="shared" si="4"/>
        <v>N/A</v>
      </c>
      <c r="G38" s="88">
        <v>99.236141791999998</v>
      </c>
      <c r="H38" s="9" t="str">
        <f t="shared" si="5"/>
        <v>N/A</v>
      </c>
      <c r="I38" s="10">
        <v>1.5589999999999999</v>
      </c>
      <c r="J38" s="10">
        <v>0.34610000000000002</v>
      </c>
      <c r="K38" s="9" t="str">
        <f t="shared" si="0"/>
        <v>Yes</v>
      </c>
    </row>
    <row r="39" spans="1:11" x14ac:dyDescent="0.2">
      <c r="A39" s="2" t="s">
        <v>662</v>
      </c>
      <c r="B39" s="104" t="s">
        <v>213</v>
      </c>
      <c r="C39" s="88">
        <v>0</v>
      </c>
      <c r="D39" s="9" t="str">
        <f t="shared" si="4"/>
        <v>N/A</v>
      </c>
      <c r="E39" s="88">
        <v>0</v>
      </c>
      <c r="F39" s="9" t="str">
        <f t="shared" si="4"/>
        <v>N/A</v>
      </c>
      <c r="G39" s="88">
        <v>0</v>
      </c>
      <c r="H39" s="9" t="str">
        <f t="shared" si="5"/>
        <v>N/A</v>
      </c>
      <c r="I39" s="10" t="s">
        <v>1746</v>
      </c>
      <c r="J39" s="10" t="s">
        <v>1746</v>
      </c>
      <c r="K39" s="9" t="str">
        <f t="shared" si="0"/>
        <v>N/A</v>
      </c>
    </row>
    <row r="40" spans="1:11" x14ac:dyDescent="0.2">
      <c r="A40" s="2" t="s">
        <v>663</v>
      </c>
      <c r="B40" s="104" t="s">
        <v>213</v>
      </c>
      <c r="C40" s="88">
        <v>0</v>
      </c>
      <c r="D40" s="9" t="str">
        <f t="shared" si="4"/>
        <v>N/A</v>
      </c>
      <c r="E40" s="88">
        <v>0</v>
      </c>
      <c r="F40" s="9" t="str">
        <f t="shared" si="4"/>
        <v>N/A</v>
      </c>
      <c r="G40" s="88">
        <v>0</v>
      </c>
      <c r="H40" s="9" t="str">
        <f t="shared" si="5"/>
        <v>N/A</v>
      </c>
      <c r="I40" s="10" t="s">
        <v>1746</v>
      </c>
      <c r="J40" s="10" t="s">
        <v>1746</v>
      </c>
      <c r="K40" s="9" t="str">
        <f t="shared" si="0"/>
        <v>N/A</v>
      </c>
    </row>
    <row r="41" spans="1:11" x14ac:dyDescent="0.2">
      <c r="A41" s="2" t="s">
        <v>664</v>
      </c>
      <c r="B41" s="104" t="s">
        <v>213</v>
      </c>
      <c r="C41" s="88">
        <v>0</v>
      </c>
      <c r="D41" s="9" t="str">
        <f t="shared" si="4"/>
        <v>N/A</v>
      </c>
      <c r="E41" s="88">
        <v>0</v>
      </c>
      <c r="F41" s="9" t="str">
        <f t="shared" si="4"/>
        <v>N/A</v>
      </c>
      <c r="G41" s="88">
        <v>0</v>
      </c>
      <c r="H41" s="9" t="str">
        <f t="shared" si="5"/>
        <v>N/A</v>
      </c>
      <c r="I41" s="10" t="s">
        <v>1746</v>
      </c>
      <c r="J41" s="10" t="s">
        <v>1746</v>
      </c>
      <c r="K41" s="9" t="str">
        <f t="shared" si="0"/>
        <v>N/A</v>
      </c>
    </row>
    <row r="42" spans="1:11" x14ac:dyDescent="0.2">
      <c r="A42" s="2" t="s">
        <v>665</v>
      </c>
      <c r="B42" s="104" t="s">
        <v>213</v>
      </c>
      <c r="C42" s="88">
        <v>97.375615366999995</v>
      </c>
      <c r="D42" s="9" t="str">
        <f t="shared" si="4"/>
        <v>N/A</v>
      </c>
      <c r="E42" s="88">
        <v>98.893900742</v>
      </c>
      <c r="F42" s="9" t="str">
        <f t="shared" si="4"/>
        <v>N/A</v>
      </c>
      <c r="G42" s="88">
        <v>99.236141791999998</v>
      </c>
      <c r="H42" s="9" t="str">
        <f t="shared" si="5"/>
        <v>N/A</v>
      </c>
      <c r="I42" s="10">
        <v>1.5589999999999999</v>
      </c>
      <c r="J42" s="10">
        <v>0.34610000000000002</v>
      </c>
      <c r="K42" s="9" t="str">
        <f t="shared" si="0"/>
        <v>Yes</v>
      </c>
    </row>
    <row r="43" spans="1:11" x14ac:dyDescent="0.2">
      <c r="A43" s="2" t="s">
        <v>666</v>
      </c>
      <c r="B43" s="104" t="s">
        <v>213</v>
      </c>
      <c r="C43" s="88">
        <v>0</v>
      </c>
      <c r="D43" s="9" t="str">
        <f t="shared" si="4"/>
        <v>N/A</v>
      </c>
      <c r="E43" s="88">
        <v>0</v>
      </c>
      <c r="F43" s="9" t="str">
        <f t="shared" si="4"/>
        <v>N/A</v>
      </c>
      <c r="G43" s="88">
        <v>0</v>
      </c>
      <c r="H43" s="9" t="str">
        <f t="shared" si="5"/>
        <v>N/A</v>
      </c>
      <c r="I43" s="10" t="s">
        <v>1746</v>
      </c>
      <c r="J43" s="10" t="s">
        <v>1746</v>
      </c>
      <c r="K43" s="9" t="str">
        <f t="shared" si="0"/>
        <v>N/A</v>
      </c>
    </row>
    <row r="44" spans="1:11" x14ac:dyDescent="0.2">
      <c r="A44" s="2" t="s">
        <v>667</v>
      </c>
      <c r="B44" s="104" t="s">
        <v>213</v>
      </c>
      <c r="C44" s="88">
        <v>0</v>
      </c>
      <c r="D44" s="9" t="str">
        <f t="shared" si="4"/>
        <v>N/A</v>
      </c>
      <c r="E44" s="88">
        <v>2.0053700000000001E-5</v>
      </c>
      <c r="F44" s="9" t="str">
        <f t="shared" si="4"/>
        <v>N/A</v>
      </c>
      <c r="G44" s="88">
        <v>1.390055E-4</v>
      </c>
      <c r="H44" s="9" t="str">
        <f t="shared" si="5"/>
        <v>N/A</v>
      </c>
      <c r="I44" s="10" t="s">
        <v>1746</v>
      </c>
      <c r="J44" s="10">
        <v>593.20000000000005</v>
      </c>
      <c r="K44" s="9" t="str">
        <f t="shared" si="0"/>
        <v>No</v>
      </c>
    </row>
    <row r="45" spans="1:11" x14ac:dyDescent="0.2">
      <c r="A45" s="2" t="s">
        <v>668</v>
      </c>
      <c r="B45" s="104" t="s">
        <v>213</v>
      </c>
      <c r="C45" s="88">
        <v>2.6243846327</v>
      </c>
      <c r="D45" s="9" t="str">
        <f t="shared" si="4"/>
        <v>N/A</v>
      </c>
      <c r="E45" s="88">
        <v>1.1060792043000001</v>
      </c>
      <c r="F45" s="9" t="str">
        <f t="shared" si="4"/>
        <v>N/A</v>
      </c>
      <c r="G45" s="88">
        <v>0.76371920250000003</v>
      </c>
      <c r="H45" s="9" t="str">
        <f t="shared" si="5"/>
        <v>N/A</v>
      </c>
      <c r="I45" s="10">
        <v>-57.9</v>
      </c>
      <c r="J45" s="10">
        <v>-31</v>
      </c>
      <c r="K45" s="9" t="str">
        <f t="shared" si="0"/>
        <v>No</v>
      </c>
    </row>
    <row r="46" spans="1:11" x14ac:dyDescent="0.2">
      <c r="A46" s="2" t="s">
        <v>350</v>
      </c>
      <c r="B46" s="104" t="s">
        <v>213</v>
      </c>
      <c r="C46" s="87">
        <v>0</v>
      </c>
      <c r="D46" s="9" t="str">
        <f t="shared" si="4"/>
        <v>N/A</v>
      </c>
      <c r="E46" s="87">
        <v>0</v>
      </c>
      <c r="F46" s="9" t="str">
        <f t="shared" si="4"/>
        <v>N/A</v>
      </c>
      <c r="G46" s="87">
        <v>0</v>
      </c>
      <c r="H46" s="9" t="str">
        <f t="shared" si="5"/>
        <v>N/A</v>
      </c>
      <c r="I46" s="10" t="s">
        <v>1746</v>
      </c>
      <c r="J46" s="10" t="s">
        <v>1746</v>
      </c>
      <c r="K46" s="9" t="str">
        <f t="shared" si="0"/>
        <v>N/A</v>
      </c>
    </row>
    <row r="47" spans="1:11" x14ac:dyDescent="0.2">
      <c r="A47" s="2" t="s">
        <v>669</v>
      </c>
      <c r="B47" s="104" t="s">
        <v>213</v>
      </c>
      <c r="C47" s="88" t="s">
        <v>1746</v>
      </c>
      <c r="D47" s="9" t="str">
        <f t="shared" si="4"/>
        <v>N/A</v>
      </c>
      <c r="E47" s="88" t="s">
        <v>1746</v>
      </c>
      <c r="F47" s="9" t="str">
        <f t="shared" si="4"/>
        <v>N/A</v>
      </c>
      <c r="G47" s="88" t="s">
        <v>1746</v>
      </c>
      <c r="H47" s="9" t="str">
        <f t="shared" si="5"/>
        <v>N/A</v>
      </c>
      <c r="I47" s="10" t="s">
        <v>1746</v>
      </c>
      <c r="J47" s="10" t="s">
        <v>1746</v>
      </c>
      <c r="K47" s="9" t="str">
        <f t="shared" si="0"/>
        <v>N/A</v>
      </c>
    </row>
    <row r="48" spans="1:11" x14ac:dyDescent="0.2">
      <c r="A48" s="2" t="s">
        <v>670</v>
      </c>
      <c r="B48" s="104" t="s">
        <v>213</v>
      </c>
      <c r="C48" s="88" t="s">
        <v>1746</v>
      </c>
      <c r="D48" s="9" t="str">
        <f t="shared" si="4"/>
        <v>N/A</v>
      </c>
      <c r="E48" s="88" t="s">
        <v>1746</v>
      </c>
      <c r="F48" s="9" t="str">
        <f t="shared" si="4"/>
        <v>N/A</v>
      </c>
      <c r="G48" s="88" t="s">
        <v>1746</v>
      </c>
      <c r="H48" s="9" t="str">
        <f t="shared" si="5"/>
        <v>N/A</v>
      </c>
      <c r="I48" s="10" t="s">
        <v>1746</v>
      </c>
      <c r="J48" s="10" t="s">
        <v>1746</v>
      </c>
      <c r="K48" s="9" t="str">
        <f t="shared" si="0"/>
        <v>N/A</v>
      </c>
    </row>
    <row r="49" spans="1:11" x14ac:dyDescent="0.2">
      <c r="A49" s="2" t="s">
        <v>671</v>
      </c>
      <c r="B49" s="104" t="s">
        <v>213</v>
      </c>
      <c r="C49" s="88" t="s">
        <v>1746</v>
      </c>
      <c r="D49" s="9" t="str">
        <f t="shared" si="4"/>
        <v>N/A</v>
      </c>
      <c r="E49" s="88" t="s">
        <v>1746</v>
      </c>
      <c r="F49" s="9" t="str">
        <f t="shared" si="4"/>
        <v>N/A</v>
      </c>
      <c r="G49" s="88" t="s">
        <v>1746</v>
      </c>
      <c r="H49" s="9" t="str">
        <f t="shared" si="5"/>
        <v>N/A</v>
      </c>
      <c r="I49" s="10" t="s">
        <v>1746</v>
      </c>
      <c r="J49" s="10" t="s">
        <v>1746</v>
      </c>
      <c r="K49" s="9" t="str">
        <f t="shared" si="0"/>
        <v>N/A</v>
      </c>
    </row>
    <row r="50" spans="1:11" x14ac:dyDescent="0.2">
      <c r="A50" s="2" t="s">
        <v>672</v>
      </c>
      <c r="B50" s="104" t="s">
        <v>213</v>
      </c>
      <c r="C50" s="88" t="s">
        <v>1746</v>
      </c>
      <c r="D50" s="9" t="str">
        <f t="shared" si="4"/>
        <v>N/A</v>
      </c>
      <c r="E50" s="88" t="s">
        <v>1746</v>
      </c>
      <c r="F50" s="9" t="str">
        <f t="shared" si="4"/>
        <v>N/A</v>
      </c>
      <c r="G50" s="88" t="s">
        <v>1746</v>
      </c>
      <c r="H50" s="9" t="str">
        <f t="shared" si="5"/>
        <v>N/A</v>
      </c>
      <c r="I50" s="10" t="s">
        <v>1746</v>
      </c>
      <c r="J50" s="10" t="s">
        <v>1746</v>
      </c>
      <c r="K50" s="9" t="str">
        <f t="shared" si="0"/>
        <v>N/A</v>
      </c>
    </row>
    <row r="51" spans="1:11" x14ac:dyDescent="0.2">
      <c r="A51" s="2" t="s">
        <v>351</v>
      </c>
      <c r="B51" s="35" t="s">
        <v>213</v>
      </c>
      <c r="C51" s="87">
        <v>7332529</v>
      </c>
      <c r="D51" s="35" t="s">
        <v>213</v>
      </c>
      <c r="E51" s="36">
        <v>22423487</v>
      </c>
      <c r="F51" s="35" t="s">
        <v>213</v>
      </c>
      <c r="G51" s="36">
        <v>27005033</v>
      </c>
      <c r="H51" s="35" t="s">
        <v>213</v>
      </c>
      <c r="I51" s="10">
        <v>205.8</v>
      </c>
      <c r="J51" s="10">
        <v>20.43</v>
      </c>
      <c r="K51" s="9" t="str">
        <f t="shared" si="0"/>
        <v>Yes</v>
      </c>
    </row>
    <row r="52" spans="1:11" x14ac:dyDescent="0.2">
      <c r="A52" s="2" t="s">
        <v>352</v>
      </c>
      <c r="B52" s="35" t="s">
        <v>213</v>
      </c>
      <c r="C52" s="88">
        <v>77.742072346</v>
      </c>
      <c r="D52" s="9" t="str">
        <f t="shared" ref="D52:D54" si="6">IF($B52="N/A","N/A",IF(C52&gt;15,"No",IF(C52&lt;-15,"No","Yes")))</f>
        <v>N/A</v>
      </c>
      <c r="E52" s="8">
        <v>77.595473889000004</v>
      </c>
      <c r="F52" s="9" t="str">
        <f t="shared" ref="F52:F54" si="7">IF($B52="N/A","N/A",IF(E52&gt;15,"No",IF(E52&lt;-15,"No","Yes")))</f>
        <v>N/A</v>
      </c>
      <c r="G52" s="8">
        <v>82.882701901999994</v>
      </c>
      <c r="H52" s="9" t="str">
        <f t="shared" ref="H52:H54" si="8">IF($B52="N/A","N/A",IF(G52&gt;15,"No",IF(G52&lt;-15,"No","Yes")))</f>
        <v>N/A</v>
      </c>
      <c r="I52" s="10">
        <v>-0.189</v>
      </c>
      <c r="J52" s="10">
        <v>6.8140000000000001</v>
      </c>
      <c r="K52" s="9" t="str">
        <f t="shared" si="0"/>
        <v>Yes</v>
      </c>
    </row>
    <row r="53" spans="1:11" x14ac:dyDescent="0.2">
      <c r="A53" s="2" t="s">
        <v>353</v>
      </c>
      <c r="B53" s="35" t="s">
        <v>213</v>
      </c>
      <c r="C53" s="88">
        <v>16.529958489999999</v>
      </c>
      <c r="D53" s="9" t="str">
        <f t="shared" si="6"/>
        <v>N/A</v>
      </c>
      <c r="E53" s="8">
        <v>18.438176006999999</v>
      </c>
      <c r="F53" s="9" t="str">
        <f t="shared" si="7"/>
        <v>N/A</v>
      </c>
      <c r="G53" s="8">
        <v>15.481417853</v>
      </c>
      <c r="H53" s="9" t="str">
        <f t="shared" si="8"/>
        <v>N/A</v>
      </c>
      <c r="I53" s="10">
        <v>11.54</v>
      </c>
      <c r="J53" s="10">
        <v>-16</v>
      </c>
      <c r="K53" s="9" t="str">
        <f t="shared" si="0"/>
        <v>Yes</v>
      </c>
    </row>
    <row r="54" spans="1:11" x14ac:dyDescent="0.2">
      <c r="A54" s="2" t="s">
        <v>354</v>
      </c>
      <c r="B54" s="35" t="s">
        <v>213</v>
      </c>
      <c r="C54" s="88">
        <v>5.7270008750999999</v>
      </c>
      <c r="D54" s="9" t="str">
        <f t="shared" si="6"/>
        <v>N/A</v>
      </c>
      <c r="E54" s="8">
        <v>3.9604901771000001</v>
      </c>
      <c r="F54" s="9" t="str">
        <f t="shared" si="7"/>
        <v>N/A</v>
      </c>
      <c r="G54" s="8">
        <v>1.5956581131000001</v>
      </c>
      <c r="H54" s="9" t="str">
        <f t="shared" si="8"/>
        <v>N/A</v>
      </c>
      <c r="I54" s="10">
        <v>-30.8</v>
      </c>
      <c r="J54" s="10">
        <v>-59.7</v>
      </c>
      <c r="K54" s="9" t="str">
        <f t="shared" si="0"/>
        <v>No</v>
      </c>
    </row>
    <row r="55" spans="1:11" ht="12" customHeight="1" x14ac:dyDescent="0.2">
      <c r="A55" s="158" t="s">
        <v>1633</v>
      </c>
      <c r="B55" s="159"/>
      <c r="C55" s="159"/>
      <c r="D55" s="159"/>
      <c r="E55" s="159"/>
      <c r="F55" s="159"/>
      <c r="G55" s="159"/>
      <c r="H55" s="159"/>
      <c r="I55" s="159"/>
      <c r="J55" s="159"/>
      <c r="K55" s="160"/>
    </row>
    <row r="56" spans="1:11" x14ac:dyDescent="0.2">
      <c r="A56" s="151" t="s">
        <v>1631</v>
      </c>
      <c r="B56" s="152"/>
      <c r="C56" s="152"/>
      <c r="D56" s="152"/>
      <c r="E56" s="152"/>
      <c r="F56" s="152"/>
      <c r="G56" s="152"/>
      <c r="H56" s="152"/>
      <c r="I56" s="152"/>
      <c r="J56" s="152"/>
      <c r="K56" s="153"/>
    </row>
    <row r="57" spans="1:11" x14ac:dyDescent="0.2">
      <c r="A57" s="154" t="s">
        <v>1732</v>
      </c>
      <c r="B57" s="154"/>
      <c r="C57" s="154"/>
      <c r="D57" s="154"/>
      <c r="E57" s="154"/>
      <c r="F57" s="154"/>
      <c r="G57" s="154"/>
      <c r="H57" s="154"/>
      <c r="I57" s="154"/>
      <c r="J57" s="154"/>
      <c r="K57" s="155"/>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ht="12.75" customHeight="1" x14ac:dyDescent="0.2">
      <c r="A2" s="148" t="s">
        <v>1584</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42122007</v>
      </c>
      <c r="D6" s="9" t="str">
        <f>IF($B6="N/A","N/A",IF(C6&gt;15,"No",IF(C6&lt;-15,"No","Yes")))</f>
        <v>N/A</v>
      </c>
      <c r="E6" s="36">
        <v>45231775</v>
      </c>
      <c r="F6" s="9" t="str">
        <f>IF($B6="N/A","N/A",IF(E6&gt;15,"No",IF(E6&lt;-15,"No","Yes")))</f>
        <v>N/A</v>
      </c>
      <c r="G6" s="36">
        <v>46675286</v>
      </c>
      <c r="H6" s="9" t="str">
        <f>IF($B6="N/A","N/A",IF(G6&gt;15,"No",IF(G6&lt;-15,"No","Yes")))</f>
        <v>N/A</v>
      </c>
      <c r="I6" s="10">
        <v>7.383</v>
      </c>
      <c r="J6" s="10">
        <v>3.1909999999999998</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16</v>
      </c>
      <c r="B9" s="35" t="s">
        <v>213</v>
      </c>
      <c r="C9" s="88">
        <v>3.9670236985999998</v>
      </c>
      <c r="D9" s="9" t="str">
        <f t="shared" ref="D9:D15" si="1">IF($B9="N/A","N/A",IF(C9&gt;15,"No",IF(C9&lt;-15,"No","Yes")))</f>
        <v>N/A</v>
      </c>
      <c r="E9" s="8">
        <v>4.0058343940999999</v>
      </c>
      <c r="F9" s="9" t="str">
        <f t="shared" ref="F9:F15" si="2">IF($B9="N/A","N/A",IF(E9&gt;15,"No",IF(E9&lt;-15,"No","Yes")))</f>
        <v>N/A</v>
      </c>
      <c r="G9" s="8">
        <v>3.9611883684999998</v>
      </c>
      <c r="H9" s="9" t="str">
        <f t="shared" ref="H9:H15" si="3">IF($B9="N/A","N/A",IF(G9&gt;15,"No",IF(G9&lt;-15,"No","Yes")))</f>
        <v>N/A</v>
      </c>
      <c r="I9" s="10">
        <v>0.97829999999999995</v>
      </c>
      <c r="J9" s="10">
        <v>-1.1100000000000001</v>
      </c>
      <c r="K9" s="9" t="str">
        <f t="shared" si="0"/>
        <v>Yes</v>
      </c>
    </row>
    <row r="10" spans="1:11" x14ac:dyDescent="0.2">
      <c r="A10" s="89" t="s">
        <v>36</v>
      </c>
      <c r="B10" s="35" t="s">
        <v>213</v>
      </c>
      <c r="C10" s="88">
        <v>0</v>
      </c>
      <c r="D10" s="9" t="str">
        <f t="shared" si="1"/>
        <v>N/A</v>
      </c>
      <c r="E10" s="8">
        <v>0</v>
      </c>
      <c r="F10" s="9" t="str">
        <f t="shared" si="2"/>
        <v>N/A</v>
      </c>
      <c r="G10" s="8">
        <v>0</v>
      </c>
      <c r="H10" s="9" t="str">
        <f t="shared" si="3"/>
        <v>N/A</v>
      </c>
      <c r="I10" s="10" t="s">
        <v>1746</v>
      </c>
      <c r="J10" s="10" t="s">
        <v>1746</v>
      </c>
      <c r="K10" s="9" t="str">
        <f t="shared" si="0"/>
        <v>N/A</v>
      </c>
    </row>
    <row r="11" spans="1:11" x14ac:dyDescent="0.2">
      <c r="A11" s="89" t="s">
        <v>37</v>
      </c>
      <c r="B11" s="35" t="s">
        <v>213</v>
      </c>
      <c r="C11" s="88">
        <v>12.024987316000001</v>
      </c>
      <c r="D11" s="9" t="str">
        <f t="shared" si="1"/>
        <v>N/A</v>
      </c>
      <c r="E11" s="8">
        <v>9.1332387717000003</v>
      </c>
      <c r="F11" s="9" t="str">
        <f t="shared" si="2"/>
        <v>N/A</v>
      </c>
      <c r="G11" s="8">
        <v>9.0341762917999997</v>
      </c>
      <c r="H11" s="9" t="str">
        <f t="shared" si="3"/>
        <v>N/A</v>
      </c>
      <c r="I11" s="10">
        <v>-24</v>
      </c>
      <c r="J11" s="10">
        <v>-1.08</v>
      </c>
      <c r="K11" s="9" t="str">
        <f t="shared" si="0"/>
        <v>Yes</v>
      </c>
    </row>
    <row r="12" spans="1:11" x14ac:dyDescent="0.2">
      <c r="A12" s="89" t="s">
        <v>38</v>
      </c>
      <c r="B12" s="35" t="s">
        <v>213</v>
      </c>
      <c r="C12" s="88">
        <v>3.1372164081</v>
      </c>
      <c r="D12" s="9" t="str">
        <f t="shared" si="1"/>
        <v>N/A</v>
      </c>
      <c r="E12" s="8">
        <v>3.4646681894000002</v>
      </c>
      <c r="F12" s="9" t="str">
        <f t="shared" si="2"/>
        <v>N/A</v>
      </c>
      <c r="G12" s="8">
        <v>3.4266062728</v>
      </c>
      <c r="H12" s="9" t="str">
        <f t="shared" si="3"/>
        <v>N/A</v>
      </c>
      <c r="I12" s="10">
        <v>10.44</v>
      </c>
      <c r="J12" s="10">
        <v>-1.1000000000000001</v>
      </c>
      <c r="K12" s="9" t="str">
        <f t="shared" si="0"/>
        <v>Yes</v>
      </c>
    </row>
    <row r="13" spans="1:11" x14ac:dyDescent="0.2">
      <c r="A13" s="89" t="s">
        <v>863</v>
      </c>
      <c r="B13" s="35" t="s">
        <v>213</v>
      </c>
      <c r="C13" s="88">
        <v>36.172957613999998</v>
      </c>
      <c r="D13" s="9" t="str">
        <f t="shared" si="1"/>
        <v>N/A</v>
      </c>
      <c r="E13" s="8">
        <v>33.898202343000001</v>
      </c>
      <c r="F13" s="9" t="str">
        <f t="shared" si="2"/>
        <v>N/A</v>
      </c>
      <c r="G13" s="8">
        <v>30.645936328000001</v>
      </c>
      <c r="H13" s="9" t="str">
        <f t="shared" si="3"/>
        <v>N/A</v>
      </c>
      <c r="I13" s="10">
        <v>-6.29</v>
      </c>
      <c r="J13" s="10">
        <v>-9.59</v>
      </c>
      <c r="K13" s="9" t="str">
        <f t="shared" si="0"/>
        <v>Yes</v>
      </c>
    </row>
    <row r="14" spans="1:11" x14ac:dyDescent="0.2">
      <c r="A14" s="89" t="s">
        <v>864</v>
      </c>
      <c r="B14" s="35" t="s">
        <v>213</v>
      </c>
      <c r="C14" s="88">
        <v>14.810302826999999</v>
      </c>
      <c r="D14" s="9" t="str">
        <f t="shared" si="1"/>
        <v>N/A</v>
      </c>
      <c r="E14" s="8">
        <v>13.869399359000001</v>
      </c>
      <c r="F14" s="9" t="str">
        <f t="shared" si="2"/>
        <v>N/A</v>
      </c>
      <c r="G14" s="8">
        <v>11.870375464</v>
      </c>
      <c r="H14" s="9" t="str">
        <f t="shared" si="3"/>
        <v>N/A</v>
      </c>
      <c r="I14" s="10">
        <v>-6.35</v>
      </c>
      <c r="J14" s="10">
        <v>-14.4</v>
      </c>
      <c r="K14" s="9" t="str">
        <f t="shared" si="0"/>
        <v>Yes</v>
      </c>
    </row>
    <row r="15" spans="1:11" x14ac:dyDescent="0.2">
      <c r="A15" s="89" t="s">
        <v>161</v>
      </c>
      <c r="B15" s="35" t="s">
        <v>213</v>
      </c>
      <c r="C15" s="88">
        <v>1.1870300000000001E-5</v>
      </c>
      <c r="D15" s="9" t="str">
        <f t="shared" si="1"/>
        <v>N/A</v>
      </c>
      <c r="E15" s="8">
        <v>1.10542E-5</v>
      </c>
      <c r="F15" s="9" t="str">
        <f t="shared" si="2"/>
        <v>N/A</v>
      </c>
      <c r="G15" s="8">
        <v>1.3283260000000001E-4</v>
      </c>
      <c r="H15" s="9" t="str">
        <f t="shared" si="3"/>
        <v>N/A</v>
      </c>
      <c r="I15" s="10">
        <v>-6.88</v>
      </c>
      <c r="J15" s="10">
        <v>1102</v>
      </c>
      <c r="K15" s="9" t="str">
        <f t="shared" si="0"/>
        <v>No</v>
      </c>
    </row>
    <row r="16" spans="1:11" x14ac:dyDescent="0.2">
      <c r="A16" s="89" t="s">
        <v>162</v>
      </c>
      <c r="B16" s="35" t="s">
        <v>246</v>
      </c>
      <c r="C16" s="88">
        <v>98.130274276999998</v>
      </c>
      <c r="D16" s="9" t="str">
        <f>IF($B16="N/A","N/A",IF(C16&gt;95,"Yes","No"))</f>
        <v>Yes</v>
      </c>
      <c r="E16" s="8">
        <v>98.113611504000005</v>
      </c>
      <c r="F16" s="9" t="str">
        <f>IF($B16="N/A","N/A",IF(E16&gt;95,"Yes","No"))</f>
        <v>Yes</v>
      </c>
      <c r="G16" s="8">
        <v>97.946767803</v>
      </c>
      <c r="H16" s="9" t="str">
        <f>IF($B16="N/A","N/A",IF(G16&gt;95,"Yes","No"))</f>
        <v>Yes</v>
      </c>
      <c r="I16" s="10">
        <v>-1.7000000000000001E-2</v>
      </c>
      <c r="J16" s="10">
        <v>-0.17</v>
      </c>
      <c r="K16" s="9" t="str">
        <f t="shared" ref="K16:K26" si="4">IF(J16="Div by 0", "N/A", IF(J16="N/A","N/A", IF(J16&gt;30, "No", IF(J16&lt;-30, "No", "Yes"))))</f>
        <v>Yes</v>
      </c>
    </row>
    <row r="17" spans="1:11" x14ac:dyDescent="0.2">
      <c r="A17" s="89" t="s">
        <v>865</v>
      </c>
      <c r="B17" s="60" t="s">
        <v>247</v>
      </c>
      <c r="C17" s="88">
        <v>35.767483728999999</v>
      </c>
      <c r="D17" s="9" t="str">
        <f>IF($B17="N/A","N/A",IF(C17&gt;90,"No",IF(C17&lt;50,"No","Yes")))</f>
        <v>No</v>
      </c>
      <c r="E17" s="8">
        <v>35.568356537</v>
      </c>
      <c r="F17" s="9" t="str">
        <f>IF($B17="N/A","N/A",IF(E17&gt;90,"No",IF(E17&lt;50,"No","Yes")))</f>
        <v>No</v>
      </c>
      <c r="G17" s="8">
        <v>35.828588173999997</v>
      </c>
      <c r="H17" s="9" t="str">
        <f>IF($B17="N/A","N/A",IF(G17&gt;90,"No",IF(G17&lt;50,"No","Yes")))</f>
        <v>No</v>
      </c>
      <c r="I17" s="10">
        <v>-0.55700000000000005</v>
      </c>
      <c r="J17" s="10">
        <v>0.73160000000000003</v>
      </c>
      <c r="K17" s="9" t="str">
        <f t="shared" si="4"/>
        <v>Yes</v>
      </c>
    </row>
    <row r="18" spans="1:11" x14ac:dyDescent="0.2">
      <c r="A18" s="89" t="s">
        <v>866</v>
      </c>
      <c r="B18" s="60" t="s">
        <v>224</v>
      </c>
      <c r="C18" s="88">
        <v>28.326504005</v>
      </c>
      <c r="D18" s="9" t="str">
        <f t="shared" ref="D18:D23" si="5">IF($B18="N/A","N/A",IF(C18&gt;5,"No",IF(C18&lt;=0,"No","Yes")))</f>
        <v>No</v>
      </c>
      <c r="E18" s="8">
        <v>29.139493199</v>
      </c>
      <c r="F18" s="9" t="str">
        <f t="shared" ref="F18:F23" si="6">IF($B18="N/A","N/A",IF(E18&gt;5,"No",IF(E18&lt;=0,"No","Yes")))</f>
        <v>No</v>
      </c>
      <c r="G18" s="8">
        <v>31.063537565000001</v>
      </c>
      <c r="H18" s="9" t="str">
        <f t="shared" ref="H18:H23" si="7">IF($B18="N/A","N/A",IF(G18&gt;5,"No",IF(G18&lt;=0,"No","Yes")))</f>
        <v>No</v>
      </c>
      <c r="I18" s="10">
        <v>2.87</v>
      </c>
      <c r="J18" s="10">
        <v>6.6029999999999998</v>
      </c>
      <c r="K18" s="9" t="str">
        <f t="shared" si="4"/>
        <v>Yes</v>
      </c>
    </row>
    <row r="19" spans="1:11" x14ac:dyDescent="0.2">
      <c r="A19" s="89" t="s">
        <v>867</v>
      </c>
      <c r="B19" s="60" t="s">
        <v>224</v>
      </c>
      <c r="C19" s="88">
        <v>1.6135318528</v>
      </c>
      <c r="D19" s="9" t="str">
        <f t="shared" si="5"/>
        <v>Yes</v>
      </c>
      <c r="E19" s="8">
        <v>1.5484645473</v>
      </c>
      <c r="F19" s="9" t="str">
        <f t="shared" si="6"/>
        <v>Yes</v>
      </c>
      <c r="G19" s="8">
        <v>1.3052474921999999</v>
      </c>
      <c r="H19" s="9" t="str">
        <f t="shared" si="7"/>
        <v>Yes</v>
      </c>
      <c r="I19" s="10">
        <v>-4.03</v>
      </c>
      <c r="J19" s="10">
        <v>-15.7</v>
      </c>
      <c r="K19" s="9" t="str">
        <f t="shared" si="4"/>
        <v>Yes</v>
      </c>
    </row>
    <row r="20" spans="1:11" x14ac:dyDescent="0.2">
      <c r="A20" s="89" t="s">
        <v>868</v>
      </c>
      <c r="B20" s="60" t="s">
        <v>224</v>
      </c>
      <c r="C20" s="88">
        <v>0.7018896322</v>
      </c>
      <c r="D20" s="9" t="str">
        <f t="shared" si="5"/>
        <v>Yes</v>
      </c>
      <c r="E20" s="8">
        <v>0.79752342239999996</v>
      </c>
      <c r="F20" s="9" t="str">
        <f t="shared" si="6"/>
        <v>Yes</v>
      </c>
      <c r="G20" s="8">
        <v>0.70856769900000005</v>
      </c>
      <c r="H20" s="9" t="str">
        <f t="shared" si="7"/>
        <v>Yes</v>
      </c>
      <c r="I20" s="10">
        <v>13.63</v>
      </c>
      <c r="J20" s="10">
        <v>-11.2</v>
      </c>
      <c r="K20" s="9" t="str">
        <f t="shared" si="4"/>
        <v>Yes</v>
      </c>
    </row>
    <row r="21" spans="1:11" x14ac:dyDescent="0.2">
      <c r="A21" s="89" t="s">
        <v>869</v>
      </c>
      <c r="B21" s="35" t="s">
        <v>213</v>
      </c>
      <c r="C21" s="88">
        <v>1.1419208999999999E-3</v>
      </c>
      <c r="D21" s="9" t="str">
        <f t="shared" si="5"/>
        <v>N/A</v>
      </c>
      <c r="E21" s="8">
        <v>7.1852139999999999E-4</v>
      </c>
      <c r="F21" s="9" t="str">
        <f t="shared" si="6"/>
        <v>N/A</v>
      </c>
      <c r="G21" s="8">
        <v>7.9056829999999995E-4</v>
      </c>
      <c r="H21" s="9" t="str">
        <f t="shared" si="7"/>
        <v>N/A</v>
      </c>
      <c r="I21" s="10">
        <v>-37.1</v>
      </c>
      <c r="J21" s="10">
        <v>10.029999999999999</v>
      </c>
      <c r="K21" s="9" t="str">
        <f t="shared" si="4"/>
        <v>Yes</v>
      </c>
    </row>
    <row r="22" spans="1:11" x14ac:dyDescent="0.2">
      <c r="A22" s="89" t="s">
        <v>1717</v>
      </c>
      <c r="B22" s="35" t="s">
        <v>213</v>
      </c>
      <c r="C22" s="88">
        <v>4.5819280000000001E-4</v>
      </c>
      <c r="D22" s="9" t="str">
        <f t="shared" si="5"/>
        <v>N/A</v>
      </c>
      <c r="E22" s="8">
        <v>9.1307490000000003E-4</v>
      </c>
      <c r="F22" s="9" t="str">
        <f t="shared" si="6"/>
        <v>N/A</v>
      </c>
      <c r="G22" s="8">
        <v>2.2067349999999999E-4</v>
      </c>
      <c r="H22" s="9" t="str">
        <f t="shared" si="7"/>
        <v>N/A</v>
      </c>
      <c r="I22" s="10">
        <v>99.28</v>
      </c>
      <c r="J22" s="10">
        <v>-75.8</v>
      </c>
      <c r="K22" s="9" t="str">
        <f t="shared" si="4"/>
        <v>No</v>
      </c>
    </row>
    <row r="23" spans="1:11" x14ac:dyDescent="0.2">
      <c r="A23" s="89" t="s">
        <v>870</v>
      </c>
      <c r="B23" s="35" t="s">
        <v>213</v>
      </c>
      <c r="C23" s="88">
        <v>2.065429E-4</v>
      </c>
      <c r="D23" s="9" t="str">
        <f t="shared" si="5"/>
        <v>N/A</v>
      </c>
      <c r="E23" s="8">
        <v>6.6325100000000006E-5</v>
      </c>
      <c r="F23" s="9" t="str">
        <f t="shared" si="6"/>
        <v>N/A</v>
      </c>
      <c r="G23" s="8">
        <v>1.2854770000000001E-4</v>
      </c>
      <c r="H23" s="9" t="str">
        <f t="shared" si="7"/>
        <v>N/A</v>
      </c>
      <c r="I23" s="10">
        <v>-67.900000000000006</v>
      </c>
      <c r="J23" s="10">
        <v>93.81</v>
      </c>
      <c r="K23" s="9" t="str">
        <f t="shared" si="4"/>
        <v>No</v>
      </c>
    </row>
    <row r="24" spans="1:11" x14ac:dyDescent="0.2">
      <c r="A24" s="89" t="s">
        <v>871</v>
      </c>
      <c r="B24" s="35" t="s">
        <v>232</v>
      </c>
      <c r="C24" s="88">
        <v>1.5557093469000001</v>
      </c>
      <c r="D24" s="9" t="str">
        <f>IF($B24="N/A","N/A",IF(C24&gt;10,"No",IF(C24&lt;1,"No","Yes")))</f>
        <v>Yes</v>
      </c>
      <c r="E24" s="8">
        <v>1.5659942596</v>
      </c>
      <c r="F24" s="9" t="str">
        <f>IF($B24="N/A","N/A",IF(E24&gt;10,"No",IF(E24&lt;1,"No","Yes")))</f>
        <v>Yes</v>
      </c>
      <c r="G24" s="8">
        <v>1.4181744917000001</v>
      </c>
      <c r="H24" s="9" t="str">
        <f>IF($B24="N/A","N/A",IF(G24&gt;10,"No",IF(G24&lt;1,"No","Yes")))</f>
        <v>Yes</v>
      </c>
      <c r="I24" s="10">
        <v>0.66110000000000002</v>
      </c>
      <c r="J24" s="10">
        <v>-9.44</v>
      </c>
      <c r="K24" s="9" t="str">
        <f t="shared" si="4"/>
        <v>Yes</v>
      </c>
    </row>
    <row r="25" spans="1:11" x14ac:dyDescent="0.2">
      <c r="A25" s="89" t="s">
        <v>872</v>
      </c>
      <c r="B25" s="92" t="s">
        <v>239</v>
      </c>
      <c r="C25" s="88">
        <v>9.8336031329000004</v>
      </c>
      <c r="D25" s="9" t="str">
        <f>IF($B25="N/A","N/A",IF(C25&gt;10,"No",IF(C25&lt;=0,"No","Yes")))</f>
        <v>Yes</v>
      </c>
      <c r="E25" s="8">
        <v>13.678983413999999</v>
      </c>
      <c r="F25" s="9" t="str">
        <f>IF($B25="N/A","N/A",IF(E25&gt;10,"No",IF(E25&lt;=0,"No","Yes")))</f>
        <v>No</v>
      </c>
      <c r="G25" s="8">
        <v>11.657389737000001</v>
      </c>
      <c r="H25" s="9" t="str">
        <f>IF($B25="N/A","N/A",IF(G25&gt;10,"No",IF(G25&lt;=0,"No","Yes")))</f>
        <v>No</v>
      </c>
      <c r="I25" s="10">
        <v>39.1</v>
      </c>
      <c r="J25" s="10">
        <v>-14.8</v>
      </c>
      <c r="K25" s="9" t="str">
        <f t="shared" si="4"/>
        <v>Yes</v>
      </c>
    </row>
    <row r="26" spans="1:11" x14ac:dyDescent="0.2">
      <c r="A26" s="89" t="s">
        <v>873</v>
      </c>
      <c r="B26" s="60" t="s">
        <v>248</v>
      </c>
      <c r="C26" s="88">
        <v>1.8697257232</v>
      </c>
      <c r="D26" s="9" t="str">
        <f>IF($B26="N/A","N/A",IF(C26&gt;=5,"No",IF(C26&lt;0,"No","Yes")))</f>
        <v>Yes</v>
      </c>
      <c r="E26" s="8">
        <v>1.8863884956999999</v>
      </c>
      <c r="F26" s="9" t="str">
        <f>IF($B26="N/A","N/A",IF(E26&gt;=5,"No",IF(E26&lt;0,"No","Yes")))</f>
        <v>Yes</v>
      </c>
      <c r="G26" s="8">
        <v>2.0532321965999998</v>
      </c>
      <c r="H26" s="9" t="str">
        <f>IF($B26="N/A","N/A",IF(G26&gt;=5,"No",IF(G26&lt;0,"No","Yes")))</f>
        <v>Yes</v>
      </c>
      <c r="I26" s="10">
        <v>0.89119999999999999</v>
      </c>
      <c r="J26" s="10">
        <v>8.8450000000000006</v>
      </c>
      <c r="K26" s="9" t="str">
        <f t="shared" si="4"/>
        <v>Yes</v>
      </c>
    </row>
    <row r="27" spans="1:11" x14ac:dyDescent="0.2">
      <c r="A27" s="89" t="s">
        <v>14</v>
      </c>
      <c r="B27" s="60" t="s">
        <v>249</v>
      </c>
      <c r="C27" s="88">
        <v>0.18520247619999999</v>
      </c>
      <c r="D27" s="9" t="str">
        <f>IF($B27="N/A","N/A",IF(C27&gt;15,"No",IF(C27&lt;=0,"No","Yes")))</f>
        <v>Yes</v>
      </c>
      <c r="E27" s="8">
        <v>0.184049819</v>
      </c>
      <c r="F27" s="9" t="str">
        <f>IF($B27="N/A","N/A",IF(E27&gt;15,"No",IF(E27&lt;=0,"No","Yes")))</f>
        <v>Yes</v>
      </c>
      <c r="G27" s="8">
        <v>0.1937470721</v>
      </c>
      <c r="H27" s="9" t="str">
        <f>IF($B27="N/A","N/A",IF(G27&gt;15,"No",IF(G27&lt;=0,"No","Yes")))</f>
        <v>Yes</v>
      </c>
      <c r="I27" s="10">
        <v>-0.622</v>
      </c>
      <c r="J27" s="10">
        <v>5.2690000000000001</v>
      </c>
      <c r="K27" s="9" t="str">
        <f>IF(J27="Div by 0", "N/A", IF(J27="N/A","N/A", IF(J27&gt;30, "No", IF(J27&lt;-30, "No", "Yes"))))</f>
        <v>Yes</v>
      </c>
    </row>
    <row r="28" spans="1:11" x14ac:dyDescent="0.2">
      <c r="A28" s="89" t="s">
        <v>874</v>
      </c>
      <c r="B28" s="35" t="s">
        <v>213</v>
      </c>
      <c r="C28" s="91">
        <v>78.906782376999999</v>
      </c>
      <c r="D28" s="9" t="str">
        <f>IF($B28="N/A","N/A",IF(C28&gt;15,"No",IF(C28&lt;-15,"No","Yes")))</f>
        <v>N/A</v>
      </c>
      <c r="E28" s="37">
        <v>88.731516294000002</v>
      </c>
      <c r="F28" s="9" t="str">
        <f>IF($B28="N/A","N/A",IF(E28&gt;15,"No",IF(E28&lt;-15,"No","Yes")))</f>
        <v>N/A</v>
      </c>
      <c r="G28" s="37">
        <v>91.44576035</v>
      </c>
      <c r="H28" s="9" t="str">
        <f>IF($B28="N/A","N/A",IF(G28&gt;15,"No",IF(G28&lt;-15,"No","Yes")))</f>
        <v>N/A</v>
      </c>
      <c r="I28" s="10">
        <v>12.45</v>
      </c>
      <c r="J28" s="10">
        <v>3.0590000000000002</v>
      </c>
      <c r="K28" s="9" t="str">
        <f>IF(J28="Div by 0", "N/A", IF(J28="N/A","N/A", IF(J28&gt;30, "No", IF(J28&lt;-30, "No", "Yes"))))</f>
        <v>Yes</v>
      </c>
    </row>
    <row r="29" spans="1:11" x14ac:dyDescent="0.2">
      <c r="A29" s="89" t="s">
        <v>376</v>
      </c>
      <c r="B29" s="35" t="s">
        <v>250</v>
      </c>
      <c r="C29" s="88">
        <v>7.0694850793999997</v>
      </c>
      <c r="D29" s="9" t="str">
        <f>IF($B29="N/A","N/A",IF(C29&gt;35,"No",IF(C29&lt;10,"No","Yes")))</f>
        <v>No</v>
      </c>
      <c r="E29" s="8">
        <v>6.8256883573999998</v>
      </c>
      <c r="F29" s="9" t="str">
        <f>IF($B29="N/A","N/A",IF(E29&gt;35,"No",IF(E29&lt;10,"No","Yes")))</f>
        <v>No</v>
      </c>
      <c r="G29" s="8">
        <v>6.1398938188000001</v>
      </c>
      <c r="H29" s="9" t="str">
        <f>IF($B29="N/A","N/A",IF(G29&gt;35,"No",IF(G29&lt;10,"No","Yes")))</f>
        <v>No</v>
      </c>
      <c r="I29" s="10">
        <v>-3.45</v>
      </c>
      <c r="J29" s="10">
        <v>-10</v>
      </c>
      <c r="K29" s="9" t="str">
        <f t="shared" ref="K29:K54" si="8">IF(J29="Div by 0", "N/A", IF(J29="N/A","N/A", IF(J29&gt;30, "No", IF(J29&lt;-30, "No", "Yes"))))</f>
        <v>Yes</v>
      </c>
    </row>
    <row r="30" spans="1:11" x14ac:dyDescent="0.2">
      <c r="A30" s="89" t="s">
        <v>377</v>
      </c>
      <c r="B30" s="35" t="s">
        <v>251</v>
      </c>
      <c r="C30" s="88">
        <v>9.7207381405</v>
      </c>
      <c r="D30" s="9" t="str">
        <f>IF($B30="N/A","N/A",IF(C30&gt;20,"No",IF(C30&lt;2,"No","Yes")))</f>
        <v>Yes</v>
      </c>
      <c r="E30" s="8">
        <v>9.4012339777000005</v>
      </c>
      <c r="F30" s="9" t="str">
        <f>IF($B30="N/A","N/A",IF(E30&gt;20,"No",IF(E30&lt;2,"No","Yes")))</f>
        <v>Yes</v>
      </c>
      <c r="G30" s="8">
        <v>9.2712468864000002</v>
      </c>
      <c r="H30" s="9" t="str">
        <f>IF($B30="N/A","N/A",IF(G30&gt;20,"No",IF(G30&lt;2,"No","Yes")))</f>
        <v>Yes</v>
      </c>
      <c r="I30" s="10">
        <v>-3.29</v>
      </c>
      <c r="J30" s="10">
        <v>-1.38</v>
      </c>
      <c r="K30" s="9" t="str">
        <f t="shared" si="8"/>
        <v>Yes</v>
      </c>
    </row>
    <row r="31" spans="1:11" x14ac:dyDescent="0.2">
      <c r="A31" s="89" t="s">
        <v>378</v>
      </c>
      <c r="B31" s="35" t="s">
        <v>252</v>
      </c>
      <c r="C31" s="88">
        <v>0.73492224620000002</v>
      </c>
      <c r="D31" s="9" t="str">
        <f>IF($B31="N/A","N/A",IF(C31&gt;8,"No",IF(C31&lt;0.5,"No","Yes")))</f>
        <v>Yes</v>
      </c>
      <c r="E31" s="8">
        <v>0.73318148579999998</v>
      </c>
      <c r="F31" s="9" t="str">
        <f>IF($B31="N/A","N/A",IF(E31&gt;8,"No",IF(E31&lt;0.5,"No","Yes")))</f>
        <v>Yes</v>
      </c>
      <c r="G31" s="8">
        <v>0.72058262269999995</v>
      </c>
      <c r="H31" s="9" t="str">
        <f>IF($B31="N/A","N/A",IF(G31&gt;8,"No",IF(G31&lt;0.5,"No","Yes")))</f>
        <v>Yes</v>
      </c>
      <c r="I31" s="10">
        <v>-0.23699999999999999</v>
      </c>
      <c r="J31" s="10">
        <v>-1.72</v>
      </c>
      <c r="K31" s="9" t="str">
        <f t="shared" si="8"/>
        <v>Yes</v>
      </c>
    </row>
    <row r="32" spans="1:11" x14ac:dyDescent="0.2">
      <c r="A32" s="89" t="s">
        <v>379</v>
      </c>
      <c r="B32" s="35" t="s">
        <v>253</v>
      </c>
      <c r="C32" s="88">
        <v>3.2826878358</v>
      </c>
      <c r="D32" s="9" t="str">
        <f>IF($B32="N/A","N/A",IF(C32&gt;25,"No",IF(C32&lt;3,"No","Yes")))</f>
        <v>Yes</v>
      </c>
      <c r="E32" s="8">
        <v>3.4859918719</v>
      </c>
      <c r="F32" s="9" t="str">
        <f>IF($B32="N/A","N/A",IF(E32&gt;25,"No",IF(E32&lt;3,"No","Yes")))</f>
        <v>Yes</v>
      </c>
      <c r="G32" s="8">
        <v>3.1155267051000002</v>
      </c>
      <c r="H32" s="9" t="str">
        <f>IF($B32="N/A","N/A",IF(G32&gt;25,"No",IF(G32&lt;3,"No","Yes")))</f>
        <v>Yes</v>
      </c>
      <c r="I32" s="10">
        <v>6.1929999999999996</v>
      </c>
      <c r="J32" s="10">
        <v>-10.6</v>
      </c>
      <c r="K32" s="9" t="str">
        <f t="shared" si="8"/>
        <v>Yes</v>
      </c>
    </row>
    <row r="33" spans="1:11" x14ac:dyDescent="0.2">
      <c r="A33" s="89" t="s">
        <v>380</v>
      </c>
      <c r="B33" s="35" t="s">
        <v>254</v>
      </c>
      <c r="C33" s="88">
        <v>1.1918140558000001</v>
      </c>
      <c r="D33" s="9" t="str">
        <f>IF($B33="N/A","N/A",IF(C33&gt;25,"No",IF(C33&lt;2,"No","Yes")))</f>
        <v>No</v>
      </c>
      <c r="E33" s="8">
        <v>1.1684905135999999</v>
      </c>
      <c r="F33" s="9" t="str">
        <f>IF($B33="N/A","N/A",IF(E33&gt;25,"No",IF(E33&lt;2,"No","Yes")))</f>
        <v>No</v>
      </c>
      <c r="G33" s="8">
        <v>1.1186498140000001</v>
      </c>
      <c r="H33" s="9" t="str">
        <f>IF($B33="N/A","N/A",IF(G33&gt;25,"No",IF(G33&lt;2,"No","Yes")))</f>
        <v>No</v>
      </c>
      <c r="I33" s="10">
        <v>-1.96</v>
      </c>
      <c r="J33" s="10">
        <v>-4.2699999999999996</v>
      </c>
      <c r="K33" s="9" t="str">
        <f t="shared" si="8"/>
        <v>Yes</v>
      </c>
    </row>
    <row r="34" spans="1:11" x14ac:dyDescent="0.2">
      <c r="A34" s="89" t="s">
        <v>381</v>
      </c>
      <c r="B34" s="35" t="s">
        <v>255</v>
      </c>
      <c r="C34" s="88">
        <v>10.495233525</v>
      </c>
      <c r="D34" s="9" t="str">
        <f>IF($B34="N/A","N/A",IF(C34&gt;25,"No",IF(C34&lt;=0,"No","Yes")))</f>
        <v>Yes</v>
      </c>
      <c r="E34" s="8">
        <v>11.677445777999999</v>
      </c>
      <c r="F34" s="9" t="str">
        <f>IF($B34="N/A","N/A",IF(E34&gt;25,"No",IF(E34&lt;=0,"No","Yes")))</f>
        <v>Yes</v>
      </c>
      <c r="G34" s="8">
        <v>11.437020438999999</v>
      </c>
      <c r="H34" s="9" t="str">
        <f>IF($B34="N/A","N/A",IF(G34&gt;25,"No",IF(G34&lt;=0,"No","Yes")))</f>
        <v>Yes</v>
      </c>
      <c r="I34" s="10">
        <v>11.26</v>
      </c>
      <c r="J34" s="10">
        <v>-2.06</v>
      </c>
      <c r="K34" s="9" t="str">
        <f t="shared" si="8"/>
        <v>Yes</v>
      </c>
    </row>
    <row r="35" spans="1:11" x14ac:dyDescent="0.2">
      <c r="A35" s="89" t="s">
        <v>382</v>
      </c>
      <c r="B35" s="35" t="s">
        <v>256</v>
      </c>
      <c r="C35" s="88">
        <v>14.10836383</v>
      </c>
      <c r="D35" s="9" t="str">
        <f>IF($B35="N/A","N/A",IF(C35&gt;20,"No",IF(C35&lt;4,"No","Yes")))</f>
        <v>Yes</v>
      </c>
      <c r="E35" s="8">
        <v>13.083349039</v>
      </c>
      <c r="F35" s="9" t="str">
        <f>IF($B35="N/A","N/A",IF(E35&gt;20,"No",IF(E35&lt;4,"No","Yes")))</f>
        <v>Yes</v>
      </c>
      <c r="G35" s="8">
        <v>11.111160626</v>
      </c>
      <c r="H35" s="9" t="str">
        <f>IF($B35="N/A","N/A",IF(G35&gt;20,"No",IF(G35&lt;4,"No","Yes")))</f>
        <v>Yes</v>
      </c>
      <c r="I35" s="10">
        <v>-7.27</v>
      </c>
      <c r="J35" s="10">
        <v>-15.1</v>
      </c>
      <c r="K35" s="9" t="str">
        <f t="shared" si="8"/>
        <v>Yes</v>
      </c>
    </row>
    <row r="36" spans="1:11" x14ac:dyDescent="0.2">
      <c r="A36" s="89" t="s">
        <v>383</v>
      </c>
      <c r="B36" s="35" t="s">
        <v>257</v>
      </c>
      <c r="C36" s="88">
        <v>2.9248369E-3</v>
      </c>
      <c r="D36" s="9" t="str">
        <f>IF($B36="N/A","N/A",IF(C36&gt;=3,"No",IF(C36&lt;0,"No","Yes")))</f>
        <v>Yes</v>
      </c>
      <c r="E36" s="8">
        <v>2.4805571E-3</v>
      </c>
      <c r="F36" s="9" t="str">
        <f>IF($B36="N/A","N/A",IF(E36&gt;=3,"No",IF(E36&lt;0,"No","Yes")))</f>
        <v>Yes</v>
      </c>
      <c r="G36" s="8">
        <v>1.7332513E-3</v>
      </c>
      <c r="H36" s="9" t="str">
        <f>IF($B36="N/A","N/A",IF(G36&gt;=3,"No",IF(G36&lt;0,"No","Yes")))</f>
        <v>Yes</v>
      </c>
      <c r="I36" s="10">
        <v>-15.2</v>
      </c>
      <c r="J36" s="10">
        <v>-30.1</v>
      </c>
      <c r="K36" s="9" t="str">
        <f t="shared" si="8"/>
        <v>No</v>
      </c>
    </row>
    <row r="37" spans="1:11" x14ac:dyDescent="0.2">
      <c r="A37" s="89" t="s">
        <v>384</v>
      </c>
      <c r="B37" s="35" t="s">
        <v>258</v>
      </c>
      <c r="C37" s="88">
        <v>25.454124254</v>
      </c>
      <c r="D37" s="9" t="str">
        <f>IF($B37="N/A","N/A",IF(C37&gt;=25,"No",IF(C37&lt;0,"No","Yes")))</f>
        <v>No</v>
      </c>
      <c r="E37" s="8">
        <v>25.649190199</v>
      </c>
      <c r="F37" s="9" t="str">
        <f>IF($B37="N/A","N/A",IF(E37&gt;=25,"No",IF(E37&lt;0,"No","Yes")))</f>
        <v>No</v>
      </c>
      <c r="G37" s="8">
        <v>21.453715356</v>
      </c>
      <c r="H37" s="9" t="str">
        <f>IF($B37="N/A","N/A",IF(G37&gt;=25,"No",IF(G37&lt;0,"No","Yes")))</f>
        <v>Yes</v>
      </c>
      <c r="I37" s="10">
        <v>0.76629999999999998</v>
      </c>
      <c r="J37" s="10">
        <v>-16.399999999999999</v>
      </c>
      <c r="K37" s="9" t="str">
        <f t="shared" si="8"/>
        <v>Yes</v>
      </c>
    </row>
    <row r="38" spans="1:11" x14ac:dyDescent="0.2">
      <c r="A38" s="89" t="s">
        <v>385</v>
      </c>
      <c r="B38" s="35" t="s">
        <v>221</v>
      </c>
      <c r="C38" s="88">
        <v>2.8581187976</v>
      </c>
      <c r="D38" s="9" t="str">
        <f>IF($B38="N/A","N/A",IF(C38&gt;3,"Yes","No"))</f>
        <v>No</v>
      </c>
      <c r="E38" s="8">
        <v>2.7569733887000001</v>
      </c>
      <c r="F38" s="9" t="str">
        <f>IF($B38="N/A","N/A",IF(E38&gt;3,"Yes","No"))</f>
        <v>No</v>
      </c>
      <c r="G38" s="8">
        <v>2.6996470895</v>
      </c>
      <c r="H38" s="9" t="str">
        <f>IF($B38="N/A","N/A",IF(G38&gt;3,"Yes","No"))</f>
        <v>No</v>
      </c>
      <c r="I38" s="10">
        <v>-3.54</v>
      </c>
      <c r="J38" s="10">
        <v>-2.08</v>
      </c>
      <c r="K38" s="9" t="str">
        <f t="shared" si="8"/>
        <v>Yes</v>
      </c>
    </row>
    <row r="39" spans="1:11" x14ac:dyDescent="0.2">
      <c r="A39" s="89" t="s">
        <v>386</v>
      </c>
      <c r="B39" s="35" t="s">
        <v>220</v>
      </c>
      <c r="C39" s="88">
        <v>14.388813430000001</v>
      </c>
      <c r="D39" s="9" t="str">
        <f>IF($B39="N/A","N/A",IF(C39&gt;1,"Yes","No"))</f>
        <v>Yes</v>
      </c>
      <c r="E39" s="8">
        <v>14.525958798</v>
      </c>
      <c r="F39" s="9" t="str">
        <f>IF($B39="N/A","N/A",IF(E39&gt;1,"Yes","No"))</f>
        <v>Yes</v>
      </c>
      <c r="G39" s="8">
        <v>22.192238951</v>
      </c>
      <c r="H39" s="9" t="str">
        <f>IF($B39="N/A","N/A",IF(G39&gt;1,"Yes","No"))</f>
        <v>Yes</v>
      </c>
      <c r="I39" s="10">
        <v>0.95309999999999995</v>
      </c>
      <c r="J39" s="10">
        <v>52.78</v>
      </c>
      <c r="K39" s="9" t="str">
        <f t="shared" si="8"/>
        <v>No</v>
      </c>
    </row>
    <row r="40" spans="1:11" x14ac:dyDescent="0.2">
      <c r="A40" s="89" t="s">
        <v>387</v>
      </c>
      <c r="B40" s="35" t="s">
        <v>213</v>
      </c>
      <c r="C40" s="88">
        <v>3.1337539999999999E-4</v>
      </c>
      <c r="D40" s="9" t="str">
        <f>IF($B40="N/A","N/A",IF(C40&gt;15,"No",IF(C40&lt;-15,"No","Yes")))</f>
        <v>N/A</v>
      </c>
      <c r="E40" s="8">
        <v>1.3795611999999999E-3</v>
      </c>
      <c r="F40" s="9" t="str">
        <f>IF($B40="N/A","N/A",IF(E40&gt;15,"No",IF(E40&lt;-15,"No","Yes")))</f>
        <v>N/A</v>
      </c>
      <c r="G40" s="8">
        <v>1.3861724999999999E-3</v>
      </c>
      <c r="H40" s="9" t="str">
        <f>IF($B40="N/A","N/A",IF(G40&gt;15,"No",IF(G40&lt;-15,"No","Yes")))</f>
        <v>N/A</v>
      </c>
      <c r="I40" s="10">
        <v>340.2</v>
      </c>
      <c r="J40" s="10">
        <v>0.47920000000000001</v>
      </c>
      <c r="K40" s="9" t="str">
        <f t="shared" si="8"/>
        <v>Yes</v>
      </c>
    </row>
    <row r="41" spans="1:11" x14ac:dyDescent="0.2">
      <c r="A41" s="89" t="s">
        <v>388</v>
      </c>
      <c r="B41" s="35" t="s">
        <v>213</v>
      </c>
      <c r="C41" s="88">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
      <c r="A42" s="89" t="s">
        <v>389</v>
      </c>
      <c r="B42" s="35" t="s">
        <v>259</v>
      </c>
      <c r="C42" s="88">
        <v>0.42175103380000001</v>
      </c>
      <c r="D42" s="9" t="str">
        <f>IF($B42="N/A","N/A",IF(C42&gt;0,"Yes","No"))</f>
        <v>Yes</v>
      </c>
      <c r="E42" s="8">
        <v>0.41906381079999999</v>
      </c>
      <c r="F42" s="9" t="str">
        <f>IF($B42="N/A","N/A",IF(E42&gt;0,"Yes","No"))</f>
        <v>Yes</v>
      </c>
      <c r="G42" s="8">
        <v>0.43138675139999999</v>
      </c>
      <c r="H42" s="9" t="str">
        <f>IF($B42="N/A","N/A",IF(G42&gt;0,"Yes","No"))</f>
        <v>Yes</v>
      </c>
      <c r="I42" s="10">
        <v>-0.63700000000000001</v>
      </c>
      <c r="J42" s="10">
        <v>2.9409999999999998</v>
      </c>
      <c r="K42" s="9" t="str">
        <f t="shared" si="8"/>
        <v>Yes</v>
      </c>
    </row>
    <row r="43" spans="1:11" x14ac:dyDescent="0.2">
      <c r="A43" s="89" t="s">
        <v>390</v>
      </c>
      <c r="B43" s="35" t="s">
        <v>259</v>
      </c>
      <c r="C43" s="88">
        <v>0.5402544091</v>
      </c>
      <c r="D43" s="9" t="str">
        <f>IF($B43="N/A","N/A",IF(C43&gt;0,"Yes","No"))</f>
        <v>Yes</v>
      </c>
      <c r="E43" s="8">
        <v>0.50627904830000003</v>
      </c>
      <c r="F43" s="9" t="str">
        <f>IF($B43="N/A","N/A",IF(E43&gt;0,"Yes","No"))</f>
        <v>Yes</v>
      </c>
      <c r="G43" s="8">
        <v>0.48271584239999998</v>
      </c>
      <c r="H43" s="9" t="str">
        <f>IF($B43="N/A","N/A",IF(G43&gt;0,"Yes","No"))</f>
        <v>Yes</v>
      </c>
      <c r="I43" s="10">
        <v>-6.29</v>
      </c>
      <c r="J43" s="10">
        <v>-4.6500000000000004</v>
      </c>
      <c r="K43" s="9" t="str">
        <f t="shared" si="8"/>
        <v>Yes</v>
      </c>
    </row>
    <row r="44" spans="1:11" x14ac:dyDescent="0.2">
      <c r="A44" s="89" t="s">
        <v>391</v>
      </c>
      <c r="B44" s="35" t="s">
        <v>259</v>
      </c>
      <c r="C44" s="88">
        <v>0</v>
      </c>
      <c r="D44" s="9" t="str">
        <f>IF($B44="N/A","N/A",IF(C44&gt;0,"Yes","No"))</f>
        <v>No</v>
      </c>
      <c r="E44" s="8">
        <v>0</v>
      </c>
      <c r="F44" s="9" t="str">
        <f>IF($B44="N/A","N/A",IF(E44&gt;0,"Yes","No"))</f>
        <v>No</v>
      </c>
      <c r="G44" s="8">
        <v>0</v>
      </c>
      <c r="H44" s="9" t="str">
        <f>IF($B44="N/A","N/A",IF(G44&gt;0,"Yes","No"))</f>
        <v>No</v>
      </c>
      <c r="I44" s="10" t="s">
        <v>1746</v>
      </c>
      <c r="J44" s="10" t="s">
        <v>1746</v>
      </c>
      <c r="K44" s="9" t="str">
        <f t="shared" si="8"/>
        <v>N/A</v>
      </c>
    </row>
    <row r="45" spans="1:11" x14ac:dyDescent="0.2">
      <c r="A45" s="89" t="s">
        <v>392</v>
      </c>
      <c r="B45" s="35" t="s">
        <v>220</v>
      </c>
      <c r="C45" s="88">
        <v>0.34319589760000002</v>
      </c>
      <c r="D45" s="9" t="str">
        <f>IF($B45="N/A","N/A",IF(C45&gt;1,"Yes","No"))</f>
        <v>No</v>
      </c>
      <c r="E45" s="8">
        <v>0.3379394242</v>
      </c>
      <c r="F45" s="9" t="str">
        <f>IF($B45="N/A","N/A",IF(E45&gt;1,"Yes","No"))</f>
        <v>No</v>
      </c>
      <c r="G45" s="8">
        <v>0.32375591660000003</v>
      </c>
      <c r="H45" s="9" t="str">
        <f>IF($B45="N/A","N/A",IF(G45&gt;1,"Yes","No"))</f>
        <v>No</v>
      </c>
      <c r="I45" s="10">
        <v>-1.53</v>
      </c>
      <c r="J45" s="10">
        <v>-4.2</v>
      </c>
      <c r="K45" s="9" t="str">
        <f t="shared" si="8"/>
        <v>Yes</v>
      </c>
    </row>
    <row r="46" spans="1:11" x14ac:dyDescent="0.2">
      <c r="A46" s="89" t="s">
        <v>393</v>
      </c>
      <c r="B46" s="35" t="s">
        <v>259</v>
      </c>
      <c r="C46" s="88">
        <v>0.2005270072</v>
      </c>
      <c r="D46" s="9" t="str">
        <f>IF($B46="N/A","N/A",IF(C46&gt;0,"Yes","No"))</f>
        <v>Yes</v>
      </c>
      <c r="E46" s="8">
        <v>0.21570897889999999</v>
      </c>
      <c r="F46" s="9" t="str">
        <f>IF($B46="N/A","N/A",IF(E46&gt;0,"Yes","No"))</f>
        <v>Yes</v>
      </c>
      <c r="G46" s="8">
        <v>0.1733401269</v>
      </c>
      <c r="H46" s="9" t="str">
        <f>IF($B46="N/A","N/A",IF(G46&gt;0,"Yes","No"))</f>
        <v>Yes</v>
      </c>
      <c r="I46" s="10">
        <v>7.5709999999999997</v>
      </c>
      <c r="J46" s="10">
        <v>-19.600000000000001</v>
      </c>
      <c r="K46" s="9" t="str">
        <f t="shared" si="8"/>
        <v>Yes</v>
      </c>
    </row>
    <row r="47" spans="1:11" x14ac:dyDescent="0.2">
      <c r="A47" s="89" t="s">
        <v>394</v>
      </c>
      <c r="B47" s="35" t="s">
        <v>213</v>
      </c>
      <c r="C47" s="88">
        <v>1.45410925E-2</v>
      </c>
      <c r="D47" s="9" t="str">
        <f>IF($B47="N/A","N/A",IF(C47&gt;15,"No",IF(C47&lt;-15,"No","Yes")))</f>
        <v>N/A</v>
      </c>
      <c r="E47" s="8">
        <v>1.6154572799999999E-2</v>
      </c>
      <c r="F47" s="9" t="str">
        <f>IF($B47="N/A","N/A",IF(E47&gt;15,"No",IF(E47&lt;-15,"No","Yes")))</f>
        <v>N/A</v>
      </c>
      <c r="G47" s="8">
        <v>1.44916091E-2</v>
      </c>
      <c r="H47" s="9" t="str">
        <f>IF($B47="N/A","N/A",IF(G47&gt;15,"No",IF(G47&lt;-15,"No","Yes")))</f>
        <v>N/A</v>
      </c>
      <c r="I47" s="10">
        <v>11.1</v>
      </c>
      <c r="J47" s="10">
        <v>-10.3</v>
      </c>
      <c r="K47" s="9" t="str">
        <f t="shared" si="8"/>
        <v>Yes</v>
      </c>
    </row>
    <row r="48" spans="1:11" x14ac:dyDescent="0.2">
      <c r="A48" s="89" t="s">
        <v>395</v>
      </c>
      <c r="B48" s="35" t="s">
        <v>213</v>
      </c>
      <c r="C48" s="88">
        <v>0.2210222319</v>
      </c>
      <c r="D48" s="9" t="str">
        <f>IF($B48="N/A","N/A",IF(C48&gt;15,"No",IF(C48&lt;-15,"No","Yes")))</f>
        <v>N/A</v>
      </c>
      <c r="E48" s="8">
        <v>0.2347486916</v>
      </c>
      <c r="F48" s="9" t="str">
        <f>IF($B48="N/A","N/A",IF(E48&gt;15,"No",IF(E48&lt;-15,"No","Yes")))</f>
        <v>N/A</v>
      </c>
      <c r="G48" s="8">
        <v>0.2334190304</v>
      </c>
      <c r="H48" s="9" t="str">
        <f>IF($B48="N/A","N/A",IF(G48&gt;15,"No",IF(G48&lt;-15,"No","Yes")))</f>
        <v>N/A</v>
      </c>
      <c r="I48" s="10">
        <v>6.21</v>
      </c>
      <c r="J48" s="10">
        <v>-0.56599999999999995</v>
      </c>
      <c r="K48" s="9" t="str">
        <f t="shared" si="8"/>
        <v>Yes</v>
      </c>
    </row>
    <row r="49" spans="1:11" x14ac:dyDescent="0.2">
      <c r="A49" s="89" t="s">
        <v>396</v>
      </c>
      <c r="B49" s="35" t="s">
        <v>213</v>
      </c>
      <c r="C49" s="88">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
      <c r="A51" s="89" t="s">
        <v>398</v>
      </c>
      <c r="B51" s="35" t="s">
        <v>213</v>
      </c>
      <c r="C51" s="88">
        <v>1.5171665490999999</v>
      </c>
      <c r="D51" s="9" t="str">
        <f>IF($B51="N/A","N/A",IF(C51&gt;15,"No",IF(C51&lt;-15,"No","Yes")))</f>
        <v>N/A</v>
      </c>
      <c r="E51" s="8">
        <v>1.1629899556000001</v>
      </c>
      <c r="F51" s="9" t="str">
        <f>IF($B51="N/A","N/A",IF(E51&gt;15,"No",IF(E51&lt;-15,"No","Yes")))</f>
        <v>N/A</v>
      </c>
      <c r="G51" s="8">
        <v>1.3636059991</v>
      </c>
      <c r="H51" s="9" t="str">
        <f>IF($B51="N/A","N/A",IF(G51&gt;15,"No",IF(G51&lt;-15,"No","Yes")))</f>
        <v>N/A</v>
      </c>
      <c r="I51" s="10">
        <v>-23.3</v>
      </c>
      <c r="J51" s="10">
        <v>17.25</v>
      </c>
      <c r="K51" s="9" t="str">
        <f t="shared" si="8"/>
        <v>Yes</v>
      </c>
    </row>
    <row r="52" spans="1:11" x14ac:dyDescent="0.2">
      <c r="A52" s="89" t="s">
        <v>399</v>
      </c>
      <c r="B52" s="35" t="s">
        <v>220</v>
      </c>
      <c r="C52" s="88">
        <v>4.4725599138999996</v>
      </c>
      <c r="D52" s="9" t="str">
        <f>IF($B52="N/A","N/A",IF(C52&gt;1,"Yes","No"))</f>
        <v>Yes</v>
      </c>
      <c r="E52" s="8">
        <v>4.6285316019999998</v>
      </c>
      <c r="F52" s="9" t="str">
        <f>IF($B52="N/A","N/A",IF(E52&gt;1,"Yes","No"))</f>
        <v>Yes</v>
      </c>
      <c r="G52" s="8">
        <v>4.4946184153999997</v>
      </c>
      <c r="H52" s="9" t="str">
        <f>IF($B52="N/A","N/A",IF(G52&gt;1,"Yes","No"))</f>
        <v>Yes</v>
      </c>
      <c r="I52" s="10">
        <v>3.4870000000000001</v>
      </c>
      <c r="J52" s="10">
        <v>-2.89</v>
      </c>
      <c r="K52" s="9" t="str">
        <f t="shared" si="8"/>
        <v>Yes</v>
      </c>
    </row>
    <row r="53" spans="1:11" x14ac:dyDescent="0.2">
      <c r="A53" s="89" t="s">
        <v>400</v>
      </c>
      <c r="B53" s="35" t="s">
        <v>259</v>
      </c>
      <c r="C53" s="88">
        <v>2.9612691531999999</v>
      </c>
      <c r="D53" s="9" t="str">
        <f>IF($B53="N/A","N/A",IF(C53&gt;0,"Yes","No"))</f>
        <v>Yes</v>
      </c>
      <c r="E53" s="8">
        <v>3.1667295834</v>
      </c>
      <c r="F53" s="9" t="str">
        <f>IF($B53="N/A","N/A",IF(E53&gt;0,"Yes","No"))</f>
        <v>Yes</v>
      </c>
      <c r="G53" s="8">
        <v>3.2196867523999999</v>
      </c>
      <c r="H53" s="9" t="str">
        <f>IF($B53="N/A","N/A",IF(G53&gt;0,"Yes","No"))</f>
        <v>Yes</v>
      </c>
      <c r="I53" s="10">
        <v>6.9379999999999997</v>
      </c>
      <c r="J53" s="10">
        <v>1.6719999999999999</v>
      </c>
      <c r="K53" s="9" t="str">
        <f t="shared" si="8"/>
        <v>Yes</v>
      </c>
    </row>
    <row r="54" spans="1:11" x14ac:dyDescent="0.2">
      <c r="A54" s="89" t="s">
        <v>401</v>
      </c>
      <c r="B54" s="35" t="s">
        <v>260</v>
      </c>
      <c r="C54" s="88">
        <v>1.733061E-4</v>
      </c>
      <c r="D54" s="9" t="str">
        <f>IF($B54="N/A","N/A",IF(C54&gt;=1,"No",IF(C54&lt;0,"No","Yes")))</f>
        <v>Yes</v>
      </c>
      <c r="E54" s="8">
        <v>4.908054E-4</v>
      </c>
      <c r="F54" s="9" t="str">
        <f>IF($B54="N/A","N/A",IF(E54&gt;=1,"No",IF(E54&lt;0,"No","Yes")))</f>
        <v>Yes</v>
      </c>
      <c r="G54" s="8">
        <v>1.778243E-4</v>
      </c>
      <c r="H54" s="9" t="str">
        <f>IF($B54="N/A","N/A",IF(G54&gt;=1,"No",IF(G54&lt;0,"No","Yes")))</f>
        <v>Yes</v>
      </c>
      <c r="I54" s="10">
        <v>183.2</v>
      </c>
      <c r="J54" s="10">
        <v>-63.8</v>
      </c>
      <c r="K54" s="9" t="str">
        <f t="shared" si="8"/>
        <v>No</v>
      </c>
    </row>
    <row r="55" spans="1:11" x14ac:dyDescent="0.2">
      <c r="A55" s="89" t="s">
        <v>875</v>
      </c>
      <c r="B55" s="35" t="s">
        <v>213</v>
      </c>
      <c r="C55" s="91">
        <v>87.938399042</v>
      </c>
      <c r="D55" s="9" t="str">
        <f>IF($B55="N/A","N/A",IF(C55&gt;15,"No",IF(C55&lt;-15,"No","Yes")))</f>
        <v>N/A</v>
      </c>
      <c r="E55" s="37">
        <v>89.000593698000003</v>
      </c>
      <c r="F55" s="9" t="str">
        <f>IF($B55="N/A","N/A",IF(E55&gt;15,"No",IF(E55&lt;-15,"No","Yes")))</f>
        <v>N/A</v>
      </c>
      <c r="G55" s="37">
        <v>89.976356953000007</v>
      </c>
      <c r="H55" s="9" t="str">
        <f>IF($B55="N/A","N/A",IF(G55&gt;15,"No",IF(G55&lt;-15,"No","Yes")))</f>
        <v>N/A</v>
      </c>
      <c r="I55" s="10">
        <v>1.208</v>
      </c>
      <c r="J55" s="10">
        <v>1.0960000000000001</v>
      </c>
      <c r="K55" s="9" t="str">
        <f t="shared" ref="K55:K74" si="9">IF(J55="Div by 0", "N/A", IF(J55="N/A","N/A", IF(J55&gt;30, "No", IF(J55&lt;-30, "No", "Yes"))))</f>
        <v>Yes</v>
      </c>
    </row>
    <row r="56" spans="1:11" x14ac:dyDescent="0.2">
      <c r="A56" s="89" t="s">
        <v>876</v>
      </c>
      <c r="B56" s="35" t="s">
        <v>261</v>
      </c>
      <c r="C56" s="91">
        <v>78.190436324000004</v>
      </c>
      <c r="D56" s="9" t="str">
        <f>IF($B56="N/A","N/A",IF(C56&gt;90,"No",IF(C56&lt;20,"No","Yes")))</f>
        <v>Yes</v>
      </c>
      <c r="E56" s="37">
        <v>79.493670037000001</v>
      </c>
      <c r="F56" s="9" t="str">
        <f>IF($B56="N/A","N/A",IF(E56&gt;90,"No",IF(E56&lt;20,"No","Yes")))</f>
        <v>Yes</v>
      </c>
      <c r="G56" s="37">
        <v>93.210500824999997</v>
      </c>
      <c r="H56" s="9" t="str">
        <f>IF($B56="N/A","N/A",IF(G56&gt;90,"No",IF(G56&lt;20,"No","Yes")))</f>
        <v>No</v>
      </c>
      <c r="I56" s="10">
        <v>1.667</v>
      </c>
      <c r="J56" s="10">
        <v>17.260000000000002</v>
      </c>
      <c r="K56" s="9" t="str">
        <f t="shared" si="9"/>
        <v>Yes</v>
      </c>
    </row>
    <row r="57" spans="1:11" x14ac:dyDescent="0.2">
      <c r="A57" s="89" t="s">
        <v>877</v>
      </c>
      <c r="B57" s="35" t="s">
        <v>262</v>
      </c>
      <c r="C57" s="91">
        <v>57.797610982000002</v>
      </c>
      <c r="D57" s="9" t="str">
        <f>IF($B57="N/A","N/A",IF(C57&gt;60,"No",IF(C57&lt;10,"No","Yes")))</f>
        <v>Yes</v>
      </c>
      <c r="E57" s="37">
        <v>57.334224763000002</v>
      </c>
      <c r="F57" s="9" t="str">
        <f>IF($B57="N/A","N/A",IF(E57&gt;60,"No",IF(E57&lt;10,"No","Yes")))</f>
        <v>Yes</v>
      </c>
      <c r="G57" s="37">
        <v>56.458688291999998</v>
      </c>
      <c r="H57" s="9" t="str">
        <f>IF($B57="N/A","N/A",IF(G57&gt;60,"No",IF(G57&lt;10,"No","Yes")))</f>
        <v>Yes</v>
      </c>
      <c r="I57" s="10">
        <v>-0.80200000000000005</v>
      </c>
      <c r="J57" s="10">
        <v>-1.53</v>
      </c>
      <c r="K57" s="9" t="str">
        <f t="shared" si="9"/>
        <v>Yes</v>
      </c>
    </row>
    <row r="58" spans="1:11" ht="25.5" x14ac:dyDescent="0.2">
      <c r="A58" s="89" t="s">
        <v>878</v>
      </c>
      <c r="B58" s="35" t="s">
        <v>263</v>
      </c>
      <c r="C58" s="91">
        <v>60.538082594000002</v>
      </c>
      <c r="D58" s="9" t="str">
        <f>IF($B58="N/A","N/A",IF(C58&gt;100,"No",IF(C58&lt;10,"No","Yes")))</f>
        <v>Yes</v>
      </c>
      <c r="E58" s="37">
        <v>57.383872437000001</v>
      </c>
      <c r="F58" s="9" t="str">
        <f>IF($B58="N/A","N/A",IF(E58&gt;100,"No",IF(E58&lt;10,"No","Yes")))</f>
        <v>Yes</v>
      </c>
      <c r="G58" s="37">
        <v>56.853047863</v>
      </c>
      <c r="H58" s="9" t="str">
        <f>IF($B58="N/A","N/A",IF(G58&gt;100,"No",IF(G58&lt;10,"No","Yes")))</f>
        <v>Yes</v>
      </c>
      <c r="I58" s="10">
        <v>-5.21</v>
      </c>
      <c r="J58" s="10">
        <v>-0.92500000000000004</v>
      </c>
      <c r="K58" s="9" t="str">
        <f t="shared" si="9"/>
        <v>Yes</v>
      </c>
    </row>
    <row r="59" spans="1:11" x14ac:dyDescent="0.2">
      <c r="A59" s="89" t="s">
        <v>879</v>
      </c>
      <c r="B59" s="35" t="s">
        <v>264</v>
      </c>
      <c r="C59" s="91">
        <v>236.0681476</v>
      </c>
      <c r="D59" s="9" t="str">
        <f>IF($B59="N/A","N/A",IF(C59&gt;100,"No",IF(C59&lt;20,"No","Yes")))</f>
        <v>No</v>
      </c>
      <c r="E59" s="37">
        <v>226.92088604</v>
      </c>
      <c r="F59" s="9" t="str">
        <f>IF($B59="N/A","N/A",IF(E59&gt;100,"No",IF(E59&lt;20,"No","Yes")))</f>
        <v>No</v>
      </c>
      <c r="G59" s="37">
        <v>233.99858821000001</v>
      </c>
      <c r="H59" s="9" t="str">
        <f>IF($B59="N/A","N/A",IF(G59&gt;100,"No",IF(G59&lt;20,"No","Yes")))</f>
        <v>No</v>
      </c>
      <c r="I59" s="10">
        <v>-3.87</v>
      </c>
      <c r="J59" s="10">
        <v>3.1190000000000002</v>
      </c>
      <c r="K59" s="9" t="str">
        <f t="shared" si="9"/>
        <v>Yes</v>
      </c>
    </row>
    <row r="60" spans="1:11" x14ac:dyDescent="0.2">
      <c r="A60" s="89" t="s">
        <v>880</v>
      </c>
      <c r="B60" s="35" t="s">
        <v>264</v>
      </c>
      <c r="C60" s="91">
        <v>134.95479825000001</v>
      </c>
      <c r="D60" s="9" t="str">
        <f>IF($B60="N/A","N/A",IF(C60&gt;100,"No",IF(C60&lt;20,"No","Yes")))</f>
        <v>No</v>
      </c>
      <c r="E60" s="37">
        <v>143.31880748</v>
      </c>
      <c r="F60" s="9" t="str">
        <f>IF($B60="N/A","N/A",IF(E60&gt;100,"No",IF(E60&lt;20,"No","Yes")))</f>
        <v>No</v>
      </c>
      <c r="G60" s="37">
        <v>140.86523932</v>
      </c>
      <c r="H60" s="9" t="str">
        <f>IF($B60="N/A","N/A",IF(G60&gt;100,"No",IF(G60&lt;20,"No","Yes")))</f>
        <v>No</v>
      </c>
      <c r="I60" s="10">
        <v>6.1980000000000004</v>
      </c>
      <c r="J60" s="10">
        <v>-1.71</v>
      </c>
      <c r="K60" s="9" t="str">
        <f t="shared" si="9"/>
        <v>Yes</v>
      </c>
    </row>
    <row r="61" spans="1:11" ht="25.5" x14ac:dyDescent="0.2">
      <c r="A61" s="89" t="s">
        <v>881</v>
      </c>
      <c r="B61" s="35" t="s">
        <v>213</v>
      </c>
      <c r="C61" s="91">
        <v>85.636507666</v>
      </c>
      <c r="D61" s="9" t="str">
        <f>IF($B61="N/A","N/A",IF(C61&gt;15,"No",IF(C61&lt;-15,"No","Yes")))</f>
        <v>N/A</v>
      </c>
      <c r="E61" s="37">
        <v>82.582658452000004</v>
      </c>
      <c r="F61" s="9" t="str">
        <f>IF($B61="N/A","N/A",IF(E61&gt;15,"No",IF(E61&lt;-15,"No","Yes")))</f>
        <v>N/A</v>
      </c>
      <c r="G61" s="37">
        <v>92.378390944000003</v>
      </c>
      <c r="H61" s="9" t="str">
        <f>IF($B61="N/A","N/A",IF(G61&gt;15,"No",IF(G61&lt;-15,"No","Yes")))</f>
        <v>N/A</v>
      </c>
      <c r="I61" s="10">
        <v>-3.57</v>
      </c>
      <c r="J61" s="10">
        <v>11.86</v>
      </c>
      <c r="K61" s="9" t="str">
        <f t="shared" si="9"/>
        <v>Yes</v>
      </c>
    </row>
    <row r="62" spans="1:11" x14ac:dyDescent="0.2">
      <c r="A62" s="89" t="s">
        <v>882</v>
      </c>
      <c r="B62" s="35" t="s">
        <v>265</v>
      </c>
      <c r="C62" s="91">
        <v>29.640569328000002</v>
      </c>
      <c r="D62" s="9" t="str">
        <f>IF($B62="N/A","N/A",IF(C62&gt;60,"No",IF(C62&lt;10,"No","Yes")))</f>
        <v>Yes</v>
      </c>
      <c r="E62" s="37">
        <v>29.319103232</v>
      </c>
      <c r="F62" s="9" t="str">
        <f>IF($B62="N/A","N/A",IF(E62&gt;60,"No",IF(E62&lt;10,"No","Yes")))</f>
        <v>Yes</v>
      </c>
      <c r="G62" s="37">
        <v>30.342913243000002</v>
      </c>
      <c r="H62" s="9" t="str">
        <f>IF($B62="N/A","N/A",IF(G62&gt;60,"No",IF(G62&lt;10,"No","Yes")))</f>
        <v>Yes</v>
      </c>
      <c r="I62" s="10">
        <v>-1.08</v>
      </c>
      <c r="J62" s="10">
        <v>3.492</v>
      </c>
      <c r="K62" s="9" t="str">
        <f t="shared" si="9"/>
        <v>Yes</v>
      </c>
    </row>
    <row r="63" spans="1:11" x14ac:dyDescent="0.2">
      <c r="A63" s="89" t="s">
        <v>883</v>
      </c>
      <c r="B63" s="35" t="s">
        <v>265</v>
      </c>
      <c r="C63" s="91">
        <v>100.19967532</v>
      </c>
      <c r="D63" s="9" t="str">
        <f>IF($B63="N/A","N/A",IF(C63&gt;60,"No",IF(C63&lt;10,"No","Yes")))</f>
        <v>No</v>
      </c>
      <c r="E63" s="37">
        <v>73.409090909</v>
      </c>
      <c r="F63" s="9" t="str">
        <f>IF($B63="N/A","N/A",IF(E63&gt;60,"No",IF(E63&lt;10,"No","Yes")))</f>
        <v>No</v>
      </c>
      <c r="G63" s="37">
        <v>86.004944375999997</v>
      </c>
      <c r="H63" s="9" t="str">
        <f>IF($B63="N/A","N/A",IF(G63&gt;60,"No",IF(G63&lt;10,"No","Yes")))</f>
        <v>No</v>
      </c>
      <c r="I63" s="10">
        <v>-26.7</v>
      </c>
      <c r="J63" s="10">
        <v>17.16</v>
      </c>
      <c r="K63" s="9" t="str">
        <f t="shared" si="9"/>
        <v>Yes</v>
      </c>
    </row>
    <row r="64" spans="1:11" x14ac:dyDescent="0.2">
      <c r="A64" s="89" t="s">
        <v>884</v>
      </c>
      <c r="B64" s="35" t="s">
        <v>213</v>
      </c>
      <c r="C64" s="91">
        <v>68.618764053000007</v>
      </c>
      <c r="D64" s="9" t="str">
        <f t="shared" ref="D64:D74" si="10">IF($B64="N/A","N/A",IF(C64&gt;15,"No",IF(C64&lt;-15,"No","Yes")))</f>
        <v>N/A</v>
      </c>
      <c r="E64" s="37">
        <v>70.208624357000005</v>
      </c>
      <c r="F64" s="9" t="str">
        <f>IF($B64="N/A","N/A",IF(E64&gt;15,"No",IF(E64&lt;-15,"No","Yes")))</f>
        <v>N/A</v>
      </c>
      <c r="G64" s="37">
        <v>84.640700336999998</v>
      </c>
      <c r="H64" s="9" t="str">
        <f>IF($B64="N/A","N/A",IF(G64&gt;15,"No",IF(G64&lt;-15,"No","Yes")))</f>
        <v>N/A</v>
      </c>
      <c r="I64" s="10">
        <v>2.3170000000000002</v>
      </c>
      <c r="J64" s="10">
        <v>20.56</v>
      </c>
      <c r="K64" s="9" t="str">
        <f t="shared" si="9"/>
        <v>Yes</v>
      </c>
    </row>
    <row r="65" spans="1:11" ht="24.95" customHeight="1" x14ac:dyDescent="0.2">
      <c r="A65" s="89" t="s">
        <v>885</v>
      </c>
      <c r="B65" s="35" t="s">
        <v>213</v>
      </c>
      <c r="C65" s="91">
        <v>69.637669169000006</v>
      </c>
      <c r="D65" s="9" t="str">
        <f t="shared" si="10"/>
        <v>N/A</v>
      </c>
      <c r="E65" s="37">
        <v>71.124213730999998</v>
      </c>
      <c r="F65" s="9" t="str">
        <f t="shared" ref="F65:F73" si="11">IF($B65="N/A","N/A",IF(E65&gt;15,"No",IF(E65&lt;-15,"No","Yes")))</f>
        <v>N/A</v>
      </c>
      <c r="G65" s="37">
        <v>69.804961320000004</v>
      </c>
      <c r="H65" s="9" t="str">
        <f t="shared" ref="H65:H86" si="12">IF($B65="N/A","N/A",IF(G65&gt;15,"No",IF(G65&lt;-15,"No","Yes")))</f>
        <v>N/A</v>
      </c>
      <c r="I65" s="10">
        <v>2.1349999999999998</v>
      </c>
      <c r="J65" s="10">
        <v>-1.85</v>
      </c>
      <c r="K65" s="9" t="str">
        <f t="shared" si="9"/>
        <v>Yes</v>
      </c>
    </row>
    <row r="66" spans="1:11" ht="25.5" x14ac:dyDescent="0.2">
      <c r="A66" s="89" t="s">
        <v>886</v>
      </c>
      <c r="B66" s="35" t="s">
        <v>213</v>
      </c>
      <c r="C66" s="91">
        <v>24.218479334000001</v>
      </c>
      <c r="D66" s="9" t="str">
        <f t="shared" si="10"/>
        <v>N/A</v>
      </c>
      <c r="E66" s="37">
        <v>24.505307709</v>
      </c>
      <c r="F66" s="9" t="str">
        <f t="shared" si="11"/>
        <v>N/A</v>
      </c>
      <c r="G66" s="37">
        <v>22.009333683000001</v>
      </c>
      <c r="H66" s="9" t="str">
        <f t="shared" si="12"/>
        <v>N/A</v>
      </c>
      <c r="I66" s="10">
        <v>1.1839999999999999</v>
      </c>
      <c r="J66" s="10">
        <v>-10.199999999999999</v>
      </c>
      <c r="K66" s="9" t="str">
        <f t="shared" si="9"/>
        <v>Yes</v>
      </c>
    </row>
    <row r="67" spans="1:11" ht="25.5" x14ac:dyDescent="0.2">
      <c r="A67" s="89" t="s">
        <v>887</v>
      </c>
      <c r="B67" s="35" t="s">
        <v>213</v>
      </c>
      <c r="C67" s="91">
        <v>68.957540107</v>
      </c>
      <c r="D67" s="9" t="str">
        <f t="shared" si="10"/>
        <v>N/A</v>
      </c>
      <c r="E67" s="37">
        <v>67.942104985</v>
      </c>
      <c r="F67" s="9" t="str">
        <f t="shared" si="11"/>
        <v>N/A</v>
      </c>
      <c r="G67" s="37">
        <v>69.324776137000001</v>
      </c>
      <c r="H67" s="9" t="str">
        <f t="shared" si="12"/>
        <v>N/A</v>
      </c>
      <c r="I67" s="10">
        <v>-1.47</v>
      </c>
      <c r="J67" s="10">
        <v>2.0350000000000001</v>
      </c>
      <c r="K67" s="9" t="str">
        <f t="shared" si="9"/>
        <v>Yes</v>
      </c>
    </row>
    <row r="68" spans="1:11" ht="25.5" x14ac:dyDescent="0.2">
      <c r="A68" s="89" t="s">
        <v>888</v>
      </c>
      <c r="B68" s="35" t="s">
        <v>213</v>
      </c>
      <c r="C68" s="91">
        <v>363.68278213999997</v>
      </c>
      <c r="D68" s="9" t="str">
        <f t="shared" si="10"/>
        <v>N/A</v>
      </c>
      <c r="E68" s="37">
        <v>391.85820461999998</v>
      </c>
      <c r="F68" s="9" t="str">
        <f t="shared" si="11"/>
        <v>N/A</v>
      </c>
      <c r="G68" s="37">
        <v>391.25952803000001</v>
      </c>
      <c r="H68" s="9" t="str">
        <f t="shared" si="12"/>
        <v>N/A</v>
      </c>
      <c r="I68" s="10">
        <v>7.7469999999999999</v>
      </c>
      <c r="J68" s="10">
        <v>-0.153</v>
      </c>
      <c r="K68" s="9" t="str">
        <f t="shared" si="9"/>
        <v>Yes</v>
      </c>
    </row>
    <row r="69" spans="1:11" ht="25.5" x14ac:dyDescent="0.2">
      <c r="A69" s="89" t="s">
        <v>889</v>
      </c>
      <c r="B69" s="35" t="s">
        <v>213</v>
      </c>
      <c r="C69" s="91" t="s">
        <v>1746</v>
      </c>
      <c r="D69" s="9" t="str">
        <f t="shared" si="10"/>
        <v>N/A</v>
      </c>
      <c r="E69" s="37" t="s">
        <v>1746</v>
      </c>
      <c r="F69" s="9" t="str">
        <f t="shared" si="11"/>
        <v>N/A</v>
      </c>
      <c r="G69" s="37" t="s">
        <v>1746</v>
      </c>
      <c r="H69" s="9" t="str">
        <f t="shared" si="12"/>
        <v>N/A</v>
      </c>
      <c r="I69" s="10" t="s">
        <v>1746</v>
      </c>
      <c r="J69" s="10" t="s">
        <v>1746</v>
      </c>
      <c r="K69" s="9" t="str">
        <f t="shared" si="9"/>
        <v>N/A</v>
      </c>
    </row>
    <row r="70" spans="1:11" ht="25.5" x14ac:dyDescent="0.2">
      <c r="A70" s="89" t="s">
        <v>890</v>
      </c>
      <c r="B70" s="35" t="s">
        <v>213</v>
      </c>
      <c r="C70" s="91">
        <v>21.216974148999999</v>
      </c>
      <c r="D70" s="9" t="str">
        <f t="shared" si="10"/>
        <v>N/A</v>
      </c>
      <c r="E70" s="37">
        <v>21.760087926000001</v>
      </c>
      <c r="F70" s="9" t="str">
        <f t="shared" si="11"/>
        <v>N/A</v>
      </c>
      <c r="G70" s="37">
        <v>22.34618897</v>
      </c>
      <c r="H70" s="9" t="str">
        <f t="shared" si="12"/>
        <v>N/A</v>
      </c>
      <c r="I70" s="10">
        <v>2.56</v>
      </c>
      <c r="J70" s="10">
        <v>2.6930000000000001</v>
      </c>
      <c r="K70" s="9" t="str">
        <f t="shared" si="9"/>
        <v>Yes</v>
      </c>
    </row>
    <row r="71" spans="1:11" x14ac:dyDescent="0.2">
      <c r="A71" s="89" t="s">
        <v>891</v>
      </c>
      <c r="B71" s="35" t="s">
        <v>213</v>
      </c>
      <c r="C71" s="91">
        <v>1237.2057396</v>
      </c>
      <c r="D71" s="9" t="str">
        <f t="shared" si="10"/>
        <v>N/A</v>
      </c>
      <c r="E71" s="37">
        <v>1082.3360289</v>
      </c>
      <c r="F71" s="9" t="str">
        <f t="shared" si="11"/>
        <v>N/A</v>
      </c>
      <c r="G71" s="37">
        <v>1138.8086074</v>
      </c>
      <c r="H71" s="9" t="str">
        <f t="shared" si="12"/>
        <v>N/A</v>
      </c>
      <c r="I71" s="10">
        <v>-12.5</v>
      </c>
      <c r="J71" s="10">
        <v>5.218</v>
      </c>
      <c r="K71" s="9" t="str">
        <f t="shared" si="9"/>
        <v>Yes</v>
      </c>
    </row>
    <row r="72" spans="1:11" ht="25.5" x14ac:dyDescent="0.2">
      <c r="A72" s="89" t="s">
        <v>892</v>
      </c>
      <c r="B72" s="35" t="s">
        <v>213</v>
      </c>
      <c r="C72" s="91">
        <v>1105.1092696999999</v>
      </c>
      <c r="D72" s="9" t="str">
        <f t="shared" si="10"/>
        <v>N/A</v>
      </c>
      <c r="E72" s="37">
        <v>1449.5348956</v>
      </c>
      <c r="F72" s="9" t="str">
        <f t="shared" si="11"/>
        <v>N/A</v>
      </c>
      <c r="G72" s="37">
        <v>1258.3321351</v>
      </c>
      <c r="H72" s="9" t="str">
        <f t="shared" si="12"/>
        <v>N/A</v>
      </c>
      <c r="I72" s="10">
        <v>31.17</v>
      </c>
      <c r="J72" s="10">
        <v>-13.2</v>
      </c>
      <c r="K72" s="9" t="str">
        <f t="shared" si="9"/>
        <v>Yes</v>
      </c>
    </row>
    <row r="73" spans="1:11" x14ac:dyDescent="0.2">
      <c r="A73" s="89" t="s">
        <v>893</v>
      </c>
      <c r="B73" s="35" t="s">
        <v>213</v>
      </c>
      <c r="C73" s="91">
        <v>143.54115540999999</v>
      </c>
      <c r="D73" s="9" t="str">
        <f t="shared" si="10"/>
        <v>N/A</v>
      </c>
      <c r="E73" s="37">
        <v>140.82139333999999</v>
      </c>
      <c r="F73" s="9" t="str">
        <f t="shared" si="11"/>
        <v>N/A</v>
      </c>
      <c r="G73" s="37">
        <v>139.81343797</v>
      </c>
      <c r="H73" s="9" t="str">
        <f t="shared" si="12"/>
        <v>N/A</v>
      </c>
      <c r="I73" s="10">
        <v>-1.89</v>
      </c>
      <c r="J73" s="10">
        <v>-0.71599999999999997</v>
      </c>
      <c r="K73" s="9" t="str">
        <f t="shared" si="9"/>
        <v>Yes</v>
      </c>
    </row>
    <row r="74" spans="1:11" x14ac:dyDescent="0.2">
      <c r="A74" s="89" t="s">
        <v>894</v>
      </c>
      <c r="B74" s="35" t="s">
        <v>213</v>
      </c>
      <c r="C74" s="91">
        <v>92.808963992000002</v>
      </c>
      <c r="D74" s="9" t="str">
        <f t="shared" si="10"/>
        <v>N/A</v>
      </c>
      <c r="E74" s="37">
        <v>93.852252354000001</v>
      </c>
      <c r="F74" s="9" t="str">
        <f>IF($B74="N/A","N/A",IF(E74&gt;15,"No",IF(E74&lt;-15,"No","Yes")))</f>
        <v>N/A</v>
      </c>
      <c r="G74" s="37">
        <v>95.028843531000007</v>
      </c>
      <c r="H74" s="9" t="str">
        <f t="shared" si="12"/>
        <v>N/A</v>
      </c>
      <c r="I74" s="10">
        <v>1.1240000000000001</v>
      </c>
      <c r="J74" s="10">
        <v>1.254</v>
      </c>
      <c r="K74" s="9" t="str">
        <f t="shared" si="9"/>
        <v>Yes</v>
      </c>
    </row>
    <row r="75" spans="1:11" x14ac:dyDescent="0.2">
      <c r="A75" s="89" t="s">
        <v>895</v>
      </c>
      <c r="B75" s="35" t="s">
        <v>213</v>
      </c>
      <c r="C75" s="88">
        <v>0.22998429300000001</v>
      </c>
      <c r="D75" s="9" t="str">
        <f t="shared" ref="D75:D80" si="13">IF($B75="N/A","N/A",IF(C75&gt;15,"No",IF(C75&lt;-15,"No","Yes")))</f>
        <v>N/A</v>
      </c>
      <c r="E75" s="8">
        <v>0.2565519483</v>
      </c>
      <c r="F75" s="9" t="str">
        <f>IF($B75="N/A","N/A",IF(E75&gt;15,"No",IF(E75&lt;-15,"No","Yes")))</f>
        <v>N/A</v>
      </c>
      <c r="G75" s="8">
        <v>0.24275801969999999</v>
      </c>
      <c r="H75" s="9" t="str">
        <f t="shared" si="12"/>
        <v>N/A</v>
      </c>
      <c r="I75" s="10">
        <v>11.55</v>
      </c>
      <c r="J75" s="10">
        <v>-5.38</v>
      </c>
      <c r="K75" s="9" t="str">
        <f t="shared" ref="K75:K80" si="14">IF(J75="Div by 0", "N/A", IF(J75="N/A","N/A", IF(J75&gt;30, "No", IF(J75&lt;-30, "No", "Yes"))))</f>
        <v>Yes</v>
      </c>
    </row>
    <row r="76" spans="1:11" x14ac:dyDescent="0.2">
      <c r="A76" s="89" t="s">
        <v>896</v>
      </c>
      <c r="B76" s="35" t="s">
        <v>213</v>
      </c>
      <c r="C76" s="88">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
      <c r="A77" s="89" t="s">
        <v>897</v>
      </c>
      <c r="B77" s="35" t="s">
        <v>213</v>
      </c>
      <c r="C77" s="88">
        <v>0</v>
      </c>
      <c r="D77" s="9" t="str">
        <f t="shared" si="13"/>
        <v>N/A</v>
      </c>
      <c r="E77" s="8">
        <v>0</v>
      </c>
      <c r="F77" s="9" t="str">
        <f t="shared" si="15"/>
        <v>N/A</v>
      </c>
      <c r="G77" s="8">
        <v>0</v>
      </c>
      <c r="H77" s="9" t="str">
        <f t="shared" si="12"/>
        <v>N/A</v>
      </c>
      <c r="I77" s="10" t="s">
        <v>1746</v>
      </c>
      <c r="J77" s="10" t="s">
        <v>1746</v>
      </c>
      <c r="K77" s="9" t="str">
        <f t="shared" si="14"/>
        <v>N/A</v>
      </c>
    </row>
    <row r="78" spans="1:11" x14ac:dyDescent="0.2">
      <c r="A78" s="89" t="s">
        <v>898</v>
      </c>
      <c r="B78" s="35" t="s">
        <v>213</v>
      </c>
      <c r="C78" s="88">
        <v>6.3624700000000005E-4</v>
      </c>
      <c r="D78" s="9" t="str">
        <f t="shared" si="13"/>
        <v>N/A</v>
      </c>
      <c r="E78" s="8">
        <v>4.3553450000000002E-4</v>
      </c>
      <c r="F78" s="9" t="str">
        <f t="shared" si="15"/>
        <v>N/A</v>
      </c>
      <c r="G78" s="8">
        <v>1.7353940000000001E-4</v>
      </c>
      <c r="H78" s="9" t="str">
        <f t="shared" si="12"/>
        <v>N/A</v>
      </c>
      <c r="I78" s="10">
        <v>-31.5</v>
      </c>
      <c r="J78" s="10">
        <v>-60.2</v>
      </c>
      <c r="K78" s="9" t="str">
        <f t="shared" si="14"/>
        <v>No</v>
      </c>
    </row>
    <row r="79" spans="1:11" ht="25.5" x14ac:dyDescent="0.2">
      <c r="A79" s="89" t="s">
        <v>899</v>
      </c>
      <c r="B79" s="35" t="s">
        <v>213</v>
      </c>
      <c r="C79" s="88">
        <v>5.3974279999999997</v>
      </c>
      <c r="D79" s="9" t="str">
        <f t="shared" si="13"/>
        <v>N/A</v>
      </c>
      <c r="E79" s="8">
        <v>5.6896219526999996</v>
      </c>
      <c r="F79" s="9" t="str">
        <f t="shared" si="15"/>
        <v>N/A</v>
      </c>
      <c r="G79" s="8">
        <v>6.2643322635000001</v>
      </c>
      <c r="H79" s="9" t="str">
        <f t="shared" si="12"/>
        <v>N/A</v>
      </c>
      <c r="I79" s="10">
        <v>5.4139999999999997</v>
      </c>
      <c r="J79" s="10">
        <v>10.1</v>
      </c>
      <c r="K79" s="9" t="str">
        <f t="shared" si="14"/>
        <v>Yes</v>
      </c>
    </row>
    <row r="80" spans="1:11" ht="25.5" x14ac:dyDescent="0.2">
      <c r="A80" s="89" t="s">
        <v>900</v>
      </c>
      <c r="B80" s="35" t="s">
        <v>213</v>
      </c>
      <c r="C80" s="93">
        <v>5.3963003235000002</v>
      </c>
      <c r="D80" s="9" t="str">
        <f t="shared" si="13"/>
        <v>N/A</v>
      </c>
      <c r="E80" s="93">
        <v>5.6885054809</v>
      </c>
      <c r="F80" s="9" t="str">
        <f t="shared" si="15"/>
        <v>N/A</v>
      </c>
      <c r="G80" s="93">
        <v>6.2635416952999998</v>
      </c>
      <c r="H80" s="9" t="str">
        <f t="shared" si="12"/>
        <v>N/A</v>
      </c>
      <c r="I80" s="10">
        <v>5.415</v>
      </c>
      <c r="J80" s="94">
        <v>10.11</v>
      </c>
      <c r="K80" s="9" t="str">
        <f t="shared" si="14"/>
        <v>Yes</v>
      </c>
    </row>
    <row r="81" spans="1:11" x14ac:dyDescent="0.2">
      <c r="A81" s="89" t="s">
        <v>901</v>
      </c>
      <c r="B81" s="35" t="s">
        <v>213</v>
      </c>
      <c r="C81" s="95">
        <v>56.555804447</v>
      </c>
      <c r="D81" s="9" t="str">
        <f t="shared" ref="D81:D86" si="16">IF($B81="N/A","N/A",IF(C81&gt;15,"No",IF(C81&lt;-15,"No","Yes")))</f>
        <v>N/A</v>
      </c>
      <c r="E81" s="96">
        <v>57.556491989999998</v>
      </c>
      <c r="F81" s="9" t="str">
        <f t="shared" si="15"/>
        <v>N/A</v>
      </c>
      <c r="G81" s="96">
        <v>59.184797189999998</v>
      </c>
      <c r="H81" s="9" t="str">
        <f>IF($B81="N/A","N/A",IF(G81&gt;15,"No",IF(G81&lt;-15,"No","Yes")))</f>
        <v>N/A</v>
      </c>
      <c r="I81" s="10">
        <v>1.7689999999999999</v>
      </c>
      <c r="J81" s="10">
        <v>2.8290000000000002</v>
      </c>
      <c r="K81" s="9" t="str">
        <f t="shared" ref="K81:K86" si="17">IF(J81="Div by 0", "N/A", IF(J81="N/A","N/A", IF(J81&gt;30, "No", IF(J81&lt;-30, "No", "Yes"))))</f>
        <v>Yes</v>
      </c>
    </row>
    <row r="82" spans="1:11" x14ac:dyDescent="0.2">
      <c r="A82" s="89" t="s">
        <v>902</v>
      </c>
      <c r="B82" s="35" t="s">
        <v>213</v>
      </c>
      <c r="C82" s="95" t="s">
        <v>1746</v>
      </c>
      <c r="D82" s="9" t="str">
        <f t="shared" si="16"/>
        <v>N/A</v>
      </c>
      <c r="E82" s="96" t="s">
        <v>1746</v>
      </c>
      <c r="F82" s="9" t="str">
        <f t="shared" si="15"/>
        <v>N/A</v>
      </c>
      <c r="G82" s="96" t="s">
        <v>1746</v>
      </c>
      <c r="H82" s="9" t="str">
        <f t="shared" si="12"/>
        <v>N/A</v>
      </c>
      <c r="I82" s="10" t="s">
        <v>1746</v>
      </c>
      <c r="J82" s="10" t="s">
        <v>1746</v>
      </c>
      <c r="K82" s="9" t="str">
        <f t="shared" si="17"/>
        <v>N/A</v>
      </c>
    </row>
    <row r="83" spans="1:11" x14ac:dyDescent="0.2">
      <c r="A83" s="89" t="s">
        <v>903</v>
      </c>
      <c r="B83" s="35" t="s">
        <v>213</v>
      </c>
      <c r="C83" s="95" t="s">
        <v>1746</v>
      </c>
      <c r="D83" s="9" t="str">
        <f t="shared" si="16"/>
        <v>N/A</v>
      </c>
      <c r="E83" s="96" t="s">
        <v>1746</v>
      </c>
      <c r="F83" s="9" t="str">
        <f t="shared" si="15"/>
        <v>N/A</v>
      </c>
      <c r="G83" s="96" t="s">
        <v>1746</v>
      </c>
      <c r="H83" s="9" t="str">
        <f t="shared" si="12"/>
        <v>N/A</v>
      </c>
      <c r="I83" s="10" t="s">
        <v>1746</v>
      </c>
      <c r="J83" s="10" t="s">
        <v>1746</v>
      </c>
      <c r="K83" s="9" t="str">
        <f t="shared" si="17"/>
        <v>N/A</v>
      </c>
    </row>
    <row r="84" spans="1:11" x14ac:dyDescent="0.2">
      <c r="A84" s="89" t="s">
        <v>904</v>
      </c>
      <c r="B84" s="35" t="s">
        <v>213</v>
      </c>
      <c r="C84" s="95">
        <v>263.66791045000002</v>
      </c>
      <c r="D84" s="9" t="str">
        <f t="shared" si="16"/>
        <v>N/A</v>
      </c>
      <c r="E84" s="96">
        <v>292.55837563</v>
      </c>
      <c r="F84" s="9" t="str">
        <f t="shared" si="15"/>
        <v>N/A</v>
      </c>
      <c r="G84" s="96">
        <v>310.34567901000003</v>
      </c>
      <c r="H84" s="9" t="str">
        <f t="shared" si="12"/>
        <v>N/A</v>
      </c>
      <c r="I84" s="10">
        <v>10.96</v>
      </c>
      <c r="J84" s="10">
        <v>6.08</v>
      </c>
      <c r="K84" s="9" t="str">
        <f t="shared" si="17"/>
        <v>Yes</v>
      </c>
    </row>
    <row r="85" spans="1:11" x14ac:dyDescent="0.2">
      <c r="A85" s="89" t="s">
        <v>905</v>
      </c>
      <c r="B85" s="35" t="s">
        <v>213</v>
      </c>
      <c r="C85" s="95">
        <v>369.62699092000003</v>
      </c>
      <c r="D85" s="9" t="str">
        <f t="shared" si="16"/>
        <v>N/A</v>
      </c>
      <c r="E85" s="96">
        <v>360.11770701</v>
      </c>
      <c r="F85" s="9" t="str">
        <f t="shared" si="15"/>
        <v>N/A</v>
      </c>
      <c r="G85" s="96">
        <v>334.0154407</v>
      </c>
      <c r="H85" s="9" t="str">
        <f t="shared" si="12"/>
        <v>N/A</v>
      </c>
      <c r="I85" s="10">
        <v>-2.57</v>
      </c>
      <c r="J85" s="10">
        <v>-7.25</v>
      </c>
      <c r="K85" s="9" t="str">
        <f t="shared" si="17"/>
        <v>Yes</v>
      </c>
    </row>
    <row r="86" spans="1:11" ht="25.5" x14ac:dyDescent="0.2">
      <c r="A86" s="89" t="s">
        <v>906</v>
      </c>
      <c r="B86" s="35" t="s">
        <v>213</v>
      </c>
      <c r="C86" s="97">
        <v>369.65626191000001</v>
      </c>
      <c r="D86" s="9" t="str">
        <f t="shared" si="16"/>
        <v>N/A</v>
      </c>
      <c r="E86" s="97">
        <v>360.14417228000002</v>
      </c>
      <c r="F86" s="9" t="str">
        <f t="shared" si="15"/>
        <v>N/A</v>
      </c>
      <c r="G86" s="97">
        <v>334.02302665000002</v>
      </c>
      <c r="H86" s="9" t="str">
        <f t="shared" si="12"/>
        <v>N/A</v>
      </c>
      <c r="I86" s="10">
        <v>-2.57</v>
      </c>
      <c r="J86" s="10">
        <v>-7.25</v>
      </c>
      <c r="K86" s="9" t="str">
        <f t="shared" si="17"/>
        <v>Yes</v>
      </c>
    </row>
    <row r="87" spans="1:11" x14ac:dyDescent="0.2">
      <c r="A87" s="89" t="s">
        <v>32</v>
      </c>
      <c r="B87" s="35" t="s">
        <v>266</v>
      </c>
      <c r="C87" s="88">
        <v>45.583048785000003</v>
      </c>
      <c r="D87" s="9" t="str">
        <f>IF($B87="N/A","N/A",IF(C87&gt;60,"Yes","No"))</f>
        <v>No</v>
      </c>
      <c r="E87" s="8">
        <v>72.898350772000001</v>
      </c>
      <c r="F87" s="9" t="str">
        <f>IF($B87="N/A","N/A",IF(E87&gt;60,"Yes","No"))</f>
        <v>Yes</v>
      </c>
      <c r="G87" s="8">
        <v>75.435036433999997</v>
      </c>
      <c r="H87" s="9" t="str">
        <f>IF($B87="N/A","N/A",IF(G87&gt;60,"Yes","No"))</f>
        <v>Yes</v>
      </c>
      <c r="I87" s="10">
        <v>59.92</v>
      </c>
      <c r="J87" s="10">
        <v>3.48</v>
      </c>
      <c r="K87" s="9" t="str">
        <f t="shared" ref="K87:K105" si="18">IF(J87="Div by 0", "N/A", IF(J87="N/A","N/A", IF(J87&gt;30, "No", IF(J87&lt;-30, "No", "Yes"))))</f>
        <v>Yes</v>
      </c>
    </row>
    <row r="88" spans="1:11" x14ac:dyDescent="0.2">
      <c r="A88" s="89" t="s">
        <v>39</v>
      </c>
      <c r="B88" s="35" t="s">
        <v>267</v>
      </c>
      <c r="C88" s="88">
        <v>77.959095200999997</v>
      </c>
      <c r="D88" s="9" t="str">
        <f>IF($B88="N/A","N/A",IF(C88&gt;100,"No",IF(C88&lt;85,"No","Yes")))</f>
        <v>No</v>
      </c>
      <c r="E88" s="8">
        <v>77.827077899000003</v>
      </c>
      <c r="F88" s="9" t="str">
        <f>IF($B88="N/A","N/A",IF(E88&gt;100,"No",IF(E88&lt;85,"No","Yes")))</f>
        <v>No</v>
      </c>
      <c r="G88" s="8">
        <v>78.124097117000005</v>
      </c>
      <c r="H88" s="9" t="str">
        <f>IF($B88="N/A","N/A",IF(G88&gt;100,"No",IF(G88&lt;85,"No","Yes")))</f>
        <v>No</v>
      </c>
      <c r="I88" s="10">
        <v>-0.16900000000000001</v>
      </c>
      <c r="J88" s="10">
        <v>0.38159999999999999</v>
      </c>
      <c r="K88" s="9" t="str">
        <f t="shared" si="18"/>
        <v>Yes</v>
      </c>
    </row>
    <row r="89" spans="1:11" x14ac:dyDescent="0.2">
      <c r="A89" s="89" t="s">
        <v>907</v>
      </c>
      <c r="B89" s="35" t="s">
        <v>213</v>
      </c>
      <c r="C89" s="88">
        <v>42.870363498000003</v>
      </c>
      <c r="D89" s="9" t="str">
        <f>IF($B89="N/A","N/A",IF(C89&gt;15,"No",IF(C89&lt;-15,"No","Yes")))</f>
        <v>N/A</v>
      </c>
      <c r="E89" s="8">
        <v>30.546293662</v>
      </c>
      <c r="F89" s="9" t="str">
        <f>IF($B89="N/A","N/A",IF(E89&gt;15,"No",IF(E89&lt;-15,"No","Yes")))</f>
        <v>N/A</v>
      </c>
      <c r="G89" s="8">
        <v>30.530544879000001</v>
      </c>
      <c r="H89" s="9" t="str">
        <f>IF($B89="N/A","N/A",IF(G89&gt;15,"No",IF(G89&lt;-15,"No","Yes")))</f>
        <v>N/A</v>
      </c>
      <c r="I89" s="10">
        <v>-28.7</v>
      </c>
      <c r="J89" s="10">
        <v>-5.1999999999999998E-2</v>
      </c>
      <c r="K89" s="9" t="str">
        <f t="shared" si="18"/>
        <v>Yes</v>
      </c>
    </row>
    <row r="90" spans="1:11" x14ac:dyDescent="0.2">
      <c r="A90" s="89" t="s">
        <v>848</v>
      </c>
      <c r="B90" s="35" t="s">
        <v>268</v>
      </c>
      <c r="C90" s="88">
        <v>15.879142699000001</v>
      </c>
      <c r="D90" s="9" t="str">
        <f>IF($B90="N/A","N/A",IF(C90&gt;25,"No",IF(C90&lt;5,"No","Yes")))</f>
        <v>Yes</v>
      </c>
      <c r="E90" s="8">
        <v>16.778447283999999</v>
      </c>
      <c r="F90" s="9" t="str">
        <f>IF($B90="N/A","N/A",IF(E90&gt;25,"No",IF(E90&lt;5,"No","Yes")))</f>
        <v>Yes</v>
      </c>
      <c r="G90" s="8">
        <v>16.743983353000001</v>
      </c>
      <c r="H90" s="9" t="str">
        <f>IF($B90="N/A","N/A",IF(G90&gt;25,"No",IF(G90&lt;5,"No","Yes")))</f>
        <v>Yes</v>
      </c>
      <c r="I90" s="10">
        <v>5.6630000000000003</v>
      </c>
      <c r="J90" s="10">
        <v>-0.20499999999999999</v>
      </c>
      <c r="K90" s="9" t="str">
        <f t="shared" si="18"/>
        <v>Yes</v>
      </c>
    </row>
    <row r="91" spans="1:11" x14ac:dyDescent="0.2">
      <c r="A91" s="89" t="s">
        <v>849</v>
      </c>
      <c r="B91" s="35" t="s">
        <v>269</v>
      </c>
      <c r="C91" s="88">
        <v>38.456696037999997</v>
      </c>
      <c r="D91" s="9" t="str">
        <f>IF($B91="N/A","N/A",IF(C91&gt;70,"No",IF(C91&lt;40,"No","Yes")))</f>
        <v>No</v>
      </c>
      <c r="E91" s="8">
        <v>50.108357636999997</v>
      </c>
      <c r="F91" s="9" t="str">
        <f>IF($B91="N/A","N/A",IF(E91&gt;70,"No",IF(E91&lt;40,"No","Yes")))</f>
        <v>Yes</v>
      </c>
      <c r="G91" s="8">
        <v>50.825826391</v>
      </c>
      <c r="H91" s="9" t="str">
        <f>IF($B91="N/A","N/A",IF(G91&gt;70,"No",IF(G91&lt;40,"No","Yes")))</f>
        <v>Yes</v>
      </c>
      <c r="I91" s="10">
        <v>30.3</v>
      </c>
      <c r="J91" s="10">
        <v>1.4319999999999999</v>
      </c>
      <c r="K91" s="9" t="str">
        <f t="shared" si="18"/>
        <v>Yes</v>
      </c>
    </row>
    <row r="92" spans="1:11" x14ac:dyDescent="0.2">
      <c r="A92" s="89" t="s">
        <v>850</v>
      </c>
      <c r="B92" s="35" t="s">
        <v>270</v>
      </c>
      <c r="C92" s="88">
        <v>45.664161262999997</v>
      </c>
      <c r="D92" s="9" t="str">
        <f>IF($B92="N/A","N/A",IF(C92&gt;55,"No",IF(C92&lt;20,"No","Yes")))</f>
        <v>Yes</v>
      </c>
      <c r="E92" s="8">
        <v>33.113195079</v>
      </c>
      <c r="F92" s="9" t="str">
        <f>IF($B92="N/A","N/A",IF(E92&gt;55,"No",IF(E92&lt;20,"No","Yes")))</f>
        <v>Yes</v>
      </c>
      <c r="G92" s="8">
        <v>32.430190256000003</v>
      </c>
      <c r="H92" s="9" t="str">
        <f>IF($B92="N/A","N/A",IF(G92&gt;55,"No",IF(G92&lt;20,"No","Yes")))</f>
        <v>Yes</v>
      </c>
      <c r="I92" s="10">
        <v>-27.5</v>
      </c>
      <c r="J92" s="10">
        <v>-2.06</v>
      </c>
      <c r="K92" s="9" t="str">
        <f t="shared" si="18"/>
        <v>Yes</v>
      </c>
    </row>
    <row r="93" spans="1:11" x14ac:dyDescent="0.2">
      <c r="A93" s="89" t="s">
        <v>163</v>
      </c>
      <c r="B93" s="35" t="s">
        <v>246</v>
      </c>
      <c r="C93" s="88">
        <v>98.800664935</v>
      </c>
      <c r="D93" s="9" t="str">
        <f>IF($B93="N/A","N/A",IF(C93&gt;95,"Yes","No"))</f>
        <v>Yes</v>
      </c>
      <c r="E93" s="8">
        <v>98.851858014000001</v>
      </c>
      <c r="F93" s="9" t="str">
        <f>IF($B93="N/A","N/A",IF(E93&gt;95,"Yes","No"))</f>
        <v>Yes</v>
      </c>
      <c r="G93" s="8">
        <v>98.936959915000003</v>
      </c>
      <c r="H93" s="9" t="str">
        <f>IF($B93="N/A","N/A",IF(G93&gt;95,"Yes","No"))</f>
        <v>Yes</v>
      </c>
      <c r="I93" s="10">
        <v>5.1799999999999999E-2</v>
      </c>
      <c r="J93" s="10">
        <v>8.6099999999999996E-2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909</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99.408152380999994</v>
      </c>
      <c r="D98" s="9" t="str">
        <f>IF($B98="N/A","N/A",IF(C98&gt;100,"No",IF(C98&lt;98,"No","Yes")))</f>
        <v>Yes</v>
      </c>
      <c r="E98" s="8">
        <v>99.446989963999997</v>
      </c>
      <c r="F98" s="9" t="str">
        <f>IF($B98="N/A","N/A",IF(E98&gt;100,"No",IF(E98&lt;98,"No","Yes")))</f>
        <v>Yes</v>
      </c>
      <c r="G98" s="8">
        <v>99.450595836000005</v>
      </c>
      <c r="H98" s="9" t="str">
        <f>IF($B98="N/A","N/A",IF(G98&gt;100,"No",IF(G98&lt;98,"No","Yes")))</f>
        <v>Yes</v>
      </c>
      <c r="I98" s="10">
        <v>3.9100000000000003E-2</v>
      </c>
      <c r="J98" s="10">
        <v>3.5999999999999999E-3</v>
      </c>
      <c r="K98" s="9" t="str">
        <f t="shared" si="18"/>
        <v>Yes</v>
      </c>
    </row>
    <row r="99" spans="1:11" x14ac:dyDescent="0.2">
      <c r="A99" s="89" t="s">
        <v>44</v>
      </c>
      <c r="B99" s="35" t="s">
        <v>213</v>
      </c>
      <c r="C99" s="88">
        <v>27.805149855</v>
      </c>
      <c r="D99" s="9" t="str">
        <f>IF($B99="N/A","N/A",IF(C99&gt;15,"No",IF(C99&lt;-15,"No","Yes")))</f>
        <v>N/A</v>
      </c>
      <c r="E99" s="8">
        <v>26.223065387999998</v>
      </c>
      <c r="F99" s="9" t="str">
        <f>IF($B99="N/A","N/A",IF(E99&gt;15,"No",IF(E99&lt;-15,"No","Yes")))</f>
        <v>N/A</v>
      </c>
      <c r="G99" s="8">
        <v>23.192552286000002</v>
      </c>
      <c r="H99" s="9" t="str">
        <f>IF($B99="N/A","N/A",IF(G99&gt;15,"No",IF(G99&lt;-15,"No","Yes")))</f>
        <v>N/A</v>
      </c>
      <c r="I99" s="10">
        <v>-5.69</v>
      </c>
      <c r="J99" s="10">
        <v>-11.6</v>
      </c>
      <c r="K99" s="9" t="str">
        <f t="shared" si="18"/>
        <v>Yes</v>
      </c>
    </row>
    <row r="100" spans="1:11" x14ac:dyDescent="0.2">
      <c r="A100" s="89" t="s">
        <v>45</v>
      </c>
      <c r="B100" s="35" t="s">
        <v>213</v>
      </c>
      <c r="C100" s="88">
        <v>72.191329933999995</v>
      </c>
      <c r="D100" s="9" t="str">
        <f>IF($B100="N/A","N/A",IF(C100&gt;15,"No",IF(C100&lt;-15,"No","Yes")))</f>
        <v>N/A</v>
      </c>
      <c r="E100" s="8">
        <v>73.770694739000007</v>
      </c>
      <c r="F100" s="9" t="str">
        <f>IF($B100="N/A","N/A",IF(E100&gt;15,"No",IF(E100&lt;-15,"No","Yes")))</f>
        <v>N/A</v>
      </c>
      <c r="G100" s="8">
        <v>76.800951269999999</v>
      </c>
      <c r="H100" s="9" t="str">
        <f>IF($B100="N/A","N/A",IF(G100&gt;15,"No",IF(G100&lt;-15,"No","Yes")))</f>
        <v>N/A</v>
      </c>
      <c r="I100" s="10">
        <v>2.1880000000000002</v>
      </c>
      <c r="J100" s="10">
        <v>4.1079999999999997</v>
      </c>
      <c r="K100" s="9" t="str">
        <f t="shared" si="18"/>
        <v>Yes</v>
      </c>
    </row>
    <row r="101" spans="1:11" x14ac:dyDescent="0.2">
      <c r="A101" s="89" t="s">
        <v>355</v>
      </c>
      <c r="B101" s="35" t="s">
        <v>213</v>
      </c>
      <c r="C101" s="88">
        <v>99.996479789000006</v>
      </c>
      <c r="D101" s="9" t="str">
        <f>IF($B101="N/A","N/A",IF(C101&gt;15,"No",IF(C101&lt;-15,"No","Yes")))</f>
        <v>N/A</v>
      </c>
      <c r="E101" s="8">
        <v>99.993760127000002</v>
      </c>
      <c r="F101" s="9" t="str">
        <f>IF($B101="N/A","N/A",IF(E101&gt;15,"No",IF(E101&lt;-15,"No","Yes")))</f>
        <v>N/A</v>
      </c>
      <c r="G101" s="8">
        <v>99.993503555999993</v>
      </c>
      <c r="H101" s="9" t="str">
        <f>IF($B101="N/A","N/A",IF(G101&gt;15,"No",IF(G101&lt;-15,"No","Yes")))</f>
        <v>N/A</v>
      </c>
      <c r="I101" s="10">
        <v>-3.0000000000000001E-3</v>
      </c>
      <c r="J101" s="10">
        <v>0</v>
      </c>
      <c r="K101" s="9" t="str">
        <f t="shared" si="18"/>
        <v>Yes</v>
      </c>
    </row>
    <row r="102" spans="1:11" x14ac:dyDescent="0.2">
      <c r="A102" s="89" t="s">
        <v>46</v>
      </c>
      <c r="B102" s="35" t="s">
        <v>213</v>
      </c>
      <c r="C102" s="88">
        <v>3.5130024E-3</v>
      </c>
      <c r="D102" s="9" t="str">
        <f>IF($B102="N/A","N/A",IF(C102&gt;15,"No",IF(C102&lt;-15,"No","Yes")))</f>
        <v>N/A</v>
      </c>
      <c r="E102" s="8">
        <v>6.0318769999999997E-3</v>
      </c>
      <c r="F102" s="9" t="str">
        <f>IF($B102="N/A","N/A",IF(E102&gt;15,"No",IF(E102&lt;-15,"No","Yes")))</f>
        <v>N/A</v>
      </c>
      <c r="G102" s="8">
        <v>6.3535223E-3</v>
      </c>
      <c r="H102" s="9" t="str">
        <f>IF($B102="N/A","N/A",IF(G102&gt;15,"No",IF(G102&lt;-15,"No","Yes")))</f>
        <v>N/A</v>
      </c>
      <c r="I102" s="10">
        <v>71.7</v>
      </c>
      <c r="J102" s="10">
        <v>5.3319999999999999</v>
      </c>
      <c r="K102" s="9" t="str">
        <f t="shared" si="18"/>
        <v>Yes</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98.683159864999993</v>
      </c>
      <c r="D105" s="9" t="str">
        <f>IF($B105="N/A","N/A",IF(C105&gt;100,"No",IF(C105&lt;98,"No","Yes")))</f>
        <v>Yes</v>
      </c>
      <c r="E105" s="8">
        <v>98.764766132999995</v>
      </c>
      <c r="F105" s="9" t="str">
        <f>IF($B105="N/A","N/A",IF(E105&gt;100,"No",IF(E105&lt;98,"No","Yes")))</f>
        <v>Yes</v>
      </c>
      <c r="G105" s="8">
        <v>98.929106598999994</v>
      </c>
      <c r="H105" s="9" t="str">
        <f>IF($B105="N/A","N/A",IF(G105&gt;100,"No",IF(G105&lt;98,"No","Yes")))</f>
        <v>Yes</v>
      </c>
      <c r="I105" s="10">
        <v>8.2699999999999996E-2</v>
      </c>
      <c r="J105" s="10">
        <v>0.16639999999999999</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910</v>
      </c>
      <c r="B107" s="35" t="s">
        <v>213</v>
      </c>
      <c r="C107" s="98">
        <v>68.303658940000005</v>
      </c>
      <c r="D107" s="9" t="str">
        <f t="shared" ref="D107:D130" si="19">IF($B107="N/A","N/A",IF(C107&gt;15,"No",IF(C107&lt;-15,"No","Yes")))</f>
        <v>N/A</v>
      </c>
      <c r="E107" s="9">
        <v>67.251718510000003</v>
      </c>
      <c r="F107" s="9" t="str">
        <f t="shared" ref="F107:F130" si="20">IF($B107="N/A","N/A",IF(E107&gt;15,"No",IF(E107&lt;-15,"No","Yes")))</f>
        <v>N/A</v>
      </c>
      <c r="G107" s="8">
        <v>59.741851394000001</v>
      </c>
      <c r="H107" s="9" t="str">
        <f t="shared" ref="H107:H130" si="21">IF($B107="N/A","N/A",IF(G107&gt;15,"No",IF(G107&lt;-15,"No","Yes")))</f>
        <v>N/A</v>
      </c>
      <c r="I107" s="10">
        <v>-1.54</v>
      </c>
      <c r="J107" s="10">
        <v>-11.2</v>
      </c>
      <c r="K107" s="9" t="str">
        <f t="shared" ref="K107:K130" si="22">IF(J107="Div by 0", "N/A", IF(J107="N/A","N/A", IF(J107&gt;30, "No", IF(J107&lt;-30, "No", "Yes"))))</f>
        <v>Yes</v>
      </c>
    </row>
    <row r="108" spans="1:11" x14ac:dyDescent="0.2">
      <c r="A108" s="89" t="s">
        <v>911</v>
      </c>
      <c r="B108" s="35" t="s">
        <v>213</v>
      </c>
      <c r="C108" s="98">
        <v>26.29891306</v>
      </c>
      <c r="D108" s="35" t="s">
        <v>213</v>
      </c>
      <c r="E108" s="9">
        <v>27.058659537</v>
      </c>
      <c r="F108" s="35" t="s">
        <v>213</v>
      </c>
      <c r="G108" s="8">
        <v>33.993816342000002</v>
      </c>
      <c r="H108" s="35" t="s">
        <v>213</v>
      </c>
      <c r="I108" s="10">
        <v>2.8889999999999998</v>
      </c>
      <c r="J108" s="10">
        <v>25.63</v>
      </c>
      <c r="K108" s="9" t="str">
        <f t="shared" si="22"/>
        <v>Yes</v>
      </c>
    </row>
    <row r="109" spans="1:11" x14ac:dyDescent="0.2">
      <c r="A109" s="89" t="s">
        <v>912</v>
      </c>
      <c r="B109" s="35" t="s">
        <v>213</v>
      </c>
      <c r="C109" s="98">
        <v>0.42170830079999999</v>
      </c>
      <c r="D109" s="9" t="str">
        <f t="shared" si="19"/>
        <v>N/A</v>
      </c>
      <c r="E109" s="9">
        <v>0.41900853989999998</v>
      </c>
      <c r="F109" s="9" t="str">
        <f t="shared" si="20"/>
        <v>N/A</v>
      </c>
      <c r="G109" s="8">
        <v>0.4313481871</v>
      </c>
      <c r="H109" s="9" t="str">
        <f t="shared" si="21"/>
        <v>N/A</v>
      </c>
      <c r="I109" s="10">
        <v>-0.64</v>
      </c>
      <c r="J109" s="10">
        <v>2.9449999999999998</v>
      </c>
      <c r="K109" s="9" t="str">
        <f t="shared" si="22"/>
        <v>Yes</v>
      </c>
    </row>
    <row r="110" spans="1:11" x14ac:dyDescent="0.2">
      <c r="A110" s="89" t="s">
        <v>913</v>
      </c>
      <c r="B110" s="35" t="s">
        <v>213</v>
      </c>
      <c r="C110" s="98">
        <v>0</v>
      </c>
      <c r="D110" s="9" t="str">
        <f t="shared" si="19"/>
        <v>N/A</v>
      </c>
      <c r="E110" s="9">
        <v>0</v>
      </c>
      <c r="F110" s="9" t="str">
        <f t="shared" si="20"/>
        <v>N/A</v>
      </c>
      <c r="G110" s="8">
        <v>0</v>
      </c>
      <c r="H110" s="9" t="str">
        <f t="shared" si="21"/>
        <v>N/A</v>
      </c>
      <c r="I110" s="10" t="s">
        <v>1746</v>
      </c>
      <c r="J110" s="10" t="s">
        <v>1746</v>
      </c>
      <c r="K110" s="9" t="str">
        <f t="shared" si="22"/>
        <v>N/A</v>
      </c>
    </row>
    <row r="111" spans="1:11" x14ac:dyDescent="0.2">
      <c r="A111" s="89" t="s">
        <v>914</v>
      </c>
      <c r="B111" s="35" t="s">
        <v>213</v>
      </c>
      <c r="C111" s="98">
        <v>2.4094174810000002</v>
      </c>
      <c r="D111" s="9" t="str">
        <f t="shared" si="19"/>
        <v>N/A</v>
      </c>
      <c r="E111" s="9">
        <v>2.4469479697000001</v>
      </c>
      <c r="F111" s="9" t="str">
        <f t="shared" si="20"/>
        <v>N/A</v>
      </c>
      <c r="G111" s="8">
        <v>2.4370884411999998</v>
      </c>
      <c r="H111" s="9" t="str">
        <f t="shared" si="21"/>
        <v>N/A</v>
      </c>
      <c r="I111" s="10">
        <v>1.5580000000000001</v>
      </c>
      <c r="J111" s="10">
        <v>-0.40300000000000002</v>
      </c>
      <c r="K111" s="9" t="str">
        <f t="shared" si="22"/>
        <v>Yes</v>
      </c>
    </row>
    <row r="112" spans="1:11" x14ac:dyDescent="0.2">
      <c r="A112" s="89" t="s">
        <v>915</v>
      </c>
      <c r="B112" s="35" t="s">
        <v>213</v>
      </c>
      <c r="C112" s="98">
        <v>6.0051317117999998</v>
      </c>
      <c r="D112" s="9" t="str">
        <f t="shared" si="19"/>
        <v>N/A</v>
      </c>
      <c r="E112" s="9">
        <v>7.1028320245999996</v>
      </c>
      <c r="F112" s="9" t="str">
        <f t="shared" si="20"/>
        <v>N/A</v>
      </c>
      <c r="G112" s="8">
        <v>8.6019226535000008</v>
      </c>
      <c r="H112" s="9" t="str">
        <f t="shared" si="21"/>
        <v>N/A</v>
      </c>
      <c r="I112" s="10">
        <v>18.28</v>
      </c>
      <c r="J112" s="10">
        <v>21.11</v>
      </c>
      <c r="K112" s="9" t="str">
        <f t="shared" si="22"/>
        <v>Yes</v>
      </c>
    </row>
    <row r="113" spans="1:11" x14ac:dyDescent="0.2">
      <c r="A113" s="89" t="s">
        <v>916</v>
      </c>
      <c r="B113" s="35" t="s">
        <v>213</v>
      </c>
      <c r="C113" s="98">
        <v>1.2570412420999999</v>
      </c>
      <c r="D113" s="9" t="str">
        <f t="shared" si="19"/>
        <v>N/A</v>
      </c>
      <c r="E113" s="9">
        <v>0.91380008850000005</v>
      </c>
      <c r="F113" s="9" t="str">
        <f t="shared" si="20"/>
        <v>N/A</v>
      </c>
      <c r="G113" s="8">
        <v>1.1089873129000001</v>
      </c>
      <c r="H113" s="9" t="str">
        <f t="shared" si="21"/>
        <v>N/A</v>
      </c>
      <c r="I113" s="10">
        <v>-27.3</v>
      </c>
      <c r="J113" s="10">
        <v>21.36</v>
      </c>
      <c r="K113" s="9" t="str">
        <f t="shared" si="22"/>
        <v>Yes</v>
      </c>
    </row>
    <row r="114" spans="1:11" x14ac:dyDescent="0.2">
      <c r="A114" s="89" t="s">
        <v>917</v>
      </c>
      <c r="B114" s="35" t="s">
        <v>213</v>
      </c>
      <c r="C114" s="98">
        <v>0</v>
      </c>
      <c r="D114" s="9" t="str">
        <f t="shared" si="19"/>
        <v>N/A</v>
      </c>
      <c r="E114" s="9">
        <v>0</v>
      </c>
      <c r="F114" s="9" t="str">
        <f t="shared" si="20"/>
        <v>N/A</v>
      </c>
      <c r="G114" s="8">
        <v>0</v>
      </c>
      <c r="H114" s="9" t="str">
        <f t="shared" si="21"/>
        <v>N/A</v>
      </c>
      <c r="I114" s="10" t="s">
        <v>1746</v>
      </c>
      <c r="J114" s="10" t="s">
        <v>1746</v>
      </c>
      <c r="K114" s="9" t="str">
        <f t="shared" si="22"/>
        <v>N/A</v>
      </c>
    </row>
    <row r="115" spans="1:11" x14ac:dyDescent="0.2">
      <c r="A115" s="89" t="s">
        <v>918</v>
      </c>
      <c r="B115" s="35" t="s">
        <v>213</v>
      </c>
      <c r="C115" s="98">
        <v>0.53038545859999997</v>
      </c>
      <c r="D115" s="9" t="str">
        <f t="shared" si="19"/>
        <v>N/A</v>
      </c>
      <c r="E115" s="9">
        <v>0.49773859199999998</v>
      </c>
      <c r="F115" s="9" t="str">
        <f t="shared" si="20"/>
        <v>N/A</v>
      </c>
      <c r="G115" s="8">
        <v>0.47562001009999999</v>
      </c>
      <c r="H115" s="9" t="str">
        <f t="shared" si="21"/>
        <v>N/A</v>
      </c>
      <c r="I115" s="10">
        <v>-6.16</v>
      </c>
      <c r="J115" s="10">
        <v>-4.4400000000000004</v>
      </c>
      <c r="K115" s="9" t="str">
        <f t="shared" si="22"/>
        <v>Yes</v>
      </c>
    </row>
    <row r="116" spans="1:11" x14ac:dyDescent="0.2">
      <c r="A116" s="89" t="s">
        <v>919</v>
      </c>
      <c r="B116" s="35" t="s">
        <v>213</v>
      </c>
      <c r="C116" s="98">
        <v>13.353060314</v>
      </c>
      <c r="D116" s="9" t="str">
        <f t="shared" si="19"/>
        <v>N/A</v>
      </c>
      <c r="E116" s="9">
        <v>13.395275777</v>
      </c>
      <c r="F116" s="9" t="str">
        <f t="shared" si="20"/>
        <v>N/A</v>
      </c>
      <c r="G116" s="8">
        <v>18.721292891000001</v>
      </c>
      <c r="H116" s="9" t="str">
        <f t="shared" si="21"/>
        <v>N/A</v>
      </c>
      <c r="I116" s="10">
        <v>0.31609999999999999</v>
      </c>
      <c r="J116" s="10">
        <v>39.76</v>
      </c>
      <c r="K116" s="9" t="str">
        <f t="shared" si="22"/>
        <v>No</v>
      </c>
    </row>
    <row r="117" spans="1:11" x14ac:dyDescent="0.2">
      <c r="A117" s="89" t="s">
        <v>920</v>
      </c>
      <c r="B117" s="35" t="s">
        <v>213</v>
      </c>
      <c r="C117" s="98">
        <v>0.16954320340000001</v>
      </c>
      <c r="D117" s="9" t="str">
        <f t="shared" si="19"/>
        <v>N/A</v>
      </c>
      <c r="E117" s="9">
        <v>0.20828278350000001</v>
      </c>
      <c r="F117" s="9" t="str">
        <f t="shared" si="20"/>
        <v>N/A</v>
      </c>
      <c r="G117" s="8">
        <v>0.17211463900000001</v>
      </c>
      <c r="H117" s="9" t="str">
        <f t="shared" si="21"/>
        <v>N/A</v>
      </c>
      <c r="I117" s="10">
        <v>22.85</v>
      </c>
      <c r="J117" s="10">
        <v>-17.399999999999999</v>
      </c>
      <c r="K117" s="9" t="str">
        <f t="shared" si="22"/>
        <v>Yes</v>
      </c>
    </row>
    <row r="118" spans="1:11" x14ac:dyDescent="0.2">
      <c r="A118" s="89" t="s">
        <v>921</v>
      </c>
      <c r="B118" s="35" t="s">
        <v>213</v>
      </c>
      <c r="C118" s="98">
        <v>2.1526253485</v>
      </c>
      <c r="D118" s="9" t="str">
        <f t="shared" si="19"/>
        <v>N/A</v>
      </c>
      <c r="E118" s="9">
        <v>2.0747737625</v>
      </c>
      <c r="F118" s="9" t="str">
        <f t="shared" si="20"/>
        <v>N/A</v>
      </c>
      <c r="G118" s="8">
        <v>2.0454422068000002</v>
      </c>
      <c r="H118" s="9" t="str">
        <f t="shared" si="21"/>
        <v>N/A</v>
      </c>
      <c r="I118" s="10">
        <v>-3.62</v>
      </c>
      <c r="J118" s="10">
        <v>-1.41</v>
      </c>
      <c r="K118" s="9" t="str">
        <f t="shared" si="22"/>
        <v>Yes</v>
      </c>
    </row>
    <row r="119" spans="1:11" x14ac:dyDescent="0.2">
      <c r="A119" s="89" t="s">
        <v>922</v>
      </c>
      <c r="B119" s="35" t="s">
        <v>213</v>
      </c>
      <c r="C119" s="98">
        <v>5.3974279999999997</v>
      </c>
      <c r="D119" s="9" t="str">
        <f t="shared" si="19"/>
        <v>N/A</v>
      </c>
      <c r="E119" s="9">
        <v>5.6896219526999996</v>
      </c>
      <c r="F119" s="9" t="str">
        <f t="shared" si="20"/>
        <v>N/A</v>
      </c>
      <c r="G119" s="8">
        <v>6.2643322635000001</v>
      </c>
      <c r="H119" s="9" t="str">
        <f t="shared" si="21"/>
        <v>N/A</v>
      </c>
      <c r="I119" s="10">
        <v>5.4139999999999997</v>
      </c>
      <c r="J119" s="10">
        <v>10.1</v>
      </c>
      <c r="K119" s="9" t="str">
        <f t="shared" si="22"/>
        <v>Yes</v>
      </c>
    </row>
    <row r="120" spans="1:11" x14ac:dyDescent="0.2">
      <c r="A120" s="89" t="s">
        <v>923</v>
      </c>
      <c r="B120" s="35" t="s">
        <v>213</v>
      </c>
      <c r="C120" s="98">
        <v>9.1099647699999994E-2</v>
      </c>
      <c r="D120" s="9" t="str">
        <f t="shared" si="19"/>
        <v>N/A</v>
      </c>
      <c r="E120" s="9">
        <v>0.14049636569999999</v>
      </c>
      <c r="F120" s="9" t="str">
        <f t="shared" si="20"/>
        <v>N/A</v>
      </c>
      <c r="G120" s="8">
        <v>0.16978149849999999</v>
      </c>
      <c r="H120" s="9" t="str">
        <f t="shared" si="21"/>
        <v>N/A</v>
      </c>
      <c r="I120" s="10">
        <v>54.22</v>
      </c>
      <c r="J120" s="10">
        <v>20.84</v>
      </c>
      <c r="K120" s="9" t="str">
        <f t="shared" si="22"/>
        <v>Yes</v>
      </c>
    </row>
    <row r="121" spans="1:11" x14ac:dyDescent="0.2">
      <c r="A121" s="89" t="s">
        <v>924</v>
      </c>
      <c r="B121" s="35" t="s">
        <v>213</v>
      </c>
      <c r="C121" s="98">
        <v>0</v>
      </c>
      <c r="D121" s="9" t="str">
        <f t="shared" si="19"/>
        <v>N/A</v>
      </c>
      <c r="E121" s="9">
        <v>0</v>
      </c>
      <c r="F121" s="9" t="str">
        <f t="shared" si="20"/>
        <v>N/A</v>
      </c>
      <c r="G121" s="8">
        <v>0</v>
      </c>
      <c r="H121" s="9" t="str">
        <f t="shared" si="21"/>
        <v>N/A</v>
      </c>
      <c r="I121" s="10" t="s">
        <v>1746</v>
      </c>
      <c r="J121" s="10" t="s">
        <v>1746</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1746</v>
      </c>
      <c r="J122" s="10" t="s">
        <v>1746</v>
      </c>
      <c r="K122" s="9" t="str">
        <f t="shared" si="22"/>
        <v>N/A</v>
      </c>
    </row>
    <row r="123" spans="1:11" x14ac:dyDescent="0.2">
      <c r="A123" s="89" t="s">
        <v>926</v>
      </c>
      <c r="B123" s="35" t="s">
        <v>213</v>
      </c>
      <c r="C123" s="98">
        <v>0.55135549449999999</v>
      </c>
      <c r="D123" s="9" t="str">
        <f t="shared" si="19"/>
        <v>N/A</v>
      </c>
      <c r="E123" s="9">
        <v>0.71972413199999996</v>
      </c>
      <c r="F123" s="9" t="str">
        <f t="shared" si="20"/>
        <v>N/A</v>
      </c>
      <c r="G123" s="8">
        <v>0.78259831120000001</v>
      </c>
      <c r="H123" s="9" t="str">
        <f t="shared" si="21"/>
        <v>N/A</v>
      </c>
      <c r="I123" s="10">
        <v>30.54</v>
      </c>
      <c r="J123" s="10">
        <v>8.7360000000000007</v>
      </c>
      <c r="K123" s="9" t="str">
        <f t="shared" si="22"/>
        <v>Yes</v>
      </c>
    </row>
    <row r="124" spans="1:11" x14ac:dyDescent="0.2">
      <c r="A124" s="89" t="s">
        <v>927</v>
      </c>
      <c r="B124" s="35" t="s">
        <v>213</v>
      </c>
      <c r="C124" s="98">
        <v>4.4900282172999999</v>
      </c>
      <c r="D124" s="9" t="str">
        <f t="shared" si="19"/>
        <v>N/A</v>
      </c>
      <c r="E124" s="9">
        <v>4.5744191998000003</v>
      </c>
      <c r="F124" s="9" t="str">
        <f t="shared" si="20"/>
        <v>N/A</v>
      </c>
      <c r="G124" s="8">
        <v>2.8338294488</v>
      </c>
      <c r="H124" s="9" t="str">
        <f t="shared" si="21"/>
        <v>N/A</v>
      </c>
      <c r="I124" s="10">
        <v>1.88</v>
      </c>
      <c r="J124" s="10">
        <v>-38.1</v>
      </c>
      <c r="K124" s="9" t="str">
        <f t="shared" si="22"/>
        <v>No</v>
      </c>
    </row>
    <row r="125" spans="1:11" x14ac:dyDescent="0.2">
      <c r="A125" s="89" t="s">
        <v>928</v>
      </c>
      <c r="B125" s="35" t="s">
        <v>213</v>
      </c>
      <c r="C125" s="98">
        <v>0.26007307769999999</v>
      </c>
      <c r="D125" s="9" t="str">
        <f t="shared" si="19"/>
        <v>N/A</v>
      </c>
      <c r="E125" s="9">
        <v>0.24918986709999999</v>
      </c>
      <c r="F125" s="9" t="str">
        <f t="shared" si="20"/>
        <v>N/A</v>
      </c>
      <c r="G125" s="8">
        <v>0.2546186862</v>
      </c>
      <c r="H125" s="9" t="str">
        <f t="shared" si="21"/>
        <v>N/A</v>
      </c>
      <c r="I125" s="10">
        <v>-4.18</v>
      </c>
      <c r="J125" s="10">
        <v>2.1789999999999998</v>
      </c>
      <c r="K125" s="9" t="str">
        <f t="shared" si="22"/>
        <v>Yes</v>
      </c>
    </row>
    <row r="126" spans="1:11" x14ac:dyDescent="0.2">
      <c r="A126" s="89" t="s">
        <v>929</v>
      </c>
      <c r="B126" s="35" t="s">
        <v>213</v>
      </c>
      <c r="C126" s="98">
        <v>0</v>
      </c>
      <c r="D126" s="9" t="str">
        <f t="shared" si="19"/>
        <v>N/A</v>
      </c>
      <c r="E126" s="9">
        <v>0</v>
      </c>
      <c r="F126" s="9" t="str">
        <f t="shared" si="20"/>
        <v>N/A</v>
      </c>
      <c r="G126" s="8">
        <v>0</v>
      </c>
      <c r="H126" s="9" t="str">
        <f t="shared" si="21"/>
        <v>N/A</v>
      </c>
      <c r="I126" s="10" t="s">
        <v>1746</v>
      </c>
      <c r="J126" s="10" t="s">
        <v>1746</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1746</v>
      </c>
      <c r="J127" s="10" t="s">
        <v>1746</v>
      </c>
      <c r="K127" s="9" t="str">
        <f t="shared" si="22"/>
        <v>N/A</v>
      </c>
    </row>
    <row r="128" spans="1:11" x14ac:dyDescent="0.2">
      <c r="A128" s="89" t="s">
        <v>931</v>
      </c>
      <c r="B128" s="35" t="s">
        <v>213</v>
      </c>
      <c r="C128" s="98">
        <v>0</v>
      </c>
      <c r="D128" s="9" t="str">
        <f t="shared" si="19"/>
        <v>N/A</v>
      </c>
      <c r="E128" s="9">
        <v>0</v>
      </c>
      <c r="F128" s="9" t="str">
        <f t="shared" si="20"/>
        <v>N/A</v>
      </c>
      <c r="G128" s="8">
        <v>2.2175954100999999</v>
      </c>
      <c r="H128" s="9" t="str">
        <f t="shared" si="21"/>
        <v>N/A</v>
      </c>
      <c r="I128" s="10" t="s">
        <v>1746</v>
      </c>
      <c r="J128" s="10" t="s">
        <v>1746</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1746</v>
      </c>
      <c r="J129" s="10" t="s">
        <v>1746</v>
      </c>
      <c r="K129" s="9" t="str">
        <f t="shared" si="22"/>
        <v>N/A</v>
      </c>
    </row>
    <row r="130" spans="1:11" x14ac:dyDescent="0.2">
      <c r="A130" s="89" t="s">
        <v>933</v>
      </c>
      <c r="B130" s="35" t="s">
        <v>213</v>
      </c>
      <c r="C130" s="98">
        <v>4.8715627000000001E-3</v>
      </c>
      <c r="D130" s="9" t="str">
        <f t="shared" si="19"/>
        <v>N/A</v>
      </c>
      <c r="E130" s="9">
        <v>5.7923881999999999E-3</v>
      </c>
      <c r="F130" s="9" t="str">
        <f t="shared" si="20"/>
        <v>N/A</v>
      </c>
      <c r="G130" s="8">
        <v>5.9089086000000002E-3</v>
      </c>
      <c r="H130" s="9" t="str">
        <f t="shared" si="21"/>
        <v>N/A</v>
      </c>
      <c r="I130" s="10">
        <v>18.899999999999999</v>
      </c>
      <c r="J130" s="10">
        <v>2.012</v>
      </c>
      <c r="K130" s="9" t="str">
        <f t="shared" si="22"/>
        <v>Yes</v>
      </c>
    </row>
    <row r="131" spans="1:11" ht="12" customHeight="1" x14ac:dyDescent="0.2">
      <c r="A131" s="158" t="s">
        <v>1633</v>
      </c>
      <c r="B131" s="159"/>
      <c r="C131" s="159"/>
      <c r="D131" s="159"/>
      <c r="E131" s="159"/>
      <c r="F131" s="159"/>
      <c r="G131" s="159"/>
      <c r="H131" s="159"/>
      <c r="I131" s="159"/>
      <c r="J131" s="159"/>
      <c r="K131" s="160"/>
    </row>
    <row r="132" spans="1:11" x14ac:dyDescent="0.2">
      <c r="A132" s="151" t="s">
        <v>1631</v>
      </c>
      <c r="B132" s="152"/>
      <c r="C132" s="152"/>
      <c r="D132" s="152"/>
      <c r="E132" s="152"/>
      <c r="F132" s="152"/>
      <c r="G132" s="152"/>
      <c r="H132" s="152"/>
      <c r="I132" s="152"/>
      <c r="J132" s="152"/>
      <c r="K132" s="153"/>
    </row>
    <row r="133" spans="1:11" x14ac:dyDescent="0.2">
      <c r="A133" s="154" t="s">
        <v>1732</v>
      </c>
      <c r="B133" s="154"/>
      <c r="C133" s="154"/>
      <c r="D133" s="154"/>
      <c r="E133" s="154"/>
      <c r="F133" s="154"/>
      <c r="G133" s="154"/>
      <c r="H133" s="154"/>
      <c r="I133" s="154"/>
      <c r="J133" s="154"/>
      <c r="K133" s="155"/>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1585</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ht="13.5" customHeight="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3851528</v>
      </c>
      <c r="D6" s="9" t="str">
        <f>IF($B6="N/A","N/A",IF(C6&gt;15,"No",IF(C6&lt;-15,"No","Yes")))</f>
        <v>N/A</v>
      </c>
      <c r="E6" s="36">
        <v>4079256</v>
      </c>
      <c r="F6" s="9" t="str">
        <f>IF($B6="N/A","N/A",IF(E6&gt;15,"No",IF(E6&lt;-15,"No","Yes")))</f>
        <v>N/A</v>
      </c>
      <c r="G6" s="36">
        <v>5122087</v>
      </c>
      <c r="H6" s="9" t="str">
        <f>IF($B6="N/A","N/A",IF(G6&gt;15,"No",IF(G6&lt;-15,"No","Yes")))</f>
        <v>N/A</v>
      </c>
      <c r="I6" s="10">
        <v>5.9130000000000003</v>
      </c>
      <c r="J6" s="10">
        <v>25.56</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851</v>
      </c>
      <c r="B9" s="35" t="s">
        <v>213</v>
      </c>
      <c r="C9" s="91">
        <v>23.663863537000001</v>
      </c>
      <c r="D9" s="9" t="str">
        <f t="shared" ref="D9:D17" si="1">IF($B9="N/A","N/A",IF(C9&gt;15,"No",IF(C9&lt;-15,"No","Yes")))</f>
        <v>N/A</v>
      </c>
      <c r="E9" s="37">
        <v>22.014734058999998</v>
      </c>
      <c r="F9" s="9" t="str">
        <f>IF($B9="N/A","N/A",IF(E9&gt;15,"No",IF(E9&lt;-15,"No","Yes")))</f>
        <v>N/A</v>
      </c>
      <c r="G9" s="37">
        <v>23.005504396999999</v>
      </c>
      <c r="H9" s="9" t="str">
        <f>IF($B9="N/A","N/A",IF(G9&gt;15,"No",IF(G9&lt;-15,"No","Yes")))</f>
        <v>N/A</v>
      </c>
      <c r="I9" s="10">
        <v>-6.97</v>
      </c>
      <c r="J9" s="10">
        <v>4.5</v>
      </c>
      <c r="K9" s="9" t="str">
        <f t="shared" si="0"/>
        <v>Yes</v>
      </c>
    </row>
    <row r="10" spans="1:11" x14ac:dyDescent="0.2">
      <c r="A10" s="89" t="s">
        <v>16</v>
      </c>
      <c r="B10" s="35" t="s">
        <v>213</v>
      </c>
      <c r="C10" s="88">
        <v>0.42037861339999999</v>
      </c>
      <c r="D10" s="9" t="str">
        <f t="shared" si="1"/>
        <v>N/A</v>
      </c>
      <c r="E10" s="8">
        <v>0.34432749499999998</v>
      </c>
      <c r="F10" s="9" t="str">
        <f>IF($B10="N/A","N/A",IF(E10&gt;15,"No",IF(E10&lt;-15,"No","Yes")))</f>
        <v>N/A</v>
      </c>
      <c r="G10" s="8">
        <v>0.25778554720000002</v>
      </c>
      <c r="H10" s="9" t="str">
        <f>IF($B10="N/A","N/A",IF(G10&gt;15,"No",IF(G10&lt;-15,"No","Yes")))</f>
        <v>N/A</v>
      </c>
      <c r="I10" s="10">
        <v>-18.100000000000001</v>
      </c>
      <c r="J10" s="10">
        <v>-25.1</v>
      </c>
      <c r="K10" s="9" t="str">
        <f t="shared" si="0"/>
        <v>Yes</v>
      </c>
    </row>
    <row r="11" spans="1:11" x14ac:dyDescent="0.2">
      <c r="A11" s="89" t="s">
        <v>36</v>
      </c>
      <c r="B11" s="35" t="s">
        <v>213</v>
      </c>
      <c r="C11" s="88">
        <v>1.3397960999999999E-3</v>
      </c>
      <c r="D11" s="9" t="str">
        <f t="shared" si="1"/>
        <v>N/A</v>
      </c>
      <c r="E11" s="8">
        <v>0</v>
      </c>
      <c r="F11" s="9" t="str">
        <f>IF($B11="N/A","N/A",IF(E11&gt;15,"No",IF(E11&lt;-15,"No","Yes")))</f>
        <v>N/A</v>
      </c>
      <c r="G11" s="8">
        <v>7.2392199999999994E-5</v>
      </c>
      <c r="H11" s="9" t="str">
        <f>IF($B11="N/A","N/A",IF(G11&gt;15,"No",IF(G11&lt;-15,"No","Yes")))</f>
        <v>N/A</v>
      </c>
      <c r="I11" s="10">
        <v>-100</v>
      </c>
      <c r="J11" s="10" t="s">
        <v>1746</v>
      </c>
      <c r="K11" s="9" t="str">
        <f t="shared" si="0"/>
        <v>N/A</v>
      </c>
    </row>
    <row r="12" spans="1:11" x14ac:dyDescent="0.2">
      <c r="A12" s="89" t="s">
        <v>37</v>
      </c>
      <c r="B12" s="35" t="s">
        <v>213</v>
      </c>
      <c r="C12" s="88" t="s">
        <v>1746</v>
      </c>
      <c r="D12" s="9" t="str">
        <f t="shared" si="1"/>
        <v>N/A</v>
      </c>
      <c r="E12" s="8" t="s">
        <v>1746</v>
      </c>
      <c r="F12" s="9" t="str">
        <f>IF($B12="N/A","N/A",IF(E12&gt;15,"No",IF(E12&lt;-15,"No","Yes")))</f>
        <v>N/A</v>
      </c>
      <c r="G12" s="8">
        <v>0</v>
      </c>
      <c r="H12" s="9" t="str">
        <f>IF($B12="N/A","N/A",IF(G12&gt;15,"No",IF(G12&lt;-15,"No","Yes")))</f>
        <v>N/A</v>
      </c>
      <c r="I12" s="10" t="s">
        <v>1746</v>
      </c>
      <c r="J12" s="10" t="s">
        <v>1746</v>
      </c>
      <c r="K12" s="9" t="str">
        <f t="shared" si="0"/>
        <v>N/A</v>
      </c>
    </row>
    <row r="13" spans="1:11" x14ac:dyDescent="0.2">
      <c r="A13" s="89" t="s">
        <v>38</v>
      </c>
      <c r="B13" s="35" t="s">
        <v>213</v>
      </c>
      <c r="C13" s="88">
        <v>0.64484617470000005</v>
      </c>
      <c r="D13" s="9" t="str">
        <f t="shared" si="1"/>
        <v>N/A</v>
      </c>
      <c r="E13" s="8">
        <v>0.520508309</v>
      </c>
      <c r="F13" s="9" t="str">
        <f>IF($B13="N/A","N/A",IF(E13&gt;15,"No",IF(E13&lt;-15,"No","Yes")))</f>
        <v>N/A</v>
      </c>
      <c r="G13" s="8">
        <v>0.35295334779999998</v>
      </c>
      <c r="H13" s="9" t="str">
        <f>IF($B13="N/A","N/A",IF(G13&gt;15,"No",IF(G13&lt;-15,"No","Yes")))</f>
        <v>N/A</v>
      </c>
      <c r="I13" s="10">
        <v>-19.3</v>
      </c>
      <c r="J13" s="10">
        <v>-32.200000000000003</v>
      </c>
      <c r="K13" s="9" t="str">
        <f t="shared" si="0"/>
        <v>No</v>
      </c>
    </row>
    <row r="14" spans="1:11" x14ac:dyDescent="0.2">
      <c r="A14" s="89" t="s">
        <v>673</v>
      </c>
      <c r="B14" s="35" t="s">
        <v>213</v>
      </c>
      <c r="C14" s="88">
        <v>14.479318338000001</v>
      </c>
      <c r="D14" s="9" t="str">
        <f t="shared" si="1"/>
        <v>N/A</v>
      </c>
      <c r="E14" s="8">
        <v>14.99658271</v>
      </c>
      <c r="F14" s="9" t="str">
        <f t="shared" ref="F14:F33" si="2">IF($B14="N/A","N/A",IF(E14&gt;15,"No",IF(E14&lt;-15,"No","Yes")))</f>
        <v>N/A</v>
      </c>
      <c r="G14" s="8">
        <v>37.584875070999999</v>
      </c>
      <c r="H14" s="9" t="str">
        <f t="shared" ref="H14:H33" si="3">IF($B14="N/A","N/A",IF(G14&gt;15,"No",IF(G14&lt;-15,"No","Yes")))</f>
        <v>N/A</v>
      </c>
      <c r="I14" s="10">
        <v>3.5720000000000001</v>
      </c>
      <c r="J14" s="10">
        <v>150.6</v>
      </c>
      <c r="K14" s="9" t="str">
        <f t="shared" ref="K14:K30" si="4">IF(J14="Div by 0", "N/A", IF(J14="N/A","N/A", IF(J14&gt;30, "No", IF(J14&lt;-30, "No", "Yes"))))</f>
        <v>No</v>
      </c>
    </row>
    <row r="15" spans="1:11" x14ac:dyDescent="0.2">
      <c r="A15" s="89" t="s">
        <v>674</v>
      </c>
      <c r="B15" s="35" t="s">
        <v>213</v>
      </c>
      <c r="C15" s="88">
        <v>1.8910936127</v>
      </c>
      <c r="D15" s="9" t="str">
        <f t="shared" si="1"/>
        <v>N/A</v>
      </c>
      <c r="E15" s="8">
        <v>2.3727365970999998</v>
      </c>
      <c r="F15" s="9" t="str">
        <f t="shared" si="2"/>
        <v>N/A</v>
      </c>
      <c r="G15" s="8">
        <v>1.9969008725999999</v>
      </c>
      <c r="H15" s="9" t="str">
        <f t="shared" si="3"/>
        <v>N/A</v>
      </c>
      <c r="I15" s="10">
        <v>25.47</v>
      </c>
      <c r="J15" s="10">
        <v>-15.8</v>
      </c>
      <c r="K15" s="9" t="str">
        <f t="shared" si="4"/>
        <v>Yes</v>
      </c>
    </row>
    <row r="16" spans="1:11" x14ac:dyDescent="0.2">
      <c r="A16" s="89" t="s">
        <v>379</v>
      </c>
      <c r="B16" s="35" t="s">
        <v>213</v>
      </c>
      <c r="C16" s="88">
        <v>34.881948151000003</v>
      </c>
      <c r="D16" s="9" t="str">
        <f t="shared" si="1"/>
        <v>N/A</v>
      </c>
      <c r="E16" s="8">
        <v>33.847838920000001</v>
      </c>
      <c r="F16" s="9" t="str">
        <f t="shared" si="2"/>
        <v>N/A</v>
      </c>
      <c r="G16" s="8">
        <v>26.968792213</v>
      </c>
      <c r="H16" s="9" t="str">
        <f t="shared" si="3"/>
        <v>N/A</v>
      </c>
      <c r="I16" s="10">
        <v>-2.96</v>
      </c>
      <c r="J16" s="10">
        <v>-20.3</v>
      </c>
      <c r="K16" s="9" t="str">
        <f t="shared" si="4"/>
        <v>Yes</v>
      </c>
    </row>
    <row r="17" spans="1:11" x14ac:dyDescent="0.2">
      <c r="A17" s="89" t="s">
        <v>380</v>
      </c>
      <c r="B17" s="35" t="s">
        <v>213</v>
      </c>
      <c r="C17" s="88">
        <v>5.4040110834000004</v>
      </c>
      <c r="D17" s="9" t="str">
        <f t="shared" si="1"/>
        <v>N/A</v>
      </c>
      <c r="E17" s="8">
        <v>5.7566624894</v>
      </c>
      <c r="F17" s="9" t="str">
        <f t="shared" si="2"/>
        <v>N/A</v>
      </c>
      <c r="G17" s="8">
        <v>5.8938085198000003</v>
      </c>
      <c r="H17" s="9" t="str">
        <f t="shared" si="3"/>
        <v>N/A</v>
      </c>
      <c r="I17" s="10">
        <v>6.5259999999999998</v>
      </c>
      <c r="J17" s="10">
        <v>2.3820000000000001</v>
      </c>
      <c r="K17" s="9" t="str">
        <f t="shared" si="4"/>
        <v>Yes</v>
      </c>
    </row>
    <row r="18" spans="1:11" x14ac:dyDescent="0.2">
      <c r="A18" s="89" t="s">
        <v>381</v>
      </c>
      <c r="B18" s="35" t="s">
        <v>213</v>
      </c>
      <c r="C18" s="88">
        <v>0</v>
      </c>
      <c r="D18" s="9" t="str">
        <f t="shared" ref="D18:D33" si="5">IF($B18="N/A","N/A",IF(C18&gt;15,"No",IF(C18&lt;-15,"No","Yes")))</f>
        <v>N/A</v>
      </c>
      <c r="E18" s="8">
        <v>0</v>
      </c>
      <c r="F18" s="9" t="str">
        <f t="shared" si="2"/>
        <v>N/A</v>
      </c>
      <c r="G18" s="8">
        <v>1.95233E-5</v>
      </c>
      <c r="H18" s="9" t="str">
        <f t="shared" si="3"/>
        <v>N/A</v>
      </c>
      <c r="I18" s="10" t="s">
        <v>1746</v>
      </c>
      <c r="J18" s="10" t="s">
        <v>1746</v>
      </c>
      <c r="K18" s="9" t="str">
        <f t="shared" si="4"/>
        <v>N/A</v>
      </c>
    </row>
    <row r="19" spans="1:11" x14ac:dyDescent="0.2">
      <c r="A19" s="89" t="s">
        <v>382</v>
      </c>
      <c r="B19" s="35" t="s">
        <v>213</v>
      </c>
      <c r="C19" s="88">
        <v>11.105540449999999</v>
      </c>
      <c r="D19" s="9" t="str">
        <f t="shared" si="5"/>
        <v>N/A</v>
      </c>
      <c r="E19" s="8">
        <v>11.254527786000001</v>
      </c>
      <c r="F19" s="9" t="str">
        <f t="shared" si="2"/>
        <v>N/A</v>
      </c>
      <c r="G19" s="8">
        <v>9.3238166396000004</v>
      </c>
      <c r="H19" s="9" t="str">
        <f t="shared" si="3"/>
        <v>N/A</v>
      </c>
      <c r="I19" s="10">
        <v>1.3420000000000001</v>
      </c>
      <c r="J19" s="10">
        <v>-17.2</v>
      </c>
      <c r="K19" s="9" t="str">
        <f t="shared" si="4"/>
        <v>Yes</v>
      </c>
    </row>
    <row r="20" spans="1:11" x14ac:dyDescent="0.2">
      <c r="A20" s="89" t="s">
        <v>384</v>
      </c>
      <c r="B20" s="35" t="s">
        <v>213</v>
      </c>
      <c r="C20" s="88">
        <v>0.97844284140000004</v>
      </c>
      <c r="D20" s="9" t="str">
        <f t="shared" si="5"/>
        <v>N/A</v>
      </c>
      <c r="E20" s="8">
        <v>0.89933066230000003</v>
      </c>
      <c r="F20" s="9" t="str">
        <f t="shared" si="2"/>
        <v>N/A</v>
      </c>
      <c r="G20" s="8">
        <v>0.9730018252</v>
      </c>
      <c r="H20" s="9" t="str">
        <f t="shared" si="3"/>
        <v>N/A</v>
      </c>
      <c r="I20" s="10">
        <v>-8.09</v>
      </c>
      <c r="J20" s="10">
        <v>8.1920000000000002</v>
      </c>
      <c r="K20" s="9" t="str">
        <f t="shared" si="4"/>
        <v>Yes</v>
      </c>
    </row>
    <row r="21" spans="1:11" x14ac:dyDescent="0.2">
      <c r="A21" s="89" t="s">
        <v>385</v>
      </c>
      <c r="B21" s="35" t="s">
        <v>213</v>
      </c>
      <c r="C21" s="88">
        <v>7.5432140178999996</v>
      </c>
      <c r="D21" s="9" t="str">
        <f t="shared" si="5"/>
        <v>N/A</v>
      </c>
      <c r="E21" s="8">
        <v>6.4317365716000001</v>
      </c>
      <c r="F21" s="9" t="str">
        <f t="shared" si="2"/>
        <v>N/A</v>
      </c>
      <c r="G21" s="8">
        <v>5.3763241428999997</v>
      </c>
      <c r="H21" s="9" t="str">
        <f t="shared" si="3"/>
        <v>N/A</v>
      </c>
      <c r="I21" s="10">
        <v>-14.7</v>
      </c>
      <c r="J21" s="10">
        <v>-16.399999999999999</v>
      </c>
      <c r="K21" s="9" t="str">
        <f t="shared" si="4"/>
        <v>Yes</v>
      </c>
    </row>
    <row r="22" spans="1:11" x14ac:dyDescent="0.2">
      <c r="A22" s="89" t="s">
        <v>386</v>
      </c>
      <c r="B22" s="35" t="s">
        <v>213</v>
      </c>
      <c r="C22" s="88">
        <v>0.1369845942</v>
      </c>
      <c r="D22" s="9" t="str">
        <f t="shared" si="5"/>
        <v>N/A</v>
      </c>
      <c r="E22" s="8">
        <v>0.11877165839999999</v>
      </c>
      <c r="F22" s="9" t="str">
        <f t="shared" si="2"/>
        <v>N/A</v>
      </c>
      <c r="G22" s="8">
        <v>0.12567143040000001</v>
      </c>
      <c r="H22" s="9" t="str">
        <f t="shared" si="3"/>
        <v>N/A</v>
      </c>
      <c r="I22" s="10">
        <v>-13.3</v>
      </c>
      <c r="J22" s="10">
        <v>5.8090000000000002</v>
      </c>
      <c r="K22" s="9" t="str">
        <f t="shared" si="4"/>
        <v>Yes</v>
      </c>
    </row>
    <row r="23" spans="1:11" x14ac:dyDescent="0.2">
      <c r="A23" s="89" t="s">
        <v>389</v>
      </c>
      <c r="B23" s="35" t="s">
        <v>213</v>
      </c>
      <c r="C23" s="88">
        <v>0</v>
      </c>
      <c r="D23" s="9" t="str">
        <f t="shared" si="5"/>
        <v>N/A</v>
      </c>
      <c r="E23" s="8">
        <v>0</v>
      </c>
      <c r="F23" s="9" t="str">
        <f t="shared" si="2"/>
        <v>N/A</v>
      </c>
      <c r="G23" s="8">
        <v>0</v>
      </c>
      <c r="H23" s="9" t="str">
        <f t="shared" si="3"/>
        <v>N/A</v>
      </c>
      <c r="I23" s="10" t="s">
        <v>1746</v>
      </c>
      <c r="J23" s="10" t="s">
        <v>1746</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1746</v>
      </c>
      <c r="J24" s="10" t="s">
        <v>1746</v>
      </c>
      <c r="K24" s="9" t="str">
        <f t="shared" si="4"/>
        <v>N/A</v>
      </c>
    </row>
    <row r="25" spans="1:11" x14ac:dyDescent="0.2">
      <c r="A25" s="89" t="s">
        <v>391</v>
      </c>
      <c r="B25" s="35" t="s">
        <v>213</v>
      </c>
      <c r="C25" s="88">
        <v>0</v>
      </c>
      <c r="D25" s="9" t="str">
        <f t="shared" si="5"/>
        <v>N/A</v>
      </c>
      <c r="E25" s="8">
        <v>0</v>
      </c>
      <c r="F25" s="9" t="str">
        <f t="shared" si="2"/>
        <v>N/A</v>
      </c>
      <c r="G25" s="8">
        <v>0</v>
      </c>
      <c r="H25" s="9" t="str">
        <f t="shared" si="3"/>
        <v>N/A</v>
      </c>
      <c r="I25" s="10" t="s">
        <v>1746</v>
      </c>
      <c r="J25" s="10" t="s">
        <v>1746</v>
      </c>
      <c r="K25" s="9" t="str">
        <f t="shared" si="4"/>
        <v>N/A</v>
      </c>
    </row>
    <row r="26" spans="1:11" x14ac:dyDescent="0.2">
      <c r="A26" s="89" t="s">
        <v>392</v>
      </c>
      <c r="B26" s="35" t="s">
        <v>213</v>
      </c>
      <c r="C26" s="88">
        <v>0.48165299589999999</v>
      </c>
      <c r="D26" s="9" t="str">
        <f t="shared" si="5"/>
        <v>N/A</v>
      </c>
      <c r="E26" s="8">
        <v>0.67671653850000002</v>
      </c>
      <c r="F26" s="9" t="str">
        <f t="shared" si="2"/>
        <v>N/A</v>
      </c>
      <c r="G26" s="8">
        <v>0.73811709950000004</v>
      </c>
      <c r="H26" s="9" t="str">
        <f t="shared" si="3"/>
        <v>N/A</v>
      </c>
      <c r="I26" s="10">
        <v>40.5</v>
      </c>
      <c r="J26" s="10">
        <v>9.0730000000000004</v>
      </c>
      <c r="K26" s="9" t="str">
        <f t="shared" si="4"/>
        <v>Yes</v>
      </c>
    </row>
    <row r="27" spans="1:11" x14ac:dyDescent="0.2">
      <c r="A27" s="89" t="s">
        <v>393</v>
      </c>
      <c r="B27" s="35" t="s">
        <v>213</v>
      </c>
      <c r="C27" s="88">
        <v>2.9339004999999999E-3</v>
      </c>
      <c r="D27" s="9" t="str">
        <f t="shared" si="5"/>
        <v>N/A</v>
      </c>
      <c r="E27" s="8">
        <v>5.9324542999999999E-3</v>
      </c>
      <c r="F27" s="9" t="str">
        <f t="shared" si="2"/>
        <v>N/A</v>
      </c>
      <c r="G27" s="8">
        <v>6.1693603000000001E-3</v>
      </c>
      <c r="H27" s="9" t="str">
        <f t="shared" si="3"/>
        <v>N/A</v>
      </c>
      <c r="I27" s="10">
        <v>102.2</v>
      </c>
      <c r="J27" s="10">
        <v>3.9929999999999999</v>
      </c>
      <c r="K27" s="9" t="str">
        <f t="shared" si="4"/>
        <v>Yes</v>
      </c>
    </row>
    <row r="28" spans="1:11" x14ac:dyDescent="0.2">
      <c r="A28" s="89" t="s">
        <v>398</v>
      </c>
      <c r="B28" s="35" t="s">
        <v>213</v>
      </c>
      <c r="C28" s="88">
        <v>0</v>
      </c>
      <c r="D28" s="9" t="str">
        <f t="shared" si="5"/>
        <v>N/A</v>
      </c>
      <c r="E28" s="8">
        <v>0</v>
      </c>
      <c r="F28" s="9" t="str">
        <f t="shared" si="2"/>
        <v>N/A</v>
      </c>
      <c r="G28" s="8">
        <v>0</v>
      </c>
      <c r="H28" s="9" t="str">
        <f t="shared" si="3"/>
        <v>N/A</v>
      </c>
      <c r="I28" s="10" t="s">
        <v>1746</v>
      </c>
      <c r="J28" s="10" t="s">
        <v>1746</v>
      </c>
      <c r="K28" s="9" t="str">
        <f t="shared" si="4"/>
        <v>N/A</v>
      </c>
    </row>
    <row r="29" spans="1:11" x14ac:dyDescent="0.2">
      <c r="A29" s="89" t="s">
        <v>399</v>
      </c>
      <c r="B29" s="35" t="s">
        <v>213</v>
      </c>
      <c r="C29" s="88">
        <v>20.685426667000002</v>
      </c>
      <c r="D29" s="9" t="str">
        <f t="shared" si="5"/>
        <v>N/A</v>
      </c>
      <c r="E29" s="8">
        <v>20.470252419000001</v>
      </c>
      <c r="F29" s="9" t="str">
        <f t="shared" si="2"/>
        <v>N/A</v>
      </c>
      <c r="G29" s="8">
        <v>9.9963745247000002</v>
      </c>
      <c r="H29" s="9" t="str">
        <f t="shared" si="3"/>
        <v>N/A</v>
      </c>
      <c r="I29" s="10">
        <v>-1.04</v>
      </c>
      <c r="J29" s="10">
        <v>-51.2</v>
      </c>
      <c r="K29" s="9" t="str">
        <f t="shared" si="4"/>
        <v>No</v>
      </c>
    </row>
    <row r="30" spans="1:11" x14ac:dyDescent="0.2">
      <c r="A30" s="89" t="s">
        <v>400</v>
      </c>
      <c r="B30" s="35" t="s">
        <v>213</v>
      </c>
      <c r="C30" s="88">
        <v>0</v>
      </c>
      <c r="D30" s="9" t="str">
        <f t="shared" si="5"/>
        <v>N/A</v>
      </c>
      <c r="E30" s="8">
        <v>0</v>
      </c>
      <c r="F30" s="9" t="str">
        <f t="shared" si="2"/>
        <v>N/A</v>
      </c>
      <c r="G30" s="8">
        <v>0</v>
      </c>
      <c r="H30" s="9" t="str">
        <f t="shared" si="3"/>
        <v>N/A</v>
      </c>
      <c r="I30" s="10" t="s">
        <v>1746</v>
      </c>
      <c r="J30" s="10" t="s">
        <v>1746</v>
      </c>
      <c r="K30" s="9" t="str">
        <f t="shared" si="4"/>
        <v>N/A</v>
      </c>
    </row>
    <row r="31" spans="1:11" x14ac:dyDescent="0.2">
      <c r="A31" s="89" t="s">
        <v>32</v>
      </c>
      <c r="B31" s="35" t="s">
        <v>213</v>
      </c>
      <c r="C31" s="88">
        <v>78.017711411999997</v>
      </c>
      <c r="D31" s="9" t="str">
        <f t="shared" si="5"/>
        <v>N/A</v>
      </c>
      <c r="E31" s="8">
        <v>78.378802409000002</v>
      </c>
      <c r="F31" s="9" t="str">
        <f t="shared" si="2"/>
        <v>N/A</v>
      </c>
      <c r="G31" s="8">
        <v>82.761030805999994</v>
      </c>
      <c r="H31" s="9" t="str">
        <f t="shared" si="3"/>
        <v>N/A</v>
      </c>
      <c r="I31" s="10">
        <v>0.46279999999999999</v>
      </c>
      <c r="J31" s="10">
        <v>5.5910000000000002</v>
      </c>
      <c r="K31" s="9" t="str">
        <f t="shared" ref="K31:K43" si="6">IF(J31="Div by 0", "N/A", IF(J31="N/A","N/A", IF(J31&gt;30, "No", IF(J31&lt;-30, "No", "Yes"))))</f>
        <v>Yes</v>
      </c>
    </row>
    <row r="32" spans="1:11" x14ac:dyDescent="0.2">
      <c r="A32" s="89" t="s">
        <v>39</v>
      </c>
      <c r="B32" s="35" t="s">
        <v>267</v>
      </c>
      <c r="C32" s="88">
        <v>70.923149859999995</v>
      </c>
      <c r="D32" s="9" t="str">
        <f>IF($B32="N/A","N/A",IF(C32&gt;100,"No",IF(C32&lt;85,"No","Yes")))</f>
        <v>No</v>
      </c>
      <c r="E32" s="8">
        <v>71.062775947999995</v>
      </c>
      <c r="F32" s="9" t="str">
        <f>IF($B32="N/A","N/A",IF(E32&gt;100,"No",IF(E32&lt;85,"No","Yes")))</f>
        <v>No</v>
      </c>
      <c r="G32" s="8">
        <v>81.345650583999998</v>
      </c>
      <c r="H32" s="9" t="str">
        <f>IF($B32="N/A","N/A",IF(G32&gt;100,"No",IF(G32&lt;85,"No","Yes")))</f>
        <v>No</v>
      </c>
      <c r="I32" s="10">
        <v>0.19689999999999999</v>
      </c>
      <c r="J32" s="10">
        <v>14.47</v>
      </c>
      <c r="K32" s="9" t="str">
        <f t="shared" si="6"/>
        <v>Yes</v>
      </c>
    </row>
    <row r="33" spans="1:11" x14ac:dyDescent="0.2">
      <c r="A33" s="89" t="s">
        <v>907</v>
      </c>
      <c r="B33" s="35" t="s">
        <v>213</v>
      </c>
      <c r="C33" s="88">
        <v>57.952413313000001</v>
      </c>
      <c r="D33" s="9" t="str">
        <f t="shared" si="5"/>
        <v>N/A</v>
      </c>
      <c r="E33" s="8">
        <v>58.680681530999998</v>
      </c>
      <c r="F33" s="9" t="str">
        <f t="shared" si="2"/>
        <v>N/A</v>
      </c>
      <c r="G33" s="8">
        <v>64.225310515000004</v>
      </c>
      <c r="H33" s="9" t="str">
        <f t="shared" si="3"/>
        <v>N/A</v>
      </c>
      <c r="I33" s="10">
        <v>1.2569999999999999</v>
      </c>
      <c r="J33" s="10">
        <v>9.4489999999999998</v>
      </c>
      <c r="K33" s="9" t="str">
        <f t="shared" si="6"/>
        <v>Yes</v>
      </c>
    </row>
    <row r="34" spans="1:11" x14ac:dyDescent="0.2">
      <c r="A34" s="89" t="s">
        <v>848</v>
      </c>
      <c r="B34" s="35" t="s">
        <v>268</v>
      </c>
      <c r="C34" s="88">
        <v>6.7286015986000001</v>
      </c>
      <c r="D34" s="9" t="str">
        <f>IF($B34="N/A","N/A",IF(C34&gt;25,"No",IF(C34&lt;5,"No","Yes")))</f>
        <v>Yes</v>
      </c>
      <c r="E34" s="8">
        <v>6.2657477999999998</v>
      </c>
      <c r="F34" s="9" t="str">
        <f>IF($B34="N/A","N/A",IF(E34&gt;25,"No",IF(E34&lt;5,"No","Yes")))</f>
        <v>Yes</v>
      </c>
      <c r="G34" s="8">
        <v>6.2347314000000003</v>
      </c>
      <c r="H34" s="9" t="str">
        <f>IF($B34="N/A","N/A",IF(G34&gt;25,"No",IF(G34&lt;5,"No","Yes")))</f>
        <v>Yes</v>
      </c>
      <c r="I34" s="10">
        <v>-6.88</v>
      </c>
      <c r="J34" s="10">
        <v>-0.495</v>
      </c>
      <c r="K34" s="9" t="str">
        <f t="shared" si="6"/>
        <v>Yes</v>
      </c>
    </row>
    <row r="35" spans="1:11" x14ac:dyDescent="0.2">
      <c r="A35" s="89" t="s">
        <v>849</v>
      </c>
      <c r="B35" s="35" t="s">
        <v>269</v>
      </c>
      <c r="C35" s="88">
        <v>34.997474103999998</v>
      </c>
      <c r="D35" s="9" t="str">
        <f>IF($B35="N/A","N/A",IF(C35&gt;70,"No",IF(C35&lt;40,"No","Yes")))</f>
        <v>No</v>
      </c>
      <c r="E35" s="8">
        <v>34.825282303000002</v>
      </c>
      <c r="F35" s="9" t="str">
        <f>IF($B35="N/A","N/A",IF(E35&gt;70,"No",IF(E35&lt;40,"No","Yes")))</f>
        <v>No</v>
      </c>
      <c r="G35" s="8">
        <v>37.648227497999997</v>
      </c>
      <c r="H35" s="9" t="str">
        <f>IF($B35="N/A","N/A",IF(G35&gt;70,"No",IF(G35&lt;40,"No","Yes")))</f>
        <v>No</v>
      </c>
      <c r="I35" s="10">
        <v>-0.49199999999999999</v>
      </c>
      <c r="J35" s="10">
        <v>8.1059999999999999</v>
      </c>
      <c r="K35" s="9" t="str">
        <f t="shared" si="6"/>
        <v>Yes</v>
      </c>
    </row>
    <row r="36" spans="1:11" x14ac:dyDescent="0.2">
      <c r="A36" s="89" t="s">
        <v>850</v>
      </c>
      <c r="B36" s="35" t="s">
        <v>270</v>
      </c>
      <c r="C36" s="88">
        <v>58.273924297999997</v>
      </c>
      <c r="D36" s="9" t="str">
        <f>IF($B36="N/A","N/A",IF(C36&gt;55,"No",IF(C36&lt;20,"No","Yes")))</f>
        <v>No</v>
      </c>
      <c r="E36" s="8">
        <v>58.908969896999999</v>
      </c>
      <c r="F36" s="9" t="str">
        <f>IF($B36="N/A","N/A",IF(E36&gt;55,"No",IF(E36&lt;20,"No","Yes")))</f>
        <v>No</v>
      </c>
      <c r="G36" s="8">
        <v>56.117041102000002</v>
      </c>
      <c r="H36" s="9" t="str">
        <f>IF($B36="N/A","N/A",IF(G36&gt;55,"No",IF(G36&lt;20,"No","Yes")))</f>
        <v>No</v>
      </c>
      <c r="I36" s="10">
        <v>1.0900000000000001</v>
      </c>
      <c r="J36" s="10">
        <v>-4.74</v>
      </c>
      <c r="K36" s="9" t="str">
        <f t="shared" si="6"/>
        <v>Yes</v>
      </c>
    </row>
    <row r="37" spans="1:11" x14ac:dyDescent="0.2">
      <c r="A37" s="89" t="s">
        <v>163</v>
      </c>
      <c r="B37" s="35" t="s">
        <v>246</v>
      </c>
      <c r="C37" s="88">
        <v>99.139847872999994</v>
      </c>
      <c r="D37" s="9" t="str">
        <f>IF($B37="N/A","N/A",IF(C37&gt;95,"Yes","No"))</f>
        <v>Yes</v>
      </c>
      <c r="E37" s="8">
        <v>99.467991221999995</v>
      </c>
      <c r="F37" s="9" t="str">
        <f>IF($B37="N/A","N/A",IF(E37&gt;95,"Yes","No"))</f>
        <v>Yes</v>
      </c>
      <c r="G37" s="8">
        <v>99.584602916999998</v>
      </c>
      <c r="H37" s="9" t="str">
        <f>IF($B37="N/A","N/A",IF(G37&gt;95,"Yes","No"))</f>
        <v>Yes</v>
      </c>
      <c r="I37" s="10">
        <v>0.33100000000000002</v>
      </c>
      <c r="J37" s="10">
        <v>0.1172</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t="s">
        <v>1746</v>
      </c>
      <c r="D39" s="9" t="str">
        <f t="shared" si="7"/>
        <v>N/A</v>
      </c>
      <c r="E39" s="8" t="s">
        <v>1746</v>
      </c>
      <c r="F39" s="9" t="str">
        <f>IF($B39="N/A","N/A",IF(E39&gt;15,"No",IF(E39&lt;-15,"No","Yes")))</f>
        <v>N/A</v>
      </c>
      <c r="G39" s="8">
        <v>100</v>
      </c>
      <c r="H39" s="9" t="str">
        <f>IF($B39="N/A","N/A",IF(G39&gt;15,"No",IF(G39&lt;-15,"No","Yes")))</f>
        <v>N/A</v>
      </c>
      <c r="I39" s="10" t="s">
        <v>1746</v>
      </c>
      <c r="J39" s="10" t="s">
        <v>1746</v>
      </c>
      <c r="K39" s="9" t="str">
        <f t="shared" si="6"/>
        <v>N/A</v>
      </c>
    </row>
    <row r="40" spans="1:11" x14ac:dyDescent="0.2">
      <c r="A40" s="89" t="s">
        <v>43</v>
      </c>
      <c r="B40" s="35" t="s">
        <v>223</v>
      </c>
      <c r="C40" s="88">
        <v>99.210419291999997</v>
      </c>
      <c r="D40" s="9" t="str">
        <f>IF($B40="N/A","N/A",IF(C40&gt;100,"No",IF(C40&lt;98,"No","Yes")))</f>
        <v>Yes</v>
      </c>
      <c r="E40" s="8">
        <v>99.836539787000007</v>
      </c>
      <c r="F40" s="9" t="str">
        <f>IF($B40="N/A","N/A",IF(E40&gt;100,"No",IF(E40&lt;98,"No","Yes")))</f>
        <v>Yes</v>
      </c>
      <c r="G40" s="8">
        <v>99.958884932000004</v>
      </c>
      <c r="H40" s="9" t="str">
        <f>IF($B40="N/A","N/A",IF(G40&gt;100,"No",IF(G40&lt;98,"No","Yes")))</f>
        <v>Yes</v>
      </c>
      <c r="I40" s="10">
        <v>0.63109999999999999</v>
      </c>
      <c r="J40" s="10">
        <v>0.1225</v>
      </c>
      <c r="K40" s="9" t="str">
        <f t="shared" si="6"/>
        <v>Yes</v>
      </c>
    </row>
    <row r="41" spans="1:11" x14ac:dyDescent="0.2">
      <c r="A41" s="89" t="s">
        <v>44</v>
      </c>
      <c r="B41" s="35" t="s">
        <v>213</v>
      </c>
      <c r="C41" s="88">
        <v>86.745701535999999</v>
      </c>
      <c r="D41" s="9" t="str">
        <f t="shared" si="7"/>
        <v>N/A</v>
      </c>
      <c r="E41" s="8">
        <v>87.969106511000007</v>
      </c>
      <c r="F41" s="9" t="str">
        <f t="shared" ref="F41:F47" si="8">IF($B41="N/A","N/A",IF(E41&gt;15,"No",IF(E41&lt;-15,"No","Yes")))</f>
        <v>N/A</v>
      </c>
      <c r="G41" s="8">
        <v>90.056990948000006</v>
      </c>
      <c r="H41" s="9" t="str">
        <f t="shared" ref="H41:H47" si="9">IF($B41="N/A","N/A",IF(G41&gt;15,"No",IF(G41&lt;-15,"No","Yes")))</f>
        <v>N/A</v>
      </c>
      <c r="I41" s="10">
        <v>1.41</v>
      </c>
      <c r="J41" s="10">
        <v>2.3730000000000002</v>
      </c>
      <c r="K41" s="9" t="str">
        <f t="shared" si="6"/>
        <v>Yes</v>
      </c>
    </row>
    <row r="42" spans="1:11" x14ac:dyDescent="0.2">
      <c r="A42" s="89" t="s">
        <v>45</v>
      </c>
      <c r="B42" s="35" t="s">
        <v>213</v>
      </c>
      <c r="C42" s="88">
        <v>13.250291549</v>
      </c>
      <c r="D42" s="9" t="str">
        <f t="shared" si="7"/>
        <v>N/A</v>
      </c>
      <c r="E42" s="8">
        <v>12.025693312</v>
      </c>
      <c r="F42" s="9" t="str">
        <f t="shared" si="8"/>
        <v>N/A</v>
      </c>
      <c r="G42" s="8">
        <v>9.9340300853999999</v>
      </c>
      <c r="H42" s="9" t="str">
        <f t="shared" si="9"/>
        <v>N/A</v>
      </c>
      <c r="I42" s="10">
        <v>-9.24</v>
      </c>
      <c r="J42" s="10">
        <v>-17.399999999999999</v>
      </c>
      <c r="K42" s="9" t="str">
        <f t="shared" si="6"/>
        <v>Yes</v>
      </c>
    </row>
    <row r="43" spans="1:11" x14ac:dyDescent="0.2">
      <c r="A43" s="89" t="s">
        <v>50</v>
      </c>
      <c r="B43" s="35" t="s">
        <v>213</v>
      </c>
      <c r="C43" s="88">
        <v>2.5141426999999998E-3</v>
      </c>
      <c r="D43" s="9" t="str">
        <f t="shared" si="7"/>
        <v>N/A</v>
      </c>
      <c r="E43" s="8">
        <v>8.1329790000000002E-4</v>
      </c>
      <c r="F43" s="9" t="str">
        <f t="shared" si="8"/>
        <v>N/A</v>
      </c>
      <c r="G43" s="8">
        <v>3.9209499999999998E-5</v>
      </c>
      <c r="H43" s="9" t="str">
        <f t="shared" si="9"/>
        <v>N/A</v>
      </c>
      <c r="I43" s="10">
        <v>-67.7</v>
      </c>
      <c r="J43" s="10">
        <v>-95.2</v>
      </c>
      <c r="K43" s="9" t="str">
        <f t="shared" si="6"/>
        <v>No</v>
      </c>
    </row>
    <row r="44" spans="1:11" x14ac:dyDescent="0.2">
      <c r="A44" s="89" t="s">
        <v>910</v>
      </c>
      <c r="B44" s="35" t="s">
        <v>213</v>
      </c>
      <c r="C44" s="88">
        <v>92.456630200000006</v>
      </c>
      <c r="D44" s="9" t="str">
        <f t="shared" si="7"/>
        <v>N/A</v>
      </c>
      <c r="E44" s="8">
        <v>93.530339846000004</v>
      </c>
      <c r="F44" s="9" t="str">
        <f t="shared" si="8"/>
        <v>N/A</v>
      </c>
      <c r="G44" s="8">
        <v>94.502065271000006</v>
      </c>
      <c r="H44" s="9" t="str">
        <f t="shared" si="9"/>
        <v>N/A</v>
      </c>
      <c r="I44" s="10">
        <v>1.161</v>
      </c>
      <c r="J44" s="10">
        <v>1.0389999999999999</v>
      </c>
      <c r="K44" s="9" t="str">
        <f>IF(J44="Div by 0", "N/A", IF(J44="N/A","N/A", IF(J44&gt;30, "No", IF(J44&lt;-30, "No", "Yes"))))</f>
        <v>Yes</v>
      </c>
    </row>
    <row r="45" spans="1:11" x14ac:dyDescent="0.2">
      <c r="A45" s="89" t="s">
        <v>911</v>
      </c>
      <c r="B45" s="35" t="s">
        <v>213</v>
      </c>
      <c r="C45" s="88">
        <v>7.5433698001999998</v>
      </c>
      <c r="D45" s="9" t="str">
        <f t="shared" si="7"/>
        <v>N/A</v>
      </c>
      <c r="E45" s="8">
        <v>6.4696601536999996</v>
      </c>
      <c r="F45" s="9" t="str">
        <f t="shared" si="8"/>
        <v>N/A</v>
      </c>
      <c r="G45" s="8">
        <v>5.4979347285999998</v>
      </c>
      <c r="H45" s="9" t="str">
        <f t="shared" si="9"/>
        <v>N/A</v>
      </c>
      <c r="I45" s="10">
        <v>-14.2</v>
      </c>
      <c r="J45" s="10">
        <v>-15</v>
      </c>
      <c r="K45" s="9" t="str">
        <f>IF(J45="Div by 0", "N/A", IF(J45="N/A","N/A", IF(J45&gt;30, "No", IF(J45&lt;-30, "No", "Yes"))))</f>
        <v>Yes</v>
      </c>
    </row>
    <row r="46" spans="1:11" x14ac:dyDescent="0.2">
      <c r="A46" s="89" t="s">
        <v>934</v>
      </c>
      <c r="B46" s="35" t="s">
        <v>213</v>
      </c>
      <c r="C46" s="88">
        <v>0</v>
      </c>
      <c r="D46" s="9" t="str">
        <f t="shared" si="7"/>
        <v>N/A</v>
      </c>
      <c r="E46" s="8">
        <v>0</v>
      </c>
      <c r="F46" s="9" t="str">
        <f t="shared" si="8"/>
        <v>N/A</v>
      </c>
      <c r="G46" s="8">
        <v>1.95233E-5</v>
      </c>
      <c r="H46" s="9" t="str">
        <f t="shared" si="9"/>
        <v>N/A</v>
      </c>
      <c r="I46" s="10" t="s">
        <v>1746</v>
      </c>
      <c r="J46" s="10" t="s">
        <v>1746</v>
      </c>
      <c r="K46" s="9" t="str">
        <f>IF(J46="Div by 0", "N/A", IF(J46="N/A","N/A", IF(J46&gt;30, "No", IF(J46&lt;-30, "No", "Yes"))))</f>
        <v>N/A</v>
      </c>
    </row>
    <row r="47" spans="1:11" x14ac:dyDescent="0.2">
      <c r="A47" s="89" t="s">
        <v>922</v>
      </c>
      <c r="B47" s="35" t="s">
        <v>213</v>
      </c>
      <c r="C47" s="88">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
      <c r="A48" s="158" t="s">
        <v>1633</v>
      </c>
      <c r="B48" s="159"/>
      <c r="C48" s="159"/>
      <c r="D48" s="159"/>
      <c r="E48" s="159"/>
      <c r="F48" s="159"/>
      <c r="G48" s="159"/>
      <c r="H48" s="159"/>
      <c r="I48" s="159"/>
      <c r="J48" s="159"/>
      <c r="K48" s="160"/>
    </row>
    <row r="49" spans="1:11" x14ac:dyDescent="0.2">
      <c r="A49" s="151" t="s">
        <v>1631</v>
      </c>
      <c r="B49" s="152"/>
      <c r="C49" s="152"/>
      <c r="D49" s="152"/>
      <c r="E49" s="152"/>
      <c r="F49" s="152"/>
      <c r="G49" s="152"/>
      <c r="H49" s="152"/>
      <c r="I49" s="152"/>
      <c r="J49" s="152"/>
      <c r="K49" s="153"/>
    </row>
    <row r="50" spans="1:11" x14ac:dyDescent="0.2">
      <c r="A50" s="154" t="s">
        <v>1732</v>
      </c>
      <c r="B50" s="154"/>
      <c r="C50" s="154"/>
      <c r="D50" s="154"/>
      <c r="E50" s="154"/>
      <c r="F50" s="154"/>
      <c r="G50" s="154"/>
      <c r="H50" s="154"/>
      <c r="I50" s="154"/>
      <c r="J50" s="154"/>
      <c r="K50" s="155"/>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1586</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5" t="s">
        <v>213</v>
      </c>
      <c r="C6" s="87">
        <v>7332529</v>
      </c>
      <c r="D6" s="9" t="str">
        <f t="shared" ref="D6:D15" si="0">IF($B6="N/A","N/A",IF(C6&lt;0,"No","Yes"))</f>
        <v>N/A</v>
      </c>
      <c r="E6" s="87">
        <v>22423487</v>
      </c>
      <c r="F6" s="9" t="str">
        <f t="shared" ref="F6:F15" si="1">IF($B6="N/A","N/A",IF(E6&lt;0,"No","Yes"))</f>
        <v>N/A</v>
      </c>
      <c r="G6" s="87">
        <v>27005033</v>
      </c>
      <c r="H6" s="9" t="str">
        <f t="shared" ref="H6:H15" si="2">IF($B6="N/A","N/A",IF(G6&lt;0,"No","Yes"))</f>
        <v>N/A</v>
      </c>
      <c r="I6" s="10">
        <v>205.8</v>
      </c>
      <c r="J6" s="10">
        <v>20.43</v>
      </c>
      <c r="K6" s="9" t="str">
        <f t="shared" ref="K6:K15" si="3">IF(J6="Div by 0", "N/A", IF(J6="N/A","N/A", IF(J6&gt;30, "No", IF(J6&lt;-30, "No", "Yes"))))</f>
        <v>Yes</v>
      </c>
    </row>
    <row r="7" spans="1:11" x14ac:dyDescent="0.2">
      <c r="A7" s="86" t="s">
        <v>443</v>
      </c>
      <c r="B7" s="5" t="s">
        <v>213</v>
      </c>
      <c r="C7" s="88">
        <v>0.1224407022</v>
      </c>
      <c r="D7" s="9" t="str">
        <f t="shared" si="0"/>
        <v>N/A</v>
      </c>
      <c r="E7" s="88">
        <v>1.5062643914</v>
      </c>
      <c r="F7" s="9" t="str">
        <f t="shared" si="1"/>
        <v>N/A</v>
      </c>
      <c r="G7" s="88">
        <v>13.544760342</v>
      </c>
      <c r="H7" s="9" t="str">
        <f t="shared" si="2"/>
        <v>N/A</v>
      </c>
      <c r="I7" s="10">
        <v>1130</v>
      </c>
      <c r="J7" s="10">
        <v>799.2</v>
      </c>
      <c r="K7" s="9" t="str">
        <f t="shared" si="3"/>
        <v>No</v>
      </c>
    </row>
    <row r="8" spans="1:11" x14ac:dyDescent="0.2">
      <c r="A8" s="86" t="s">
        <v>444</v>
      </c>
      <c r="B8" s="5" t="s">
        <v>213</v>
      </c>
      <c r="C8" s="88">
        <v>33.440481449000004</v>
      </c>
      <c r="D8" s="9" t="str">
        <f t="shared" si="0"/>
        <v>N/A</v>
      </c>
      <c r="E8" s="88">
        <v>33.210267430999998</v>
      </c>
      <c r="F8" s="9" t="str">
        <f t="shared" si="1"/>
        <v>N/A</v>
      </c>
      <c r="G8" s="88">
        <v>29.359408670000001</v>
      </c>
      <c r="H8" s="9" t="str">
        <f t="shared" si="2"/>
        <v>N/A</v>
      </c>
      <c r="I8" s="10">
        <v>-0.68799999999999994</v>
      </c>
      <c r="J8" s="10">
        <v>-11.6</v>
      </c>
      <c r="K8" s="9" t="str">
        <f t="shared" si="3"/>
        <v>Yes</v>
      </c>
    </row>
    <row r="9" spans="1:11" x14ac:dyDescent="0.2">
      <c r="A9" s="86" t="s">
        <v>445</v>
      </c>
      <c r="B9" s="5" t="s">
        <v>213</v>
      </c>
      <c r="C9" s="88">
        <v>28.120025165000001</v>
      </c>
      <c r="D9" s="9" t="str">
        <f t="shared" si="0"/>
        <v>N/A</v>
      </c>
      <c r="E9" s="88">
        <v>26.801549643000001</v>
      </c>
      <c r="F9" s="9" t="str">
        <f t="shared" si="1"/>
        <v>N/A</v>
      </c>
      <c r="G9" s="88">
        <v>23.209306947000002</v>
      </c>
      <c r="H9" s="9" t="str">
        <f t="shared" si="2"/>
        <v>N/A</v>
      </c>
      <c r="I9" s="10">
        <v>-4.6900000000000004</v>
      </c>
      <c r="J9" s="10">
        <v>-13.4</v>
      </c>
      <c r="K9" s="9" t="str">
        <f t="shared" si="3"/>
        <v>Yes</v>
      </c>
    </row>
    <row r="10" spans="1:11" x14ac:dyDescent="0.2">
      <c r="A10" s="86" t="s">
        <v>446</v>
      </c>
      <c r="B10" s="5" t="s">
        <v>213</v>
      </c>
      <c r="C10" s="88">
        <v>35.437132263999999</v>
      </c>
      <c r="D10" s="9" t="str">
        <f t="shared" si="0"/>
        <v>N/A</v>
      </c>
      <c r="E10" s="88">
        <v>36.486778350000002</v>
      </c>
      <c r="F10" s="9" t="str">
        <f t="shared" si="1"/>
        <v>N/A</v>
      </c>
      <c r="G10" s="88">
        <v>32.817589966</v>
      </c>
      <c r="H10" s="9" t="str">
        <f t="shared" si="2"/>
        <v>N/A</v>
      </c>
      <c r="I10" s="10">
        <v>2.9620000000000002</v>
      </c>
      <c r="J10" s="10">
        <v>-10.1</v>
      </c>
      <c r="K10" s="9" t="str">
        <f t="shared" si="3"/>
        <v>Yes</v>
      </c>
    </row>
    <row r="11" spans="1:11" x14ac:dyDescent="0.2">
      <c r="A11" s="86" t="s">
        <v>1628</v>
      </c>
      <c r="B11" s="5" t="s">
        <v>213</v>
      </c>
      <c r="C11" s="88">
        <v>92.224701737000004</v>
      </c>
      <c r="D11" s="9" t="str">
        <f t="shared" si="0"/>
        <v>N/A</v>
      </c>
      <c r="E11" s="88">
        <v>94.260027444000002</v>
      </c>
      <c r="F11" s="9" t="str">
        <f t="shared" si="1"/>
        <v>N/A</v>
      </c>
      <c r="G11" s="88">
        <v>92.345571286999999</v>
      </c>
      <c r="H11" s="9" t="str">
        <f t="shared" si="2"/>
        <v>N/A</v>
      </c>
      <c r="I11" s="10">
        <v>2.2069999999999999</v>
      </c>
      <c r="J11" s="10">
        <v>-2.0299999999999998</v>
      </c>
      <c r="K11" s="9" t="str">
        <f t="shared" si="3"/>
        <v>Yes</v>
      </c>
    </row>
    <row r="12" spans="1:11" x14ac:dyDescent="0.2">
      <c r="A12" s="86" t="s">
        <v>16</v>
      </c>
      <c r="B12" s="5" t="s">
        <v>213</v>
      </c>
      <c r="C12" s="88">
        <v>1.7780632030000001</v>
      </c>
      <c r="D12" s="9" t="str">
        <f t="shared" si="0"/>
        <v>N/A</v>
      </c>
      <c r="E12" s="88">
        <v>2.1693057818999999</v>
      </c>
      <c r="F12" s="9" t="str">
        <f t="shared" si="1"/>
        <v>N/A</v>
      </c>
      <c r="G12" s="88">
        <v>3.3639025732999999</v>
      </c>
      <c r="H12" s="9" t="str">
        <f t="shared" si="2"/>
        <v>N/A</v>
      </c>
      <c r="I12" s="10">
        <v>22</v>
      </c>
      <c r="J12" s="10">
        <v>55.07</v>
      </c>
      <c r="K12" s="9" t="str">
        <f t="shared" si="3"/>
        <v>No</v>
      </c>
    </row>
    <row r="13" spans="1:11" x14ac:dyDescent="0.2">
      <c r="A13" s="86" t="s">
        <v>36</v>
      </c>
      <c r="B13" s="5" t="s">
        <v>213</v>
      </c>
      <c r="C13" s="88">
        <v>7.6697032900000003E-2</v>
      </c>
      <c r="D13" s="9" t="str">
        <f t="shared" si="0"/>
        <v>N/A</v>
      </c>
      <c r="E13" s="88">
        <v>0.1349488053</v>
      </c>
      <c r="F13" s="9" t="str">
        <f t="shared" si="1"/>
        <v>N/A</v>
      </c>
      <c r="G13" s="88">
        <v>0.8247393341</v>
      </c>
      <c r="H13" s="9" t="str">
        <f t="shared" si="2"/>
        <v>N/A</v>
      </c>
      <c r="I13" s="10">
        <v>75.95</v>
      </c>
      <c r="J13" s="10">
        <v>511.1</v>
      </c>
      <c r="K13" s="9" t="str">
        <f t="shared" si="3"/>
        <v>No</v>
      </c>
    </row>
    <row r="14" spans="1:11" x14ac:dyDescent="0.2">
      <c r="A14" s="86" t="s">
        <v>37</v>
      </c>
      <c r="B14" s="5" t="s">
        <v>213</v>
      </c>
      <c r="C14" s="88">
        <v>4.5257596914000002</v>
      </c>
      <c r="D14" s="9" t="str">
        <f t="shared" si="0"/>
        <v>N/A</v>
      </c>
      <c r="E14" s="88">
        <v>12.328167448</v>
      </c>
      <c r="F14" s="9" t="str">
        <f t="shared" si="1"/>
        <v>N/A</v>
      </c>
      <c r="G14" s="88">
        <v>30.806844922</v>
      </c>
      <c r="H14" s="9" t="str">
        <f t="shared" si="2"/>
        <v>N/A</v>
      </c>
      <c r="I14" s="10">
        <v>172.4</v>
      </c>
      <c r="J14" s="10">
        <v>149.9</v>
      </c>
      <c r="K14" s="9" t="str">
        <f t="shared" si="3"/>
        <v>No</v>
      </c>
    </row>
    <row r="15" spans="1:11" x14ac:dyDescent="0.2">
      <c r="A15" s="86" t="s">
        <v>38</v>
      </c>
      <c r="B15" s="5" t="s">
        <v>213</v>
      </c>
      <c r="C15" s="88">
        <v>2.0233015033999999</v>
      </c>
      <c r="D15" s="9" t="str">
        <f t="shared" si="0"/>
        <v>N/A</v>
      </c>
      <c r="E15" s="88">
        <v>2.3364051900999998</v>
      </c>
      <c r="F15" s="9" t="str">
        <f t="shared" si="1"/>
        <v>N/A</v>
      </c>
      <c r="G15" s="88">
        <v>2.8903623558999998</v>
      </c>
      <c r="H15" s="9" t="str">
        <f t="shared" si="2"/>
        <v>N/A</v>
      </c>
      <c r="I15" s="10">
        <v>15.47</v>
      </c>
      <c r="J15" s="10">
        <v>23.71</v>
      </c>
      <c r="K15" s="9" t="str">
        <f t="shared" si="3"/>
        <v>Yes</v>
      </c>
    </row>
    <row r="16" spans="1:11" x14ac:dyDescent="0.2">
      <c r="A16" s="86" t="s">
        <v>376</v>
      </c>
      <c r="B16" s="5" t="s">
        <v>213</v>
      </c>
      <c r="C16" s="8">
        <v>21.581926236000001</v>
      </c>
      <c r="D16" s="9" t="str">
        <f t="shared" ref="D16:D41" si="4">IF($B16="N/A","N/A",IF(C16&lt;0,"No","Yes"))</f>
        <v>N/A</v>
      </c>
      <c r="E16" s="8">
        <v>20.852358957</v>
      </c>
      <c r="F16" s="9" t="str">
        <f t="shared" ref="F16:F41" si="5">IF($B16="N/A","N/A",IF(E16&lt;0,"No","Yes"))</f>
        <v>N/A</v>
      </c>
      <c r="G16" s="8">
        <v>22.638854024</v>
      </c>
      <c r="H16" s="9" t="str">
        <f t="shared" ref="H16:H41" si="6">IF($B16="N/A","N/A",IF(G16&lt;0,"No","Yes"))</f>
        <v>N/A</v>
      </c>
      <c r="I16" s="10">
        <v>-3.38</v>
      </c>
      <c r="J16" s="10">
        <v>8.5670000000000002</v>
      </c>
      <c r="K16" s="9" t="str">
        <f t="shared" ref="K16:K41" si="7">IF(J16="Div by 0", "N/A", IF(J16="N/A","N/A", IF(J16&gt;30, "No", IF(J16&lt;-30, "No", "Yes"))))</f>
        <v>Yes</v>
      </c>
    </row>
    <row r="17" spans="1:11" x14ac:dyDescent="0.2">
      <c r="A17" s="86" t="s">
        <v>377</v>
      </c>
      <c r="B17" s="5" t="s">
        <v>213</v>
      </c>
      <c r="C17" s="8">
        <v>2.7166616000000001E-2</v>
      </c>
      <c r="D17" s="9" t="str">
        <f t="shared" si="4"/>
        <v>N/A</v>
      </c>
      <c r="E17" s="8">
        <v>8.7738361099999995E-2</v>
      </c>
      <c r="F17" s="9" t="str">
        <f t="shared" si="5"/>
        <v>N/A</v>
      </c>
      <c r="G17" s="8">
        <v>0.47650006569999998</v>
      </c>
      <c r="H17" s="9" t="str">
        <f t="shared" si="6"/>
        <v>N/A</v>
      </c>
      <c r="I17" s="10">
        <v>223</v>
      </c>
      <c r="J17" s="10">
        <v>443.1</v>
      </c>
      <c r="K17" s="9" t="str">
        <f t="shared" si="7"/>
        <v>No</v>
      </c>
    </row>
    <row r="18" spans="1:11" x14ac:dyDescent="0.2">
      <c r="A18" s="86" t="s">
        <v>378</v>
      </c>
      <c r="B18" s="5" t="s">
        <v>213</v>
      </c>
      <c r="C18" s="8">
        <v>3.4821546563000001</v>
      </c>
      <c r="D18" s="9" t="str">
        <f t="shared" si="4"/>
        <v>N/A</v>
      </c>
      <c r="E18" s="8">
        <v>3.7807233103</v>
      </c>
      <c r="F18" s="9" t="str">
        <f t="shared" si="5"/>
        <v>N/A</v>
      </c>
      <c r="G18" s="8">
        <v>4.2659603489000002</v>
      </c>
      <c r="H18" s="9" t="str">
        <f t="shared" si="6"/>
        <v>N/A</v>
      </c>
      <c r="I18" s="10">
        <v>8.5739999999999998</v>
      </c>
      <c r="J18" s="10">
        <v>12.83</v>
      </c>
      <c r="K18" s="9" t="str">
        <f t="shared" si="7"/>
        <v>Yes</v>
      </c>
    </row>
    <row r="19" spans="1:11" x14ac:dyDescent="0.2">
      <c r="A19" s="86" t="s">
        <v>379</v>
      </c>
      <c r="B19" s="5" t="s">
        <v>213</v>
      </c>
      <c r="C19" s="8">
        <v>13.816201749999999</v>
      </c>
      <c r="D19" s="9" t="str">
        <f t="shared" si="4"/>
        <v>N/A</v>
      </c>
      <c r="E19" s="8">
        <v>12.306582825</v>
      </c>
      <c r="F19" s="9" t="str">
        <f t="shared" si="5"/>
        <v>N/A</v>
      </c>
      <c r="G19" s="8">
        <v>12.230990423</v>
      </c>
      <c r="H19" s="9" t="str">
        <f t="shared" si="6"/>
        <v>N/A</v>
      </c>
      <c r="I19" s="10">
        <v>-10.9</v>
      </c>
      <c r="J19" s="10">
        <v>-0.61399999999999999</v>
      </c>
      <c r="K19" s="9" t="str">
        <f t="shared" si="7"/>
        <v>Yes</v>
      </c>
    </row>
    <row r="20" spans="1:11" x14ac:dyDescent="0.2">
      <c r="A20" s="86" t="s">
        <v>380</v>
      </c>
      <c r="B20" s="5" t="s">
        <v>213</v>
      </c>
      <c r="C20" s="8">
        <v>0.20624534859999999</v>
      </c>
      <c r="D20" s="9" t="str">
        <f t="shared" si="4"/>
        <v>N/A</v>
      </c>
      <c r="E20" s="8">
        <v>0.1915536152</v>
      </c>
      <c r="F20" s="9" t="str">
        <f t="shared" si="5"/>
        <v>N/A</v>
      </c>
      <c r="G20" s="8">
        <v>0.144428633</v>
      </c>
      <c r="H20" s="9" t="str">
        <f t="shared" si="6"/>
        <v>N/A</v>
      </c>
      <c r="I20" s="10">
        <v>-7.12</v>
      </c>
      <c r="J20" s="10">
        <v>-24.6</v>
      </c>
      <c r="K20" s="9" t="str">
        <f t="shared" si="7"/>
        <v>Yes</v>
      </c>
    </row>
    <row r="21" spans="1:11" x14ac:dyDescent="0.2">
      <c r="A21" s="86" t="s">
        <v>381</v>
      </c>
      <c r="B21" s="5" t="s">
        <v>213</v>
      </c>
      <c r="C21" s="8">
        <v>0.94740845890000003</v>
      </c>
      <c r="D21" s="9" t="str">
        <f t="shared" si="4"/>
        <v>N/A</v>
      </c>
      <c r="E21" s="8">
        <v>1.0391024375</v>
      </c>
      <c r="F21" s="9" t="str">
        <f t="shared" si="5"/>
        <v>N/A</v>
      </c>
      <c r="G21" s="8">
        <v>2.6012817684999998</v>
      </c>
      <c r="H21" s="9" t="str">
        <f t="shared" si="6"/>
        <v>N/A</v>
      </c>
      <c r="I21" s="10">
        <v>9.6780000000000008</v>
      </c>
      <c r="J21" s="10">
        <v>150.30000000000001</v>
      </c>
      <c r="K21" s="9" t="str">
        <f t="shared" si="7"/>
        <v>No</v>
      </c>
    </row>
    <row r="22" spans="1:11" x14ac:dyDescent="0.2">
      <c r="A22" s="86" t="s">
        <v>382</v>
      </c>
      <c r="B22" s="5" t="s">
        <v>213</v>
      </c>
      <c r="C22" s="8">
        <v>28.862033822000001</v>
      </c>
      <c r="D22" s="9" t="str">
        <f t="shared" si="4"/>
        <v>N/A</v>
      </c>
      <c r="E22" s="8">
        <v>27.320068461999998</v>
      </c>
      <c r="F22" s="9" t="str">
        <f t="shared" si="5"/>
        <v>N/A</v>
      </c>
      <c r="G22" s="8">
        <v>26.133598874</v>
      </c>
      <c r="H22" s="9" t="str">
        <f t="shared" si="6"/>
        <v>N/A</v>
      </c>
      <c r="I22" s="10">
        <v>-5.34</v>
      </c>
      <c r="J22" s="10">
        <v>-4.34</v>
      </c>
      <c r="K22" s="9" t="str">
        <f t="shared" si="7"/>
        <v>Yes</v>
      </c>
    </row>
    <row r="23" spans="1:11" x14ac:dyDescent="0.2">
      <c r="A23" s="86" t="s">
        <v>383</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
      <c r="A24" s="86" t="s">
        <v>384</v>
      </c>
      <c r="B24" s="5" t="s">
        <v>213</v>
      </c>
      <c r="C24" s="8">
        <v>0.1175447107</v>
      </c>
      <c r="D24" s="9" t="str">
        <f t="shared" si="4"/>
        <v>N/A</v>
      </c>
      <c r="E24" s="8">
        <v>6.1966276700000003E-2</v>
      </c>
      <c r="F24" s="9" t="str">
        <f t="shared" si="5"/>
        <v>N/A</v>
      </c>
      <c r="G24" s="8">
        <v>5.1349687300000002E-2</v>
      </c>
      <c r="H24" s="9" t="str">
        <f t="shared" si="6"/>
        <v>N/A</v>
      </c>
      <c r="I24" s="10">
        <v>-47.3</v>
      </c>
      <c r="J24" s="10">
        <v>-17.100000000000001</v>
      </c>
      <c r="K24" s="9" t="str">
        <f t="shared" si="7"/>
        <v>Yes</v>
      </c>
    </row>
    <row r="25" spans="1:11" x14ac:dyDescent="0.2">
      <c r="A25" s="86" t="s">
        <v>385</v>
      </c>
      <c r="B25" s="5" t="s">
        <v>213</v>
      </c>
      <c r="C25" s="8">
        <v>2.0095522295000001</v>
      </c>
      <c r="D25" s="9" t="str">
        <f t="shared" si="4"/>
        <v>N/A</v>
      </c>
      <c r="E25" s="8">
        <v>1.756154161</v>
      </c>
      <c r="F25" s="9" t="str">
        <f t="shared" si="5"/>
        <v>N/A</v>
      </c>
      <c r="G25" s="8">
        <v>2.2057851216</v>
      </c>
      <c r="H25" s="9" t="str">
        <f t="shared" si="6"/>
        <v>N/A</v>
      </c>
      <c r="I25" s="10">
        <v>-12.6</v>
      </c>
      <c r="J25" s="10">
        <v>25.6</v>
      </c>
      <c r="K25" s="9" t="str">
        <f t="shared" si="7"/>
        <v>Yes</v>
      </c>
    </row>
    <row r="26" spans="1:11" x14ac:dyDescent="0.2">
      <c r="A26" s="86" t="s">
        <v>386</v>
      </c>
      <c r="B26" s="5" t="s">
        <v>213</v>
      </c>
      <c r="C26" s="8">
        <v>0.61351274570000003</v>
      </c>
      <c r="D26" s="9" t="str">
        <f t="shared" si="4"/>
        <v>N/A</v>
      </c>
      <c r="E26" s="8">
        <v>0.68942444140000003</v>
      </c>
      <c r="F26" s="9" t="str">
        <f t="shared" si="5"/>
        <v>N/A</v>
      </c>
      <c r="G26" s="8">
        <v>1.9863593575</v>
      </c>
      <c r="H26" s="9" t="str">
        <f t="shared" si="6"/>
        <v>N/A</v>
      </c>
      <c r="I26" s="10">
        <v>12.37</v>
      </c>
      <c r="J26" s="10">
        <v>188.1</v>
      </c>
      <c r="K26" s="9" t="str">
        <f t="shared" si="7"/>
        <v>No</v>
      </c>
    </row>
    <row r="27" spans="1:11" x14ac:dyDescent="0.2">
      <c r="A27" s="86" t="s">
        <v>387</v>
      </c>
      <c r="B27" s="5" t="s">
        <v>213</v>
      </c>
      <c r="C27" s="8">
        <v>0.82031724660000005</v>
      </c>
      <c r="D27" s="9" t="str">
        <f t="shared" si="4"/>
        <v>N/A</v>
      </c>
      <c r="E27" s="8">
        <v>0.73742322059999998</v>
      </c>
      <c r="F27" s="9" t="str">
        <f t="shared" si="5"/>
        <v>N/A</v>
      </c>
      <c r="G27" s="8">
        <v>0.74607944380000002</v>
      </c>
      <c r="H27" s="9" t="str">
        <f t="shared" si="6"/>
        <v>N/A</v>
      </c>
      <c r="I27" s="10">
        <v>-10.1</v>
      </c>
      <c r="J27" s="10">
        <v>1.1739999999999999</v>
      </c>
      <c r="K27" s="9" t="str">
        <f t="shared" si="7"/>
        <v>Yes</v>
      </c>
    </row>
    <row r="28" spans="1:11" x14ac:dyDescent="0.2">
      <c r="A28" s="86" t="s">
        <v>388</v>
      </c>
      <c r="B28" s="5" t="s">
        <v>213</v>
      </c>
      <c r="C28" s="8">
        <v>3.8186010000000001E-4</v>
      </c>
      <c r="D28" s="9" t="str">
        <f t="shared" si="4"/>
        <v>N/A</v>
      </c>
      <c r="E28" s="8">
        <v>3.7460720000000001E-4</v>
      </c>
      <c r="F28" s="9" t="str">
        <f t="shared" si="5"/>
        <v>N/A</v>
      </c>
      <c r="G28" s="8">
        <v>1.7774460000000001E-4</v>
      </c>
      <c r="H28" s="9" t="str">
        <f t="shared" si="6"/>
        <v>N/A</v>
      </c>
      <c r="I28" s="10">
        <v>-1.9</v>
      </c>
      <c r="J28" s="10">
        <v>-52.6</v>
      </c>
      <c r="K28" s="9" t="str">
        <f t="shared" si="7"/>
        <v>No</v>
      </c>
    </row>
    <row r="29" spans="1:11" x14ac:dyDescent="0.2">
      <c r="A29" s="86" t="s">
        <v>389</v>
      </c>
      <c r="B29" s="5" t="s">
        <v>213</v>
      </c>
      <c r="C29" s="8">
        <v>1.227407E-4</v>
      </c>
      <c r="D29" s="9" t="str">
        <f t="shared" si="4"/>
        <v>N/A</v>
      </c>
      <c r="E29" s="8">
        <v>2.80598642E-2</v>
      </c>
      <c r="F29" s="9" t="str">
        <f t="shared" si="5"/>
        <v>N/A</v>
      </c>
      <c r="G29" s="8">
        <v>6.2243952800000002E-2</v>
      </c>
      <c r="H29" s="9" t="str">
        <f t="shared" si="6"/>
        <v>N/A</v>
      </c>
      <c r="I29" s="10">
        <v>22761</v>
      </c>
      <c r="J29" s="10">
        <v>121.8</v>
      </c>
      <c r="K29" s="9" t="str">
        <f t="shared" si="7"/>
        <v>No</v>
      </c>
    </row>
    <row r="30" spans="1:11" x14ac:dyDescent="0.2">
      <c r="A30" s="86" t="s">
        <v>390</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
      <c r="A31" s="86" t="s">
        <v>391</v>
      </c>
      <c r="B31" s="5" t="s">
        <v>213</v>
      </c>
      <c r="C31" s="8">
        <v>0.4993911378</v>
      </c>
      <c r="D31" s="9" t="str">
        <f t="shared" si="4"/>
        <v>N/A</v>
      </c>
      <c r="E31" s="8">
        <v>0.46069997940000001</v>
      </c>
      <c r="F31" s="9" t="str">
        <f t="shared" si="5"/>
        <v>N/A</v>
      </c>
      <c r="G31" s="8">
        <v>0.4064945968</v>
      </c>
      <c r="H31" s="9" t="str">
        <f t="shared" si="6"/>
        <v>N/A</v>
      </c>
      <c r="I31" s="10">
        <v>-7.75</v>
      </c>
      <c r="J31" s="10">
        <v>-11.8</v>
      </c>
      <c r="K31" s="9" t="str">
        <f t="shared" si="7"/>
        <v>Yes</v>
      </c>
    </row>
    <row r="32" spans="1:11" x14ac:dyDescent="0.2">
      <c r="A32" s="86" t="s">
        <v>392</v>
      </c>
      <c r="B32" s="5" t="s">
        <v>213</v>
      </c>
      <c r="C32" s="8">
        <v>0.1031704068</v>
      </c>
      <c r="D32" s="9" t="str">
        <f t="shared" si="4"/>
        <v>N/A</v>
      </c>
      <c r="E32" s="8">
        <v>0.189738554</v>
      </c>
      <c r="F32" s="9" t="str">
        <f t="shared" si="5"/>
        <v>N/A</v>
      </c>
      <c r="G32" s="8">
        <v>0.42118815409999999</v>
      </c>
      <c r="H32" s="9" t="str">
        <f t="shared" si="6"/>
        <v>N/A</v>
      </c>
      <c r="I32" s="10">
        <v>83.91</v>
      </c>
      <c r="J32" s="10">
        <v>122</v>
      </c>
      <c r="K32" s="9" t="str">
        <f t="shared" si="7"/>
        <v>No</v>
      </c>
    </row>
    <row r="33" spans="1:11" x14ac:dyDescent="0.2">
      <c r="A33" s="86" t="s">
        <v>393</v>
      </c>
      <c r="B33" s="5" t="s">
        <v>213</v>
      </c>
      <c r="C33" s="8">
        <v>0</v>
      </c>
      <c r="D33" s="9" t="str">
        <f t="shared" si="4"/>
        <v>N/A</v>
      </c>
      <c r="E33" s="8">
        <v>1.7838439000000001E-3</v>
      </c>
      <c r="F33" s="9" t="str">
        <f t="shared" si="5"/>
        <v>N/A</v>
      </c>
      <c r="G33" s="8">
        <v>5.8803852999999998E-3</v>
      </c>
      <c r="H33" s="9" t="str">
        <f t="shared" si="6"/>
        <v>N/A</v>
      </c>
      <c r="I33" s="10" t="s">
        <v>1746</v>
      </c>
      <c r="J33" s="10">
        <v>229.6</v>
      </c>
      <c r="K33" s="9" t="str">
        <f t="shared" si="7"/>
        <v>No</v>
      </c>
    </row>
    <row r="34" spans="1:11" x14ac:dyDescent="0.2">
      <c r="A34" s="86" t="s">
        <v>394</v>
      </c>
      <c r="B34" s="5" t="s">
        <v>213</v>
      </c>
      <c r="C34" s="8">
        <v>4.6641479000000003E-3</v>
      </c>
      <c r="D34" s="9" t="str">
        <f t="shared" si="4"/>
        <v>N/A</v>
      </c>
      <c r="E34" s="8">
        <v>6.1052056999999996E-3</v>
      </c>
      <c r="F34" s="9" t="str">
        <f t="shared" si="5"/>
        <v>N/A</v>
      </c>
      <c r="G34" s="8">
        <v>9.2130974000000001E-3</v>
      </c>
      <c r="H34" s="9" t="str">
        <f t="shared" si="6"/>
        <v>N/A</v>
      </c>
      <c r="I34" s="10">
        <v>30.9</v>
      </c>
      <c r="J34" s="10">
        <v>50.91</v>
      </c>
      <c r="K34" s="9" t="str">
        <f t="shared" si="7"/>
        <v>No</v>
      </c>
    </row>
    <row r="35" spans="1:11" x14ac:dyDescent="0.2">
      <c r="A35" s="86" t="s">
        <v>395</v>
      </c>
      <c r="B35" s="5" t="s">
        <v>213</v>
      </c>
      <c r="C35" s="8">
        <v>8.7896004200000002E-2</v>
      </c>
      <c r="D35" s="9" t="str">
        <f t="shared" si="4"/>
        <v>N/A</v>
      </c>
      <c r="E35" s="8">
        <v>0.15213066550000001</v>
      </c>
      <c r="F35" s="9" t="str">
        <f t="shared" si="5"/>
        <v>N/A</v>
      </c>
      <c r="G35" s="8">
        <v>0.32279538410000003</v>
      </c>
      <c r="H35" s="9" t="str">
        <f t="shared" si="6"/>
        <v>N/A</v>
      </c>
      <c r="I35" s="10">
        <v>73.08</v>
      </c>
      <c r="J35" s="10">
        <v>112.2</v>
      </c>
      <c r="K35" s="9" t="str">
        <f t="shared" si="7"/>
        <v>No</v>
      </c>
    </row>
    <row r="36" spans="1:11" x14ac:dyDescent="0.2">
      <c r="A36" s="86" t="s">
        <v>396</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
      <c r="A37" s="86" t="s">
        <v>397</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
      <c r="A38" s="86" t="s">
        <v>398</v>
      </c>
      <c r="B38" s="5" t="s">
        <v>213</v>
      </c>
      <c r="C38" s="8">
        <v>0</v>
      </c>
      <c r="D38" s="9" t="str">
        <f t="shared" si="4"/>
        <v>N/A</v>
      </c>
      <c r="E38" s="8">
        <v>6.0650692000000003E-3</v>
      </c>
      <c r="F38" s="9" t="str">
        <f t="shared" si="5"/>
        <v>N/A</v>
      </c>
      <c r="G38" s="8">
        <v>4.9472259499999997E-2</v>
      </c>
      <c r="H38" s="9" t="str">
        <f t="shared" si="6"/>
        <v>N/A</v>
      </c>
      <c r="I38" s="10" t="s">
        <v>1746</v>
      </c>
      <c r="J38" s="10">
        <v>715.7</v>
      </c>
      <c r="K38" s="9" t="str">
        <f t="shared" si="7"/>
        <v>No</v>
      </c>
    </row>
    <row r="39" spans="1:11" x14ac:dyDescent="0.2">
      <c r="A39" s="86" t="s">
        <v>399</v>
      </c>
      <c r="B39" s="5" t="s">
        <v>213</v>
      </c>
      <c r="C39" s="8">
        <v>26.820309882</v>
      </c>
      <c r="D39" s="9" t="str">
        <f t="shared" si="4"/>
        <v>N/A</v>
      </c>
      <c r="E39" s="8">
        <v>30.303475993999999</v>
      </c>
      <c r="F39" s="9" t="str">
        <f t="shared" si="5"/>
        <v>N/A</v>
      </c>
      <c r="G39" s="8">
        <v>24.941528492</v>
      </c>
      <c r="H39" s="9" t="str">
        <f t="shared" si="6"/>
        <v>N/A</v>
      </c>
      <c r="I39" s="10">
        <v>12.99</v>
      </c>
      <c r="J39" s="10">
        <v>-17.7</v>
      </c>
      <c r="K39" s="9" t="str">
        <f t="shared" si="7"/>
        <v>Yes</v>
      </c>
    </row>
    <row r="40" spans="1:11" x14ac:dyDescent="0.2">
      <c r="A40" s="86" t="s">
        <v>400</v>
      </c>
      <c r="B40" s="5" t="s">
        <v>213</v>
      </c>
      <c r="C40" s="8">
        <v>0</v>
      </c>
      <c r="D40" s="9" t="str">
        <f t="shared" si="4"/>
        <v>N/A</v>
      </c>
      <c r="E40" s="8">
        <v>2.6713062100000001E-2</v>
      </c>
      <c r="F40" s="9" t="str">
        <f t="shared" si="5"/>
        <v>N/A</v>
      </c>
      <c r="G40" s="8">
        <v>0.28777968910000001</v>
      </c>
      <c r="H40" s="9" t="str">
        <f t="shared" si="6"/>
        <v>N/A</v>
      </c>
      <c r="I40" s="10" t="s">
        <v>1746</v>
      </c>
      <c r="J40" s="10">
        <v>977.3</v>
      </c>
      <c r="K40" s="9" t="str">
        <f t="shared" si="7"/>
        <v>No</v>
      </c>
    </row>
    <row r="41" spans="1:11" x14ac:dyDescent="0.2">
      <c r="A41" s="86" t="s">
        <v>401</v>
      </c>
      <c r="B41" s="5" t="s">
        <v>213</v>
      </c>
      <c r="C41" s="8">
        <v>0</v>
      </c>
      <c r="D41" s="9" t="str">
        <f t="shared" si="4"/>
        <v>N/A</v>
      </c>
      <c r="E41" s="8">
        <v>1.7570862E-3</v>
      </c>
      <c r="F41" s="9" t="str">
        <f t="shared" si="5"/>
        <v>N/A</v>
      </c>
      <c r="G41" s="8">
        <v>1.20384967E-2</v>
      </c>
      <c r="H41" s="9" t="str">
        <f t="shared" si="6"/>
        <v>N/A</v>
      </c>
      <c r="I41" s="10" t="s">
        <v>1746</v>
      </c>
      <c r="J41" s="10">
        <v>585.1</v>
      </c>
      <c r="K41" s="9" t="str">
        <f t="shared" si="7"/>
        <v>No</v>
      </c>
    </row>
    <row r="42" spans="1:11" x14ac:dyDescent="0.2">
      <c r="A42" s="86" t="s">
        <v>32</v>
      </c>
      <c r="B42" s="5" t="s">
        <v>213</v>
      </c>
      <c r="C42" s="8">
        <v>99.956222471000004</v>
      </c>
      <c r="D42" s="9" t="str">
        <f t="shared" ref="D42:D51" si="8">IF($B42="N/A","N/A",IF(C42&lt;0,"No","Yes"))</f>
        <v>N/A</v>
      </c>
      <c r="E42" s="8">
        <v>99.919423772000002</v>
      </c>
      <c r="F42" s="9" t="str">
        <f t="shared" ref="F42:F51" si="9">IF($B42="N/A","N/A",IF(E42&lt;0,"No","Yes"))</f>
        <v>N/A</v>
      </c>
      <c r="G42" s="8">
        <v>99.688395122000003</v>
      </c>
      <c r="H42" s="9" t="str">
        <f t="shared" ref="H42:H51" si="10">IF($B42="N/A","N/A",IF(G42&lt;0,"No","Yes"))</f>
        <v>N/A</v>
      </c>
      <c r="I42" s="10">
        <v>-3.6999999999999998E-2</v>
      </c>
      <c r="J42" s="10">
        <v>-0.23100000000000001</v>
      </c>
      <c r="K42" s="9" t="str">
        <f t="shared" ref="K42:K51" si="11">IF(J42="Div by 0", "N/A", IF(J42="N/A","N/A", IF(J42&gt;30, "No", IF(J42&lt;-30, "No", "Yes"))))</f>
        <v>Yes</v>
      </c>
    </row>
    <row r="43" spans="1:11" x14ac:dyDescent="0.2">
      <c r="A43" s="86" t="s">
        <v>39</v>
      </c>
      <c r="B43" s="5" t="s">
        <v>213</v>
      </c>
      <c r="C43" s="8">
        <v>99.949094131999999</v>
      </c>
      <c r="D43" s="9" t="str">
        <f t="shared" si="8"/>
        <v>N/A</v>
      </c>
      <c r="E43" s="8">
        <v>99.972614257999993</v>
      </c>
      <c r="F43" s="9" t="str">
        <f t="shared" si="9"/>
        <v>N/A</v>
      </c>
      <c r="G43" s="8">
        <v>99.968124763000006</v>
      </c>
      <c r="H43" s="9" t="str">
        <f t="shared" si="10"/>
        <v>N/A</v>
      </c>
      <c r="I43" s="10">
        <v>2.35E-2</v>
      </c>
      <c r="J43" s="10">
        <v>-4.0000000000000001E-3</v>
      </c>
      <c r="K43" s="9" t="str">
        <f t="shared" si="11"/>
        <v>Yes</v>
      </c>
    </row>
    <row r="44" spans="1:11" x14ac:dyDescent="0.2">
      <c r="A44" s="86" t="s">
        <v>40</v>
      </c>
      <c r="B44" s="5" t="s">
        <v>213</v>
      </c>
      <c r="C44" s="8">
        <v>37.411661301999999</v>
      </c>
      <c r="D44" s="9" t="str">
        <f t="shared" si="8"/>
        <v>N/A</v>
      </c>
      <c r="E44" s="8">
        <v>38.291544559000002</v>
      </c>
      <c r="F44" s="9" t="str">
        <f t="shared" si="9"/>
        <v>N/A</v>
      </c>
      <c r="G44" s="8">
        <v>42.532500046999999</v>
      </c>
      <c r="H44" s="9" t="str">
        <f t="shared" si="10"/>
        <v>N/A</v>
      </c>
      <c r="I44" s="10">
        <v>2.3519999999999999</v>
      </c>
      <c r="J44" s="10">
        <v>11.08</v>
      </c>
      <c r="K44" s="9" t="str">
        <f t="shared" si="11"/>
        <v>Yes</v>
      </c>
    </row>
    <row r="45" spans="1:11" x14ac:dyDescent="0.2">
      <c r="A45" s="86" t="s">
        <v>163</v>
      </c>
      <c r="B45" s="5" t="s">
        <v>213</v>
      </c>
      <c r="C45" s="8">
        <v>97.207961945999998</v>
      </c>
      <c r="D45" s="9" t="str">
        <f t="shared" si="8"/>
        <v>N/A</v>
      </c>
      <c r="E45" s="8">
        <v>97.279829849999999</v>
      </c>
      <c r="F45" s="9" t="str">
        <f t="shared" si="9"/>
        <v>N/A</v>
      </c>
      <c r="G45" s="8">
        <v>93.928539173000004</v>
      </c>
      <c r="H45" s="9" t="str">
        <f t="shared" si="10"/>
        <v>N/A</v>
      </c>
      <c r="I45" s="10">
        <v>7.3899999999999993E-2</v>
      </c>
      <c r="J45" s="10">
        <v>-3.45</v>
      </c>
      <c r="K45" s="9" t="str">
        <f t="shared" si="11"/>
        <v>Yes</v>
      </c>
    </row>
    <row r="46" spans="1:11" x14ac:dyDescent="0.2">
      <c r="A46" s="86" t="s">
        <v>41</v>
      </c>
      <c r="B46" s="5" t="s">
        <v>213</v>
      </c>
      <c r="C46" s="8">
        <v>99.984009112999999</v>
      </c>
      <c r="D46" s="9" t="str">
        <f t="shared" si="8"/>
        <v>N/A</v>
      </c>
      <c r="E46" s="8">
        <v>99.963653691999994</v>
      </c>
      <c r="F46" s="9" t="str">
        <f t="shared" si="9"/>
        <v>N/A</v>
      </c>
      <c r="G46" s="8">
        <v>99.363393634999994</v>
      </c>
      <c r="H46" s="9" t="str">
        <f t="shared" si="10"/>
        <v>N/A</v>
      </c>
      <c r="I46" s="10">
        <v>-0.02</v>
      </c>
      <c r="J46" s="10">
        <v>-0.6</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98.448251779000003</v>
      </c>
      <c r="D48" s="9" t="str">
        <f t="shared" si="8"/>
        <v>N/A</v>
      </c>
      <c r="E48" s="8">
        <v>98.603648133999997</v>
      </c>
      <c r="F48" s="9" t="str">
        <f t="shared" si="9"/>
        <v>N/A</v>
      </c>
      <c r="G48" s="8">
        <v>96.087301272999994</v>
      </c>
      <c r="H48" s="9" t="str">
        <f t="shared" si="10"/>
        <v>N/A</v>
      </c>
      <c r="I48" s="10">
        <v>0.1578</v>
      </c>
      <c r="J48" s="10">
        <v>-2.5499999999999998</v>
      </c>
      <c r="K48" s="9" t="str">
        <f t="shared" si="11"/>
        <v>Yes</v>
      </c>
    </row>
    <row r="49" spans="1:12" x14ac:dyDescent="0.2">
      <c r="A49" s="86" t="s">
        <v>44</v>
      </c>
      <c r="B49" s="5" t="s">
        <v>213</v>
      </c>
      <c r="C49" s="8">
        <v>76.067138228999994</v>
      </c>
      <c r="D49" s="9" t="str">
        <f t="shared" si="8"/>
        <v>N/A</v>
      </c>
      <c r="E49" s="8">
        <v>72.923822967000007</v>
      </c>
      <c r="F49" s="9" t="str">
        <f t="shared" si="9"/>
        <v>N/A</v>
      </c>
      <c r="G49" s="8">
        <v>69.555039726999993</v>
      </c>
      <c r="H49" s="9" t="str">
        <f t="shared" si="10"/>
        <v>N/A</v>
      </c>
      <c r="I49" s="10">
        <v>-4.13</v>
      </c>
      <c r="J49" s="10">
        <v>-4.62</v>
      </c>
      <c r="K49" s="9" t="str">
        <f t="shared" si="11"/>
        <v>Yes</v>
      </c>
    </row>
    <row r="50" spans="1:12" x14ac:dyDescent="0.2">
      <c r="A50" s="86" t="s">
        <v>45</v>
      </c>
      <c r="B50" s="5" t="s">
        <v>213</v>
      </c>
      <c r="C50" s="8">
        <v>23.919407412999998</v>
      </c>
      <c r="D50" s="9" t="str">
        <f t="shared" si="8"/>
        <v>N/A</v>
      </c>
      <c r="E50" s="8">
        <v>27.063570178999999</v>
      </c>
      <c r="F50" s="9" t="str">
        <f t="shared" si="9"/>
        <v>N/A</v>
      </c>
      <c r="G50" s="8">
        <v>30.425512547</v>
      </c>
      <c r="H50" s="9" t="str">
        <f t="shared" si="10"/>
        <v>N/A</v>
      </c>
      <c r="I50" s="10">
        <v>13.14</v>
      </c>
      <c r="J50" s="10">
        <v>12.42</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60"/>
    </row>
    <row r="52" spans="1:12" s="60" customFormat="1" x14ac:dyDescent="0.2">
      <c r="A52" s="89" t="s">
        <v>895</v>
      </c>
      <c r="B52" s="5" t="s">
        <v>213</v>
      </c>
      <c r="C52" s="8">
        <v>0</v>
      </c>
      <c r="D52" s="9" t="str">
        <f t="shared" ref="D52:D57" si="12">IF($B52="N/A","N/A",IF(C52&lt;0,"No","Yes"))</f>
        <v>N/A</v>
      </c>
      <c r="E52" s="8">
        <v>0</v>
      </c>
      <c r="F52" s="9" t="str">
        <f t="shared" ref="F52:F57" si="13">IF($B52="N/A","N/A",IF(E52&lt;0,"No","Yes"))</f>
        <v>N/A</v>
      </c>
      <c r="G52" s="8">
        <v>0</v>
      </c>
      <c r="H52" s="9" t="str">
        <f t="shared" ref="H52:H57" si="14">IF($B52="N/A","N/A",IF(G52&lt;0,"No","Yes"))</f>
        <v>N/A</v>
      </c>
      <c r="I52" s="10" t="s">
        <v>1746</v>
      </c>
      <c r="J52" s="10" t="s">
        <v>1746</v>
      </c>
      <c r="K52" s="9" t="str">
        <f t="shared" ref="K52:K57" si="15">IF(J52="Div by 0", "N/A", IF(J52="N/A","N/A", IF(J52&gt;30, "No", IF(J52&lt;-30, "No", "Yes"))))</f>
        <v>N/A</v>
      </c>
    </row>
    <row r="53" spans="1:12" s="60" customFormat="1" x14ac:dyDescent="0.2">
      <c r="A53" s="89" t="s">
        <v>896</v>
      </c>
      <c r="B53" s="5" t="s">
        <v>213</v>
      </c>
      <c r="C53" s="8">
        <v>0</v>
      </c>
      <c r="D53" s="9" t="str">
        <f t="shared" si="12"/>
        <v>N/A</v>
      </c>
      <c r="E53" s="8">
        <v>0</v>
      </c>
      <c r="F53" s="9" t="str">
        <f t="shared" si="13"/>
        <v>N/A</v>
      </c>
      <c r="G53" s="8">
        <v>0</v>
      </c>
      <c r="H53" s="9" t="str">
        <f t="shared" si="14"/>
        <v>N/A</v>
      </c>
      <c r="I53" s="10" t="s">
        <v>1746</v>
      </c>
      <c r="J53" s="10" t="s">
        <v>1746</v>
      </c>
      <c r="K53" s="9" t="str">
        <f t="shared" si="15"/>
        <v>N/A</v>
      </c>
    </row>
    <row r="54" spans="1:12" s="60" customFormat="1" x14ac:dyDescent="0.2">
      <c r="A54" s="89" t="s">
        <v>897</v>
      </c>
      <c r="B54" s="5" t="s">
        <v>213</v>
      </c>
      <c r="C54" s="8">
        <v>0</v>
      </c>
      <c r="D54" s="9" t="str">
        <f t="shared" si="12"/>
        <v>N/A</v>
      </c>
      <c r="E54" s="8">
        <v>0</v>
      </c>
      <c r="F54" s="9" t="str">
        <f t="shared" si="13"/>
        <v>N/A</v>
      </c>
      <c r="G54" s="8">
        <v>0</v>
      </c>
      <c r="H54" s="9" t="str">
        <f t="shared" si="14"/>
        <v>N/A</v>
      </c>
      <c r="I54" s="10" t="s">
        <v>1746</v>
      </c>
      <c r="J54" s="10" t="s">
        <v>1746</v>
      </c>
      <c r="K54" s="9" t="str">
        <f t="shared" si="15"/>
        <v>N/A</v>
      </c>
    </row>
    <row r="55" spans="1:12" s="60" customFormat="1" x14ac:dyDescent="0.2">
      <c r="A55" s="89" t="s">
        <v>898</v>
      </c>
      <c r="B55" s="5" t="s">
        <v>213</v>
      </c>
      <c r="C55" s="8">
        <v>0</v>
      </c>
      <c r="D55" s="9" t="str">
        <f t="shared" si="12"/>
        <v>N/A</v>
      </c>
      <c r="E55" s="8">
        <v>0</v>
      </c>
      <c r="F55" s="9" t="str">
        <f t="shared" si="13"/>
        <v>N/A</v>
      </c>
      <c r="G55" s="8">
        <v>0</v>
      </c>
      <c r="H55" s="9" t="str">
        <f t="shared" si="14"/>
        <v>N/A</v>
      </c>
      <c r="I55" s="10" t="s">
        <v>1746</v>
      </c>
      <c r="J55" s="10" t="s">
        <v>1746</v>
      </c>
      <c r="K55" s="9" t="str">
        <f t="shared" si="15"/>
        <v>N/A</v>
      </c>
    </row>
    <row r="56" spans="1:12" s="60" customFormat="1" ht="25.5" x14ac:dyDescent="0.2">
      <c r="A56" s="89" t="s">
        <v>899</v>
      </c>
      <c r="B56" s="5" t="s">
        <v>213</v>
      </c>
      <c r="C56" s="8">
        <v>0</v>
      </c>
      <c r="D56" s="9" t="str">
        <f t="shared" si="12"/>
        <v>N/A</v>
      </c>
      <c r="E56" s="8">
        <v>0</v>
      </c>
      <c r="F56" s="9" t="str">
        <f t="shared" si="13"/>
        <v>N/A</v>
      </c>
      <c r="G56" s="8">
        <v>0</v>
      </c>
      <c r="H56" s="9" t="str">
        <f t="shared" si="14"/>
        <v>N/A</v>
      </c>
      <c r="I56" s="10" t="s">
        <v>1746</v>
      </c>
      <c r="J56" s="10" t="s">
        <v>1746</v>
      </c>
      <c r="K56" s="9" t="str">
        <f t="shared" si="15"/>
        <v>N/A</v>
      </c>
    </row>
    <row r="57" spans="1:12" s="60" customFormat="1" ht="25.5" x14ac:dyDescent="0.2">
      <c r="A57" s="89" t="s">
        <v>935</v>
      </c>
      <c r="B57" s="5" t="s">
        <v>213</v>
      </c>
      <c r="C57" s="8">
        <v>0</v>
      </c>
      <c r="D57" s="9" t="str">
        <f t="shared" si="12"/>
        <v>N/A</v>
      </c>
      <c r="E57" s="8">
        <v>0</v>
      </c>
      <c r="F57" s="9" t="str">
        <f t="shared" si="13"/>
        <v>N/A</v>
      </c>
      <c r="G57" s="8">
        <v>0</v>
      </c>
      <c r="H57" s="9" t="str">
        <f t="shared" si="14"/>
        <v>N/A</v>
      </c>
      <c r="I57" s="10" t="s">
        <v>1746</v>
      </c>
      <c r="J57" s="10" t="s">
        <v>1746</v>
      </c>
      <c r="K57" s="9" t="str">
        <f t="shared" si="15"/>
        <v>N/A</v>
      </c>
      <c r="L57" s="21"/>
    </row>
    <row r="58" spans="1:12" ht="12" customHeight="1" x14ac:dyDescent="0.2">
      <c r="A58" s="158" t="s">
        <v>1633</v>
      </c>
      <c r="B58" s="159"/>
      <c r="C58" s="159"/>
      <c r="D58" s="159"/>
      <c r="E58" s="159"/>
      <c r="F58" s="159"/>
      <c r="G58" s="159"/>
      <c r="H58" s="159"/>
      <c r="I58" s="159"/>
      <c r="J58" s="159"/>
      <c r="K58" s="160"/>
    </row>
    <row r="59" spans="1:12" x14ac:dyDescent="0.2">
      <c r="A59" s="151" t="s">
        <v>1631</v>
      </c>
      <c r="B59" s="152"/>
      <c r="C59" s="152"/>
      <c r="D59" s="152"/>
      <c r="E59" s="152"/>
      <c r="F59" s="152"/>
      <c r="G59" s="152"/>
      <c r="H59" s="152"/>
      <c r="I59" s="152"/>
      <c r="J59" s="152"/>
      <c r="K59" s="153"/>
    </row>
    <row r="60" spans="1:12" x14ac:dyDescent="0.2">
      <c r="A60" s="154" t="s">
        <v>1732</v>
      </c>
      <c r="B60" s="154"/>
      <c r="C60" s="154"/>
      <c r="D60" s="154"/>
      <c r="E60" s="154"/>
      <c r="F60" s="154"/>
      <c r="G60" s="154"/>
      <c r="H60" s="154"/>
      <c r="I60" s="154"/>
      <c r="J60" s="154"/>
      <c r="K60" s="155"/>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1587</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0" t="s">
        <v>213</v>
      </c>
      <c r="J6" s="130" t="s">
        <v>213</v>
      </c>
      <c r="K6" s="9" t="s">
        <v>213</v>
      </c>
    </row>
    <row r="7" spans="1:11" x14ac:dyDescent="0.2">
      <c r="A7" s="3" t="s">
        <v>12</v>
      </c>
      <c r="B7" s="30" t="s">
        <v>213</v>
      </c>
      <c r="C7" s="31">
        <v>10247034</v>
      </c>
      <c r="D7" s="32" t="str">
        <f>IF($B7="N/A","N/A",IF(C7&gt;15,"No",IF(C7&lt;-15,"No","Yes")))</f>
        <v>N/A</v>
      </c>
      <c r="E7" s="31">
        <v>14525087</v>
      </c>
      <c r="F7" s="32" t="str">
        <f>IF($B7="N/A","N/A",IF(E7&gt;15,"No",IF(E7&lt;-15,"No","Yes")))</f>
        <v>N/A</v>
      </c>
      <c r="G7" s="31">
        <v>16867240</v>
      </c>
      <c r="H7" s="32" t="str">
        <f>IF($B7="N/A","N/A",IF(G7&gt;15,"No",IF(G7&lt;-15,"No","Yes")))</f>
        <v>N/A</v>
      </c>
      <c r="I7" s="33">
        <v>41.75</v>
      </c>
      <c r="J7" s="33">
        <v>16.12</v>
      </c>
      <c r="K7" s="32" t="str">
        <f t="shared" ref="K7:K22" si="0">IF(J7="Div by 0", "N/A", IF(J7="N/A","N/A", IF(J7&gt;30, "No", IF(J7&lt;-30, "No", "Yes"))))</f>
        <v>Yes</v>
      </c>
    </row>
    <row r="8" spans="1:11" x14ac:dyDescent="0.2">
      <c r="A8" s="3" t="s">
        <v>362</v>
      </c>
      <c r="B8" s="30" t="s">
        <v>213</v>
      </c>
      <c r="C8" s="34">
        <v>84.435788931999994</v>
      </c>
      <c r="D8" s="32" t="str">
        <f>IF($B8="N/A","N/A",IF(C8&gt;15,"No",IF(C8&lt;-15,"No","Yes")))</f>
        <v>N/A</v>
      </c>
      <c r="E8" s="34">
        <v>57.592102546</v>
      </c>
      <c r="F8" s="32" t="str">
        <f>IF($B8="N/A","N/A",IF(E8&gt;15,"No",IF(E8&lt;-15,"No","Yes")))</f>
        <v>N/A</v>
      </c>
      <c r="G8" s="34">
        <v>46.683606802</v>
      </c>
      <c r="H8" s="32" t="str">
        <f>IF($B8="N/A","N/A",IF(G8&gt;15,"No",IF(G8&lt;-15,"No","Yes")))</f>
        <v>N/A</v>
      </c>
      <c r="I8" s="33">
        <v>-31.8</v>
      </c>
      <c r="J8" s="33">
        <v>-18.899999999999999</v>
      </c>
      <c r="K8" s="32" t="str">
        <f t="shared" si="0"/>
        <v>Yes</v>
      </c>
    </row>
    <row r="9" spans="1:11" x14ac:dyDescent="0.2">
      <c r="A9" s="3" t="s">
        <v>119</v>
      </c>
      <c r="B9" s="35" t="s">
        <v>213</v>
      </c>
      <c r="C9" s="9">
        <v>15.564211068000001</v>
      </c>
      <c r="D9" s="9" t="str">
        <f>IF($B9="N/A","N/A",IF(C9&gt;15,"No",IF(C9&lt;-15,"No","Yes")))</f>
        <v>N/A</v>
      </c>
      <c r="E9" s="9">
        <v>42.407897454</v>
      </c>
      <c r="F9" s="9" t="str">
        <f>IF($B9="N/A","N/A",IF(E9&gt;15,"No",IF(E9&lt;-15,"No","Yes")))</f>
        <v>N/A</v>
      </c>
      <c r="G9" s="9">
        <v>53.316393198</v>
      </c>
      <c r="H9" s="9" t="str">
        <f>IF($B9="N/A","N/A",IF(G9&gt;15,"No",IF(G9&lt;-15,"No","Yes")))</f>
        <v>N/A</v>
      </c>
      <c r="I9" s="10">
        <v>172.5</v>
      </c>
      <c r="J9" s="10">
        <v>25.72</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3" t="s">
        <v>836</v>
      </c>
      <c r="B11" s="35" t="s">
        <v>214</v>
      </c>
      <c r="C11" s="9">
        <v>90.081529932999999</v>
      </c>
      <c r="D11" s="9" t="str">
        <f>IF(OR($B11="N/A",$C11="N/A"),"N/A",IF(C11&gt;100,"No",IF(C11&lt;95,"No","Yes")))</f>
        <v>No</v>
      </c>
      <c r="E11" s="9">
        <v>71.843824412000004</v>
      </c>
      <c r="F11" s="9" t="str">
        <f>IF(OR($B11="N/A",$E11="N/A"),"N/A",IF(E11&gt;100,"No",IF(E11&lt;95,"No","Yes")))</f>
        <v>No</v>
      </c>
      <c r="G11" s="9">
        <v>78.320780400000004</v>
      </c>
      <c r="H11" s="9" t="str">
        <f>IF($B11="N/A","N/A",IF(G11&gt;100,"No",IF(G11&lt;95,"No","Yes")))</f>
        <v>No</v>
      </c>
      <c r="I11" s="10">
        <v>-20.2</v>
      </c>
      <c r="J11" s="10">
        <v>9.0150000000000006</v>
      </c>
      <c r="K11" s="9" t="str">
        <f t="shared" si="0"/>
        <v>Yes</v>
      </c>
    </row>
    <row r="12" spans="1:11" x14ac:dyDescent="0.2">
      <c r="A12" s="3" t="s">
        <v>348</v>
      </c>
      <c r="B12" s="35" t="s">
        <v>213</v>
      </c>
      <c r="C12" s="9">
        <v>1.3758459E-3</v>
      </c>
      <c r="D12" s="9" t="str">
        <f t="shared" ref="D12:D13" si="1">IF(OR($B12="N/A",$C12="N/A"),"N/A",IF(C12&gt;100,"No",IF(C12&lt;95,"No","Yes")))</f>
        <v>N/A</v>
      </c>
      <c r="E12" s="9">
        <v>1.6089498599999998E-2</v>
      </c>
      <c r="F12" s="9" t="str">
        <f t="shared" ref="F12:F13" si="2">IF(OR($B12="N/A",$E12="N/A"),"N/A",IF(E12&gt;100,"No",IF(E12&lt;95,"No","Yes")))</f>
        <v>N/A</v>
      </c>
      <c r="G12" s="9">
        <v>4.0924400293999996</v>
      </c>
      <c r="H12" s="9" t="str">
        <f t="shared" ref="H12:H13" si="3">IF($B12="N/A","N/A",IF(G12&gt;100,"No",IF(G12&lt;95,"No","Yes")))</f>
        <v>N/A</v>
      </c>
      <c r="I12" s="10">
        <v>1069</v>
      </c>
      <c r="J12" s="10">
        <v>25335</v>
      </c>
      <c r="K12" s="9" t="str">
        <f t="shared" si="0"/>
        <v>No</v>
      </c>
    </row>
    <row r="13" spans="1:11" x14ac:dyDescent="0.2">
      <c r="A13" s="3" t="s">
        <v>837</v>
      </c>
      <c r="B13" s="35" t="s">
        <v>214</v>
      </c>
      <c r="C13" s="9">
        <v>90.072102814999994</v>
      </c>
      <c r="D13" s="9" t="str">
        <f t="shared" si="1"/>
        <v>No</v>
      </c>
      <c r="E13" s="9">
        <v>71.774805893000007</v>
      </c>
      <c r="F13" s="9" t="str">
        <f t="shared" si="2"/>
        <v>No</v>
      </c>
      <c r="G13" s="9">
        <v>78.246624818000001</v>
      </c>
      <c r="H13" s="9" t="str">
        <f t="shared" si="3"/>
        <v>No</v>
      </c>
      <c r="I13" s="10">
        <v>-20.3</v>
      </c>
      <c r="J13" s="10">
        <v>9.0169999999999995</v>
      </c>
      <c r="K13" s="9" t="str">
        <f t="shared" si="0"/>
        <v>Yes</v>
      </c>
    </row>
    <row r="14" spans="1:11" x14ac:dyDescent="0.2">
      <c r="A14" s="3" t="s">
        <v>13</v>
      </c>
      <c r="B14" s="35" t="s">
        <v>213</v>
      </c>
      <c r="C14" s="36">
        <v>8652164</v>
      </c>
      <c r="D14" s="9" t="str">
        <f>IF($B14="N/A","N/A",IF(C14&gt;15,"No",IF(C14&lt;-15,"No","Yes")))</f>
        <v>N/A</v>
      </c>
      <c r="E14" s="36">
        <v>8365303</v>
      </c>
      <c r="F14" s="9" t="str">
        <f>IF($B14="N/A","N/A",IF(E14&gt;15,"No",IF(E14&lt;-15,"No","Yes")))</f>
        <v>N/A</v>
      </c>
      <c r="G14" s="36">
        <v>7874236</v>
      </c>
      <c r="H14" s="9" t="str">
        <f>IF($B14="N/A","N/A",IF(G14&gt;15,"No",IF(G14&lt;-15,"No","Yes")))</f>
        <v>N/A</v>
      </c>
      <c r="I14" s="10">
        <v>-3.32</v>
      </c>
      <c r="J14" s="10">
        <v>-5.87</v>
      </c>
      <c r="K14" s="9" t="str">
        <f t="shared" si="0"/>
        <v>Yes</v>
      </c>
    </row>
    <row r="15" spans="1:11" ht="14.25" customHeight="1" x14ac:dyDescent="0.2">
      <c r="A15" s="3" t="s">
        <v>442</v>
      </c>
      <c r="B15" s="35" t="s">
        <v>213</v>
      </c>
      <c r="C15" s="9">
        <v>1.3291473E-3</v>
      </c>
      <c r="D15" s="9" t="str">
        <f>IF($B15="N/A","N/A",IF(C15&gt;15,"No",IF(C15&lt;-15,"No","Yes")))</f>
        <v>N/A</v>
      </c>
      <c r="E15" s="9">
        <v>4.626252E-3</v>
      </c>
      <c r="F15" s="9" t="str">
        <f>IF($B15="N/A","N/A",IF(E15&gt;15,"No",IF(E15&lt;-15,"No","Yes")))</f>
        <v>N/A</v>
      </c>
      <c r="G15" s="9">
        <v>5.6386422999999998E-3</v>
      </c>
      <c r="H15" s="9" t="str">
        <f>IF($B15="N/A","N/A",IF(G15&gt;15,"No",IF(G15&lt;-15,"No","Yes")))</f>
        <v>N/A</v>
      </c>
      <c r="I15" s="10">
        <v>248.1</v>
      </c>
      <c r="J15" s="10">
        <v>21.88</v>
      </c>
      <c r="K15" s="9" t="str">
        <f t="shared" si="0"/>
        <v>Yes</v>
      </c>
    </row>
    <row r="16" spans="1:11" ht="12.75" customHeight="1" x14ac:dyDescent="0.2">
      <c r="A16" s="3" t="s">
        <v>859</v>
      </c>
      <c r="B16" s="35" t="s">
        <v>213</v>
      </c>
      <c r="C16" s="37">
        <v>278.73043478</v>
      </c>
      <c r="D16" s="9" t="str">
        <f>IF($B16="N/A","N/A",IF(C16&gt;15,"No",IF(C16&lt;-15,"No","Yes")))</f>
        <v>N/A</v>
      </c>
      <c r="E16" s="37">
        <v>249.92764858000001</v>
      </c>
      <c r="F16" s="9" t="str">
        <f>IF($B16="N/A","N/A",IF(E16&gt;15,"No",IF(E16&lt;-15,"No","Yes")))</f>
        <v>N/A</v>
      </c>
      <c r="G16" s="37">
        <v>185.67792793000001</v>
      </c>
      <c r="H16" s="9" t="str">
        <f>IF($B16="N/A","N/A",IF(G16&gt;15,"No",IF(G16&lt;-15,"No","Yes")))</f>
        <v>N/A</v>
      </c>
      <c r="I16" s="10">
        <v>-10.3</v>
      </c>
      <c r="J16" s="10">
        <v>-25.7</v>
      </c>
      <c r="K16" s="9" t="str">
        <f t="shared" si="0"/>
        <v>Yes</v>
      </c>
    </row>
    <row r="17" spans="1:11" x14ac:dyDescent="0.2">
      <c r="A17" s="3" t="s">
        <v>131</v>
      </c>
      <c r="B17" s="35" t="s">
        <v>213</v>
      </c>
      <c r="C17" s="36">
        <v>107075</v>
      </c>
      <c r="D17" s="9" t="str">
        <f>IF($B17="N/A","N/A",IF(C17&gt;15,"No",IF(C17&lt;-15,"No","Yes")))</f>
        <v>N/A</v>
      </c>
      <c r="E17" s="36">
        <v>73377</v>
      </c>
      <c r="F17" s="9" t="str">
        <f>IF($B17="N/A","N/A",IF(E17&gt;15,"No",IF(E17&lt;-15,"No","Yes")))</f>
        <v>N/A</v>
      </c>
      <c r="G17" s="36">
        <v>28645</v>
      </c>
      <c r="H17" s="9" t="str">
        <f>IF($B17="N/A","N/A",IF(G17&gt;15,"No",IF(G17&lt;-15,"No","Yes")))</f>
        <v>N/A</v>
      </c>
      <c r="I17" s="10">
        <v>-31.5</v>
      </c>
      <c r="J17" s="10">
        <v>-61</v>
      </c>
      <c r="K17" s="9" t="str">
        <f t="shared" si="0"/>
        <v>No</v>
      </c>
    </row>
    <row r="18" spans="1:11" x14ac:dyDescent="0.2">
      <c r="A18" s="3" t="s">
        <v>346</v>
      </c>
      <c r="B18" s="35" t="s">
        <v>213</v>
      </c>
      <c r="C18" s="8">
        <v>1.0449365153000001</v>
      </c>
      <c r="D18" s="9" t="str">
        <f>IF($B18="N/A","N/A",IF(C18&gt;15,"No",IF(C18&lt;-15,"No","Yes")))</f>
        <v>N/A</v>
      </c>
      <c r="E18" s="8">
        <v>0.50517425469999999</v>
      </c>
      <c r="F18" s="9" t="str">
        <f>IF($B18="N/A","N/A",IF(E18&gt;15,"No",IF(E18&lt;-15,"No","Yes")))</f>
        <v>N/A</v>
      </c>
      <c r="G18" s="8">
        <v>0.1698262431</v>
      </c>
      <c r="H18" s="9" t="str">
        <f>IF($B18="N/A","N/A",IF(G18&gt;15,"No",IF(G18&lt;-15,"No","Yes")))</f>
        <v>N/A</v>
      </c>
      <c r="I18" s="10">
        <v>-51.7</v>
      </c>
      <c r="J18" s="10">
        <v>-66.400000000000006</v>
      </c>
      <c r="K18" s="9" t="str">
        <f t="shared" si="0"/>
        <v>No</v>
      </c>
    </row>
    <row r="19" spans="1:11" ht="27.75" customHeight="1" x14ac:dyDescent="0.2">
      <c r="A19" s="3" t="s">
        <v>838</v>
      </c>
      <c r="B19" s="35" t="s">
        <v>213</v>
      </c>
      <c r="C19" s="37">
        <v>49.749810879999998</v>
      </c>
      <c r="D19" s="9" t="str">
        <f>IF($B19="N/A","N/A",IF(C19&gt;60,"No",IF(C19&lt;15,"No","Yes")))</f>
        <v>N/A</v>
      </c>
      <c r="E19" s="37">
        <v>49.528081006000001</v>
      </c>
      <c r="F19" s="9" t="str">
        <f>IF($B19="N/A","N/A",IF(E19&gt;60,"No",IF(E19&lt;15,"No","Yes")))</f>
        <v>N/A</v>
      </c>
      <c r="G19" s="37">
        <v>55.329865595999998</v>
      </c>
      <c r="H19" s="9" t="str">
        <f>IF($B19="N/A","N/A",IF(G19&gt;60,"No",IF(G19&lt;15,"No","Yes")))</f>
        <v>N/A</v>
      </c>
      <c r="I19" s="10">
        <v>-0.44600000000000001</v>
      </c>
      <c r="J19" s="10">
        <v>11.71</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1746</v>
      </c>
      <c r="J22" s="10" t="s">
        <v>1746</v>
      </c>
      <c r="K22" s="9" t="str">
        <f t="shared" si="0"/>
        <v>N/A</v>
      </c>
    </row>
    <row r="23" spans="1:11" ht="12" customHeight="1" x14ac:dyDescent="0.2">
      <c r="A23" s="158" t="s">
        <v>1633</v>
      </c>
      <c r="B23" s="159"/>
      <c r="C23" s="159"/>
      <c r="D23" s="159"/>
      <c r="E23" s="159"/>
      <c r="F23" s="159"/>
      <c r="G23" s="159"/>
      <c r="H23" s="159"/>
      <c r="I23" s="159"/>
      <c r="J23" s="159"/>
      <c r="K23" s="160"/>
    </row>
    <row r="24" spans="1:11" x14ac:dyDescent="0.2">
      <c r="A24" s="151" t="s">
        <v>1631</v>
      </c>
      <c r="B24" s="152"/>
      <c r="C24" s="152"/>
      <c r="D24" s="152"/>
      <c r="E24" s="152"/>
      <c r="F24" s="152"/>
      <c r="G24" s="152"/>
      <c r="H24" s="152"/>
      <c r="I24" s="152"/>
      <c r="J24" s="152"/>
      <c r="K24" s="153"/>
    </row>
    <row r="25" spans="1:11" x14ac:dyDescent="0.2">
      <c r="A25" s="154" t="s">
        <v>1732</v>
      </c>
      <c r="B25" s="154"/>
      <c r="C25" s="154"/>
      <c r="D25" s="154"/>
      <c r="E25" s="154"/>
      <c r="F25" s="154"/>
      <c r="G25" s="154"/>
      <c r="H25" s="154"/>
      <c r="I25" s="154"/>
      <c r="J25" s="154"/>
      <c r="K25" s="155"/>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1588</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3" t="s">
        <v>12</v>
      </c>
      <c r="B6" s="35" t="s">
        <v>213</v>
      </c>
      <c r="C6" s="36">
        <v>8652164</v>
      </c>
      <c r="D6" s="9" t="str">
        <f>IF($B6="N/A","N/A",IF(C6&gt;15,"No",IF(C6&lt;-15,"No","Yes")))</f>
        <v>N/A</v>
      </c>
      <c r="E6" s="36">
        <v>8365303</v>
      </c>
      <c r="F6" s="9" t="str">
        <f>IF($B6="N/A","N/A",IF(E6&gt;15,"No",IF(E6&lt;-15,"No","Yes")))</f>
        <v>N/A</v>
      </c>
      <c r="G6" s="36">
        <v>7874236</v>
      </c>
      <c r="H6" s="9" t="str">
        <f>IF($B6="N/A","N/A",IF(G6&gt;15,"No",IF(G6&lt;-15,"No","Yes")))</f>
        <v>N/A</v>
      </c>
      <c r="I6" s="10">
        <v>-3.32</v>
      </c>
      <c r="J6" s="10">
        <v>-5.87</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
      <c r="A9" s="3" t="s">
        <v>851</v>
      </c>
      <c r="B9" s="35" t="s">
        <v>271</v>
      </c>
      <c r="C9" s="37">
        <v>57.696982743</v>
      </c>
      <c r="D9" s="9" t="str">
        <f>IF($B9="N/A","N/A",IF(C9&gt;60,"No",IF(C9&lt;15,"No","Yes")))</f>
        <v>Yes</v>
      </c>
      <c r="E9" s="37">
        <v>58.558233336000001</v>
      </c>
      <c r="F9" s="9" t="str">
        <f>IF($B9="N/A","N/A",IF(E9&gt;60,"No",IF(E9&lt;15,"No","Yes")))</f>
        <v>Yes</v>
      </c>
      <c r="G9" s="37">
        <v>61.844226284000001</v>
      </c>
      <c r="H9" s="9" t="str">
        <f>IF($B9="N/A","N/A",IF(G9&gt;60,"No",IF(G9&lt;15,"No","Yes")))</f>
        <v>No</v>
      </c>
      <c r="I9" s="10">
        <v>1.4930000000000001</v>
      </c>
      <c r="J9" s="10">
        <v>5.6109999999999998</v>
      </c>
      <c r="K9" s="9" t="str">
        <f t="shared" si="0"/>
        <v>Yes</v>
      </c>
    </row>
    <row r="10" spans="1:11" x14ac:dyDescent="0.2">
      <c r="A10" s="3" t="s">
        <v>14</v>
      </c>
      <c r="B10" s="35" t="s">
        <v>272</v>
      </c>
      <c r="C10" s="9">
        <v>4.9799333438</v>
      </c>
      <c r="D10" s="9" t="str">
        <f>IF($B10="N/A","N/A",IF(C10&gt;15,"No",IF(C10&lt;=0,"No","Yes")))</f>
        <v>Yes</v>
      </c>
      <c r="E10" s="9">
        <v>4.8718617843000001</v>
      </c>
      <c r="F10" s="9" t="str">
        <f>IF($B10="N/A","N/A",IF(E10&gt;15,"No",IF(E10&lt;=0,"No","Yes")))</f>
        <v>Yes</v>
      </c>
      <c r="G10" s="9">
        <v>4.6618490988000003</v>
      </c>
      <c r="H10" s="9" t="str">
        <f>IF($B10="N/A","N/A",IF(G10&gt;15,"No",IF(G10&lt;=0,"No","Yes")))</f>
        <v>Yes</v>
      </c>
      <c r="I10" s="10">
        <v>-2.17</v>
      </c>
      <c r="J10" s="10">
        <v>-4.3099999999999996</v>
      </c>
      <c r="K10" s="9" t="str">
        <f t="shared" si="0"/>
        <v>Yes</v>
      </c>
    </row>
    <row r="11" spans="1:11" x14ac:dyDescent="0.2">
      <c r="A11" s="3" t="s">
        <v>874</v>
      </c>
      <c r="B11" s="35" t="s">
        <v>213</v>
      </c>
      <c r="C11" s="37">
        <v>142.05674771</v>
      </c>
      <c r="D11" s="9" t="str">
        <f>IF($B11="N/A","N/A",IF(C11&gt;15,"No",IF(C11&lt;-15,"No","Yes")))</f>
        <v>N/A</v>
      </c>
      <c r="E11" s="37">
        <v>155.15497637000001</v>
      </c>
      <c r="F11" s="9" t="str">
        <f>IF($B11="N/A","N/A",IF(E11&gt;15,"No",IF(E11&lt;-15,"No","Yes")))</f>
        <v>N/A</v>
      </c>
      <c r="G11" s="37">
        <v>175.55581950000001</v>
      </c>
      <c r="H11" s="9" t="str">
        <f>IF($B11="N/A","N/A",IF(G11&gt;15,"No",IF(G11&lt;-15,"No","Yes")))</f>
        <v>N/A</v>
      </c>
      <c r="I11" s="10">
        <v>9.2200000000000006</v>
      </c>
      <c r="J11" s="10">
        <v>13.15</v>
      </c>
      <c r="K11" s="9" t="str">
        <f t="shared" si="0"/>
        <v>Yes</v>
      </c>
    </row>
    <row r="12" spans="1:11" x14ac:dyDescent="0.2">
      <c r="A12" s="3" t="s">
        <v>936</v>
      </c>
      <c r="B12" s="35" t="s">
        <v>213</v>
      </c>
      <c r="C12" s="9">
        <v>1.8304091323</v>
      </c>
      <c r="D12" s="9" t="str">
        <f>IF($B12="N/A","N/A",IF(C12&gt;15,"No",IF(C12&lt;-15,"No","Yes")))</f>
        <v>N/A</v>
      </c>
      <c r="E12" s="9">
        <v>1.8330597230000001</v>
      </c>
      <c r="F12" s="9" t="str">
        <f>IF($B12="N/A","N/A",IF(E12&gt;15,"No",IF(E12&lt;-15,"No","Yes")))</f>
        <v>N/A</v>
      </c>
      <c r="G12" s="9">
        <v>1.6809122814999999</v>
      </c>
      <c r="H12" s="9" t="str">
        <f>IF($B12="N/A","N/A",IF(G12&gt;15,"No",IF(G12&lt;-15,"No","Yes")))</f>
        <v>N/A</v>
      </c>
      <c r="I12" s="10">
        <v>0.14480000000000001</v>
      </c>
      <c r="J12" s="10">
        <v>-8.3000000000000007</v>
      </c>
      <c r="K12" s="9" t="str">
        <f t="shared" si="0"/>
        <v>Yes</v>
      </c>
    </row>
    <row r="13" spans="1:11" x14ac:dyDescent="0.2">
      <c r="A13" s="3" t="s">
        <v>51</v>
      </c>
      <c r="B13" s="35" t="s">
        <v>273</v>
      </c>
      <c r="C13" s="9">
        <v>99.957178342999995</v>
      </c>
      <c r="D13" s="9" t="str">
        <f>IF($B13="N/A","N/A",IF(C13&gt;99,"No",IF(C13&lt;95,"No","Yes")))</f>
        <v>No</v>
      </c>
      <c r="E13" s="9">
        <v>99.902334679000006</v>
      </c>
      <c r="F13" s="9" t="str">
        <f>IF($B13="N/A","N/A",IF(E13&gt;99,"No",IF(E13&lt;95,"No","Yes")))</f>
        <v>No</v>
      </c>
      <c r="G13" s="9">
        <v>99.905552741999998</v>
      </c>
      <c r="H13" s="9" t="str">
        <f>IF($B13="N/A","N/A",IF(G13&gt;99,"No",IF(G13&lt;95,"No","Yes")))</f>
        <v>No</v>
      </c>
      <c r="I13" s="10">
        <v>-5.5E-2</v>
      </c>
      <c r="J13" s="10">
        <v>3.2000000000000002E-3</v>
      </c>
      <c r="K13" s="9" t="str">
        <f t="shared" si="0"/>
        <v>Yes</v>
      </c>
    </row>
    <row r="14" spans="1:11" x14ac:dyDescent="0.2">
      <c r="A14" s="3" t="s">
        <v>52</v>
      </c>
      <c r="B14" s="35" t="s">
        <v>274</v>
      </c>
      <c r="C14" s="9">
        <v>4.28216571E-2</v>
      </c>
      <c r="D14" s="9" t="str">
        <f>IF($B14="N/A","N/A",IF(C14&gt;6,"No",IF(C14&lt;=0,"No","Yes")))</f>
        <v>Yes</v>
      </c>
      <c r="E14" s="9">
        <v>9.7665320700000002E-2</v>
      </c>
      <c r="F14" s="9" t="str">
        <f>IF($B14="N/A","N/A",IF(E14&gt;6,"No",IF(E14&lt;=0,"No","Yes")))</f>
        <v>Yes</v>
      </c>
      <c r="G14" s="9">
        <v>9.4447258100000001E-2</v>
      </c>
      <c r="H14" s="9" t="str">
        <f>IF($B14="N/A","N/A",IF(G14&gt;6,"No",IF(G14&lt;=0,"No","Yes")))</f>
        <v>Yes</v>
      </c>
      <c r="I14" s="10">
        <v>128.1</v>
      </c>
      <c r="J14" s="10">
        <v>-3.29</v>
      </c>
      <c r="K14" s="9" t="str">
        <f t="shared" si="0"/>
        <v>Yes</v>
      </c>
    </row>
    <row r="15" spans="1:11" x14ac:dyDescent="0.2">
      <c r="A15" s="3" t="s">
        <v>164</v>
      </c>
      <c r="B15" s="35" t="s">
        <v>213</v>
      </c>
      <c r="C15" s="9">
        <v>99.986032194000003</v>
      </c>
      <c r="D15" s="9" t="str">
        <f>IF($B15="N/A","N/A",IF(C15&gt;15,"No",IF(C15&lt;-15,"No","Yes")))</f>
        <v>N/A</v>
      </c>
      <c r="E15" s="9">
        <v>99.9966735</v>
      </c>
      <c r="F15" s="9" t="str">
        <f>IF($B15="N/A","N/A",IF(E15&gt;15,"No",IF(E15&lt;-15,"No","Yes")))</f>
        <v>N/A</v>
      </c>
      <c r="G15" s="9">
        <v>99.997648345000002</v>
      </c>
      <c r="H15" s="9" t="str">
        <f>IF($B15="N/A","N/A",IF(G15&gt;15,"No",IF(G15&lt;-15,"No","Yes")))</f>
        <v>N/A</v>
      </c>
      <c r="I15" s="10">
        <v>1.06E-2</v>
      </c>
      <c r="J15" s="10">
        <v>1E-3</v>
      </c>
      <c r="K15" s="9" t="str">
        <f t="shared" si="0"/>
        <v>Yes</v>
      </c>
    </row>
    <row r="16" spans="1:11" x14ac:dyDescent="0.2">
      <c r="A16" s="3" t="s">
        <v>165</v>
      </c>
      <c r="B16" s="35" t="s">
        <v>275</v>
      </c>
      <c r="C16" s="9">
        <v>99.999814995999998</v>
      </c>
      <c r="D16" s="9" t="str">
        <f>IF($B16="N/A","N/A",IF(C16&gt;98,"Yes","No"))</f>
        <v>Yes</v>
      </c>
      <c r="E16" s="9">
        <v>100</v>
      </c>
      <c r="F16" s="9" t="str">
        <f>IF($B16="N/A","N/A",IF(E16&gt;98,"Yes","No"))</f>
        <v>Yes</v>
      </c>
      <c r="G16" s="9">
        <v>99.998779682000006</v>
      </c>
      <c r="H16" s="9" t="str">
        <f>IF($B16="N/A","N/A",IF(G16&gt;98,"Yes","No"))</f>
        <v>Yes</v>
      </c>
      <c r="I16" s="10">
        <v>2.0000000000000001E-4</v>
      </c>
      <c r="J16" s="10">
        <v>-1E-3</v>
      </c>
      <c r="K16" s="9" t="str">
        <f t="shared" si="0"/>
        <v>Yes</v>
      </c>
    </row>
    <row r="17" spans="1:11" x14ac:dyDescent="0.2">
      <c r="A17" s="3" t="s">
        <v>21</v>
      </c>
      <c r="B17" s="35" t="s">
        <v>275</v>
      </c>
      <c r="C17" s="9">
        <v>99.976030412</v>
      </c>
      <c r="D17" s="9" t="str">
        <f>IF($B17="N/A","N/A",IF(C17&gt;98,"Yes","No"))</f>
        <v>Yes</v>
      </c>
      <c r="E17" s="9">
        <v>99.987005112999995</v>
      </c>
      <c r="F17" s="9" t="str">
        <f>IF($B17="N/A","N/A",IF(E17&gt;98,"Yes","No"))</f>
        <v>Yes</v>
      </c>
      <c r="G17" s="9">
        <v>99.986945134999999</v>
      </c>
      <c r="H17" s="9" t="str">
        <f>IF($B17="N/A","N/A",IF(G17&gt;98,"Yes","No"))</f>
        <v>Yes</v>
      </c>
      <c r="I17" s="10">
        <v>1.0999999999999999E-2</v>
      </c>
      <c r="J17" s="10">
        <v>0</v>
      </c>
      <c r="K17" s="9" t="str">
        <f t="shared" si="0"/>
        <v>Yes</v>
      </c>
    </row>
    <row r="18" spans="1:11" x14ac:dyDescent="0.2">
      <c r="A18" s="3" t="s">
        <v>53</v>
      </c>
      <c r="B18" s="35" t="s">
        <v>275</v>
      </c>
      <c r="C18" s="9">
        <v>99.992831093000007</v>
      </c>
      <c r="D18" s="9" t="str">
        <f>IF($B18="N/A","N/A",IF(C18&gt;98,"Yes","No"))</f>
        <v>Yes</v>
      </c>
      <c r="E18" s="9">
        <v>99.997678629999996</v>
      </c>
      <c r="F18" s="9" t="str">
        <f>IF($B18="N/A","N/A",IF(E18&gt;98,"Yes","No"))</f>
        <v>Yes</v>
      </c>
      <c r="G18" s="9">
        <v>99.997800884</v>
      </c>
      <c r="H18" s="9" t="str">
        <f>IF($B18="N/A","N/A",IF(G18&gt;98,"Yes","No"))</f>
        <v>Yes</v>
      </c>
      <c r="I18" s="10">
        <v>4.7999999999999996E-3</v>
      </c>
      <c r="J18" s="10">
        <v>1E-4</v>
      </c>
      <c r="K18" s="9" t="str">
        <f t="shared" si="0"/>
        <v>Yes</v>
      </c>
    </row>
    <row r="19" spans="1:11" ht="12.75" customHeight="1" x14ac:dyDescent="0.2">
      <c r="A19" s="3" t="s">
        <v>675</v>
      </c>
      <c r="B19" s="35" t="s">
        <v>223</v>
      </c>
      <c r="C19" s="9">
        <v>99.464399889000006</v>
      </c>
      <c r="D19" s="9" t="str">
        <f>IF($B19="N/A","N/A",IF(C19&gt;100,"No",IF(C19&lt;98,"No","Yes")))</f>
        <v>Yes</v>
      </c>
      <c r="E19" s="9">
        <v>99.276666965999993</v>
      </c>
      <c r="F19" s="9" t="str">
        <f>IF($B19="N/A","N/A",IF(E19&gt;100,"No",IF(E19&lt;98,"No","Yes")))</f>
        <v>Yes</v>
      </c>
      <c r="G19" s="9">
        <v>99.313330207999996</v>
      </c>
      <c r="H19" s="9" t="str">
        <f>IF($B19="N/A","N/A",IF(G19&gt;100,"No",IF(G19&lt;98,"No","Yes")))</f>
        <v>Yes</v>
      </c>
      <c r="I19" s="10">
        <v>-0.189</v>
      </c>
      <c r="J19" s="10">
        <v>3.6900000000000002E-2</v>
      </c>
      <c r="K19" s="9" t="str">
        <f>IF(J19="Div by 0", "N/A", IF(J19="N/A","N/A", IF(J19&gt;30, "No", IF(J19&lt;-30, "No", "Yes"))))</f>
        <v>Yes</v>
      </c>
    </row>
    <row r="20" spans="1:11" x14ac:dyDescent="0.2">
      <c r="A20" s="3" t="s">
        <v>676</v>
      </c>
      <c r="B20" s="35" t="s">
        <v>223</v>
      </c>
      <c r="C20" s="9">
        <v>99.721699681000004</v>
      </c>
      <c r="D20" s="9" t="str">
        <f>IF($B20="N/A","N/A",IF(C20&gt;100,"No",IF(C20&lt;98,"No","Yes")))</f>
        <v>Yes</v>
      </c>
      <c r="E20" s="9">
        <v>99.690280197000007</v>
      </c>
      <c r="F20" s="9" t="str">
        <f>IF($B20="N/A","N/A",IF(E20&gt;100,"No",IF(E20&lt;98,"No","Yes")))</f>
        <v>Yes</v>
      </c>
      <c r="G20" s="9">
        <v>99.675574874999995</v>
      </c>
      <c r="H20" s="9" t="str">
        <f>IF($B20="N/A","N/A",IF(G20&gt;100,"No",IF(G20&lt;98,"No","Yes")))</f>
        <v>Yes</v>
      </c>
      <c r="I20" s="10">
        <v>-3.2000000000000001E-2</v>
      </c>
      <c r="J20" s="10">
        <v>-1.4999999999999999E-2</v>
      </c>
      <c r="K20" s="9" t="str">
        <f>IF(J20="Div by 0", "N/A", IF(J20="N/A","N/A", IF(J20&gt;30, "No", IF(J20&lt;-30, "No", "Yes"))))</f>
        <v>Yes</v>
      </c>
    </row>
    <row r="21" spans="1:11" x14ac:dyDescent="0.2">
      <c r="A21" s="3" t="s">
        <v>677</v>
      </c>
      <c r="B21" s="35" t="s">
        <v>223</v>
      </c>
      <c r="C21" s="9">
        <v>99.721699681000004</v>
      </c>
      <c r="D21" s="9" t="str">
        <f>IF($B21="N/A","N/A",IF(C21&gt;100,"No",IF(C21&lt;98,"No","Yes")))</f>
        <v>Yes</v>
      </c>
      <c r="E21" s="9">
        <v>99.690280197000007</v>
      </c>
      <c r="F21" s="9" t="str">
        <f>IF($B21="N/A","N/A",IF(E21&gt;100,"No",IF(E21&lt;98,"No","Yes")))</f>
        <v>Yes</v>
      </c>
      <c r="G21" s="9">
        <v>99.675574874999995</v>
      </c>
      <c r="H21" s="9" t="str">
        <f>IF($B21="N/A","N/A",IF(G21&gt;100,"No",IF(G21&lt;98,"No","Yes")))</f>
        <v>Yes</v>
      </c>
      <c r="I21" s="10">
        <v>-3.2000000000000001E-2</v>
      </c>
      <c r="J21" s="10">
        <v>-1.4999999999999999E-2</v>
      </c>
      <c r="K21" s="9" t="str">
        <f>IF(J21="Div by 0", "N/A", IF(J21="N/A","N/A", IF(J21&gt;30, "No", IF(J21&lt;-30, "No", "Yes"))))</f>
        <v>Yes</v>
      </c>
    </row>
    <row r="22" spans="1:11" ht="15" customHeight="1" x14ac:dyDescent="0.2">
      <c r="A22" s="3" t="s">
        <v>1701</v>
      </c>
      <c r="B22" s="35" t="s">
        <v>213</v>
      </c>
      <c r="C22" s="9">
        <v>64.362129519999996</v>
      </c>
      <c r="D22" s="9" t="str">
        <f>IF($B22="N/A","N/A",IF(C22&gt;15,"No",IF(C22&lt;-15,"No","Yes")))</f>
        <v>N/A</v>
      </c>
      <c r="E22" s="9">
        <v>61.451199078000002</v>
      </c>
      <c r="F22" s="9" t="str">
        <f>IF($B22="N/A","N/A",IF(E22&gt;15,"No",IF(E22&lt;-15,"No","Yes")))</f>
        <v>N/A</v>
      </c>
      <c r="G22" s="9">
        <v>58.096734718</v>
      </c>
      <c r="H22" s="9" t="str">
        <f>IF($B22="N/A","N/A",IF(G22&gt;15,"No",IF(G22&lt;-15,"No","Yes")))</f>
        <v>N/A</v>
      </c>
      <c r="I22" s="10">
        <v>-4.5199999999999996</v>
      </c>
      <c r="J22" s="10">
        <v>-5.46</v>
      </c>
      <c r="K22" s="9" t="str">
        <f t="shared" ref="K22:K31" si="1">IF(J22="Div by 0", "N/A", IF(J22="N/A","N/A", IF(J22&gt;30, "No", IF(J22&lt;-30, "No", "Yes"))))</f>
        <v>Yes</v>
      </c>
    </row>
    <row r="23" spans="1:11" x14ac:dyDescent="0.2">
      <c r="A23" s="3" t="s">
        <v>937</v>
      </c>
      <c r="B23" s="35" t="s">
        <v>213</v>
      </c>
      <c r="C23" s="9">
        <v>33.832888511999997</v>
      </c>
      <c r="D23" s="9" t="str">
        <f>IF($B23="N/A","N/A",IF(C23&gt;15,"No",IF(C23&lt;-15,"No","Yes")))</f>
        <v>N/A</v>
      </c>
      <c r="E23" s="9">
        <v>36.575710407999999</v>
      </c>
      <c r="F23" s="9" t="str">
        <f>IF($B23="N/A","N/A",IF(E23&gt;15,"No",IF(E23&lt;-15,"No","Yes")))</f>
        <v>N/A</v>
      </c>
      <c r="G23" s="9">
        <v>39.811417894999998</v>
      </c>
      <c r="H23" s="9" t="str">
        <f>IF($B23="N/A","N/A",IF(G23&gt;15,"No",IF(G23&lt;-15,"No","Yes")))</f>
        <v>N/A</v>
      </c>
      <c r="I23" s="10">
        <v>8.1069999999999993</v>
      </c>
      <c r="J23" s="10">
        <v>8.8469999999999995</v>
      </c>
      <c r="K23" s="9" t="str">
        <f t="shared" si="1"/>
        <v>Yes</v>
      </c>
    </row>
    <row r="24" spans="1:11" ht="25.5" x14ac:dyDescent="0.2">
      <c r="A24" s="3" t="s">
        <v>938</v>
      </c>
      <c r="B24" s="35" t="s">
        <v>213</v>
      </c>
      <c r="C24" s="9">
        <v>0.13394336949999999</v>
      </c>
      <c r="D24" s="9" t="str">
        <f>IF($B24="N/A","N/A",IF(C24&gt;15,"No",IF(C24&lt;-15,"No","Yes")))</f>
        <v>N/A</v>
      </c>
      <c r="E24" s="9">
        <v>0.18048359990000001</v>
      </c>
      <c r="F24" s="9" t="str">
        <f>IF($B24="N/A","N/A",IF(E24&gt;15,"No",IF(E24&lt;-15,"No","Yes")))</f>
        <v>N/A</v>
      </c>
      <c r="G24" s="9">
        <v>0.26276834980000002</v>
      </c>
      <c r="H24" s="9" t="str">
        <f>IF($B24="N/A","N/A",IF(G24&gt;15,"No",IF(G24&lt;-15,"No","Yes")))</f>
        <v>N/A</v>
      </c>
      <c r="I24" s="10">
        <v>34.75</v>
      </c>
      <c r="J24" s="10">
        <v>45.59</v>
      </c>
      <c r="K24" s="9" t="str">
        <f t="shared" si="1"/>
        <v>No</v>
      </c>
    </row>
    <row r="25" spans="1:11" x14ac:dyDescent="0.2">
      <c r="A25" s="3" t="s">
        <v>166</v>
      </c>
      <c r="B25" s="35" t="s">
        <v>213</v>
      </c>
      <c r="C25" s="9">
        <v>99.721699681000004</v>
      </c>
      <c r="D25" s="9" t="str">
        <f t="shared" ref="D25:D27" si="2">IF($B25="N/A","N/A",IF(C25&gt;15,"No",IF(C25&lt;-15,"No","Yes")))</f>
        <v>N/A</v>
      </c>
      <c r="E25" s="9">
        <v>99.690280197000007</v>
      </c>
      <c r="F25" s="9" t="str">
        <f t="shared" ref="F25:F27" si="3">IF($B25="N/A","N/A",IF(E25&gt;15,"No",IF(E25&lt;-15,"No","Yes")))</f>
        <v>N/A</v>
      </c>
      <c r="G25" s="9">
        <v>99.675574874999995</v>
      </c>
      <c r="H25" s="9" t="str">
        <f t="shared" ref="H25:H27" si="4">IF($B25="N/A","N/A",IF(G25&gt;15,"No",IF(G25&lt;-15,"No","Yes")))</f>
        <v>N/A</v>
      </c>
      <c r="I25" s="10">
        <v>-3.2000000000000001E-2</v>
      </c>
      <c r="J25" s="10">
        <v>-1.4999999999999999E-2</v>
      </c>
      <c r="K25" s="9" t="str">
        <f t="shared" si="1"/>
        <v>Yes</v>
      </c>
    </row>
    <row r="26" spans="1:11" x14ac:dyDescent="0.2">
      <c r="A26" s="3" t="s">
        <v>167</v>
      </c>
      <c r="B26" s="35" t="s">
        <v>213</v>
      </c>
      <c r="C26" s="9">
        <v>99.721699681000004</v>
      </c>
      <c r="D26" s="9" t="str">
        <f t="shared" si="2"/>
        <v>N/A</v>
      </c>
      <c r="E26" s="9">
        <v>99.690280197000007</v>
      </c>
      <c r="F26" s="9" t="str">
        <f t="shared" si="3"/>
        <v>N/A</v>
      </c>
      <c r="G26" s="9">
        <v>99.675574874999995</v>
      </c>
      <c r="H26" s="9" t="str">
        <f t="shared" si="4"/>
        <v>N/A</v>
      </c>
      <c r="I26" s="10">
        <v>-3.2000000000000001E-2</v>
      </c>
      <c r="J26" s="10">
        <v>-1.4999999999999999E-2</v>
      </c>
      <c r="K26" s="9" t="str">
        <f t="shared" si="1"/>
        <v>Yes</v>
      </c>
    </row>
    <row r="27" spans="1:11" x14ac:dyDescent="0.2">
      <c r="A27" s="3" t="s">
        <v>168</v>
      </c>
      <c r="B27" s="35" t="s">
        <v>213</v>
      </c>
      <c r="C27" s="9">
        <v>99.721699681000004</v>
      </c>
      <c r="D27" s="9" t="str">
        <f t="shared" si="2"/>
        <v>N/A</v>
      </c>
      <c r="E27" s="9">
        <v>99.690280197000007</v>
      </c>
      <c r="F27" s="9" t="str">
        <f t="shared" si="3"/>
        <v>N/A</v>
      </c>
      <c r="G27" s="9">
        <v>99.675574874999995</v>
      </c>
      <c r="H27" s="9" t="str">
        <f t="shared" si="4"/>
        <v>N/A</v>
      </c>
      <c r="I27" s="10">
        <v>-3.2000000000000001E-2</v>
      </c>
      <c r="J27" s="10">
        <v>-1.4999999999999999E-2</v>
      </c>
      <c r="K27" s="9" t="str">
        <f t="shared" si="1"/>
        <v>Yes</v>
      </c>
    </row>
    <row r="28" spans="1:11" x14ac:dyDescent="0.2">
      <c r="A28" s="3" t="s">
        <v>54</v>
      </c>
      <c r="B28" s="35" t="s">
        <v>213</v>
      </c>
      <c r="C28" s="9">
        <v>12.177392846</v>
      </c>
      <c r="D28" s="9" t="str">
        <f>IF($B28="N/A","N/A",IF(C28&gt;15,"No",IF(C28&lt;-15,"No","Yes")))</f>
        <v>N/A</v>
      </c>
      <c r="E28" s="9">
        <v>11.535362198</v>
      </c>
      <c r="F28" s="9" t="str">
        <f>IF($B28="N/A","N/A",IF(E28&gt;15,"No",IF(E28&lt;-15,"No","Yes")))</f>
        <v>N/A</v>
      </c>
      <c r="G28" s="9">
        <v>13.653603981</v>
      </c>
      <c r="H28" s="9" t="str">
        <f>IF($B28="N/A","N/A",IF(G28&gt;15,"No",IF(G28&lt;-15,"No","Yes")))</f>
        <v>N/A</v>
      </c>
      <c r="I28" s="10">
        <v>-5.27</v>
      </c>
      <c r="J28" s="10">
        <v>18.36</v>
      </c>
      <c r="K28" s="9" t="str">
        <f t="shared" si="1"/>
        <v>Yes</v>
      </c>
    </row>
    <row r="29" spans="1:11" x14ac:dyDescent="0.2">
      <c r="A29" s="3" t="s">
        <v>55</v>
      </c>
      <c r="B29" s="35" t="s">
        <v>213</v>
      </c>
      <c r="C29" s="9">
        <v>87.544306835</v>
      </c>
      <c r="D29" s="9" t="str">
        <f>IF($B29="N/A","N/A",IF(C29&gt;15,"No",IF(C29&lt;-15,"No","Yes")))</f>
        <v>N/A</v>
      </c>
      <c r="E29" s="9">
        <v>88.154917999000006</v>
      </c>
      <c r="F29" s="9" t="str">
        <f>IF($B29="N/A","N/A",IF(E29&gt;15,"No",IF(E29&lt;-15,"No","Yes")))</f>
        <v>N/A</v>
      </c>
      <c r="G29" s="9">
        <v>86.021970893000002</v>
      </c>
      <c r="H29" s="9" t="str">
        <f>IF($B29="N/A","N/A",IF(G29&gt;15,"No",IF(G29&lt;-15,"No","Yes")))</f>
        <v>N/A</v>
      </c>
      <c r="I29" s="10">
        <v>0.69750000000000001</v>
      </c>
      <c r="J29" s="10">
        <v>-2.42</v>
      </c>
      <c r="K29" s="9" t="str">
        <f t="shared" si="1"/>
        <v>Yes</v>
      </c>
    </row>
    <row r="30" spans="1:11" x14ac:dyDescent="0.2">
      <c r="A30" s="3" t="s">
        <v>56</v>
      </c>
      <c r="B30" s="35" t="s">
        <v>213</v>
      </c>
      <c r="C30" s="9">
        <v>80.128497332999999</v>
      </c>
      <c r="D30" s="9" t="str">
        <f>IF($B30="N/A","N/A",IF(C30&gt;15,"No",IF(C30&lt;-15,"No","Yes")))</f>
        <v>N/A</v>
      </c>
      <c r="E30" s="9">
        <v>82.001954979999994</v>
      </c>
      <c r="F30" s="9" t="str">
        <f>IF($B30="N/A","N/A",IF(E30&gt;15,"No",IF(E30&lt;-15,"No","Yes")))</f>
        <v>N/A</v>
      </c>
      <c r="G30" s="9">
        <v>82.992343637999994</v>
      </c>
      <c r="H30" s="9" t="str">
        <f>IF($B30="N/A","N/A",IF(G30&gt;15,"No",IF(G30&lt;-15,"No","Yes")))</f>
        <v>N/A</v>
      </c>
      <c r="I30" s="10">
        <v>2.3380000000000001</v>
      </c>
      <c r="J30" s="10">
        <v>1.208</v>
      </c>
      <c r="K30" s="9" t="str">
        <f t="shared" si="1"/>
        <v>Yes</v>
      </c>
    </row>
    <row r="31" spans="1:11" x14ac:dyDescent="0.2">
      <c r="A31" s="3" t="s">
        <v>57</v>
      </c>
      <c r="B31" s="35" t="s">
        <v>213</v>
      </c>
      <c r="C31" s="9">
        <v>14.808353147</v>
      </c>
      <c r="D31" s="9" t="str">
        <f>IF($B31="N/A","N/A",IF(C31&gt;15,"No",IF(C31&lt;-15,"No","Yes")))</f>
        <v>N/A</v>
      </c>
      <c r="E31" s="9">
        <v>13.818519186</v>
      </c>
      <c r="F31" s="9" t="str">
        <f>IF($B31="N/A","N/A",IF(E31&gt;15,"No",IF(E31&lt;-15,"No","Yes")))</f>
        <v>N/A</v>
      </c>
      <c r="G31" s="9">
        <v>13.755340836</v>
      </c>
      <c r="H31" s="9" t="str">
        <f>IF($B31="N/A","N/A",IF(G31&gt;15,"No",IF(G31&lt;-15,"No","Yes")))</f>
        <v>N/A</v>
      </c>
      <c r="I31" s="10">
        <v>-6.68</v>
      </c>
      <c r="J31" s="10">
        <v>-0.45700000000000002</v>
      </c>
      <c r="K31" s="9" t="str">
        <f t="shared" si="1"/>
        <v>Yes</v>
      </c>
    </row>
    <row r="32" spans="1:11" ht="12" customHeight="1" x14ac:dyDescent="0.2">
      <c r="A32" s="158" t="s">
        <v>1633</v>
      </c>
      <c r="B32" s="159"/>
      <c r="C32" s="159"/>
      <c r="D32" s="159"/>
      <c r="E32" s="159"/>
      <c r="F32" s="159"/>
      <c r="G32" s="159"/>
      <c r="H32" s="159"/>
      <c r="I32" s="159"/>
      <c r="J32" s="159"/>
      <c r="K32" s="160"/>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1589</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2" t="s">
        <v>12</v>
      </c>
      <c r="B6" s="85" t="s">
        <v>213</v>
      </c>
      <c r="C6" s="36">
        <v>1594870</v>
      </c>
      <c r="D6" s="9" t="str">
        <f t="shared" ref="D6:F18" si="0">IF($B6="N/A","N/A",IF(C6&lt;0,"No","Yes"))</f>
        <v>N/A</v>
      </c>
      <c r="E6" s="36">
        <v>6159784</v>
      </c>
      <c r="F6" s="9" t="str">
        <f t="shared" si="0"/>
        <v>N/A</v>
      </c>
      <c r="G6" s="36">
        <v>8993004</v>
      </c>
      <c r="H6" s="9" t="str">
        <f t="shared" ref="H6:H18" si="1">IF($B6="N/A","N/A",IF(G6&lt;0,"No","Yes"))</f>
        <v>N/A</v>
      </c>
      <c r="I6" s="10">
        <v>286.2</v>
      </c>
      <c r="J6" s="10">
        <v>46</v>
      </c>
      <c r="K6" s="9" t="str">
        <f t="shared" ref="K6:K18" si="2">IF(J6="Div by 0", "N/A", IF(J6="N/A","N/A", IF(J6&gt;30, "No", IF(J6&lt;-30, "No", "Yes"))))</f>
        <v>No</v>
      </c>
    </row>
    <row r="7" spans="1:11" x14ac:dyDescent="0.2">
      <c r="A7" s="26" t="s">
        <v>443</v>
      </c>
      <c r="B7" s="85" t="s">
        <v>213</v>
      </c>
      <c r="C7" s="9">
        <v>0.1622702791</v>
      </c>
      <c r="D7" s="9" t="str">
        <f t="shared" si="0"/>
        <v>N/A</v>
      </c>
      <c r="E7" s="9">
        <v>1.636502189</v>
      </c>
      <c r="F7" s="9" t="str">
        <f t="shared" si="0"/>
        <v>N/A</v>
      </c>
      <c r="G7" s="9">
        <v>27.361902652000001</v>
      </c>
      <c r="H7" s="9" t="str">
        <f t="shared" si="1"/>
        <v>N/A</v>
      </c>
      <c r="I7" s="10">
        <v>908.5</v>
      </c>
      <c r="J7" s="10">
        <v>1572</v>
      </c>
      <c r="K7" s="9" t="str">
        <f t="shared" si="2"/>
        <v>No</v>
      </c>
    </row>
    <row r="8" spans="1:11" x14ac:dyDescent="0.2">
      <c r="A8" s="26" t="s">
        <v>444</v>
      </c>
      <c r="B8" s="85" t="s">
        <v>213</v>
      </c>
      <c r="C8" s="9">
        <v>37.976073284999998</v>
      </c>
      <c r="D8" s="9" t="str">
        <f t="shared" si="0"/>
        <v>N/A</v>
      </c>
      <c r="E8" s="9">
        <v>36.963601320999999</v>
      </c>
      <c r="F8" s="9" t="str">
        <f t="shared" si="0"/>
        <v>N/A</v>
      </c>
      <c r="G8" s="9">
        <v>27.506604022000001</v>
      </c>
      <c r="H8" s="9" t="str">
        <f t="shared" si="1"/>
        <v>N/A</v>
      </c>
      <c r="I8" s="10">
        <v>-2.67</v>
      </c>
      <c r="J8" s="10">
        <v>-25.6</v>
      </c>
      <c r="K8" s="9" t="str">
        <f t="shared" si="2"/>
        <v>Yes</v>
      </c>
    </row>
    <row r="9" spans="1:11" x14ac:dyDescent="0.2">
      <c r="A9" s="26" t="s">
        <v>445</v>
      </c>
      <c r="B9" s="85" t="s">
        <v>213</v>
      </c>
      <c r="C9" s="9">
        <v>19.560591145</v>
      </c>
      <c r="D9" s="9" t="str">
        <f t="shared" si="0"/>
        <v>N/A</v>
      </c>
      <c r="E9" s="9">
        <v>18.112566934</v>
      </c>
      <c r="F9" s="9" t="str">
        <f t="shared" si="0"/>
        <v>N/A</v>
      </c>
      <c r="G9" s="9">
        <v>12.613771772</v>
      </c>
      <c r="H9" s="9" t="str">
        <f t="shared" si="1"/>
        <v>N/A</v>
      </c>
      <c r="I9" s="10">
        <v>-7.4</v>
      </c>
      <c r="J9" s="10">
        <v>-30.4</v>
      </c>
      <c r="K9" s="9" t="str">
        <f t="shared" si="2"/>
        <v>No</v>
      </c>
    </row>
    <row r="10" spans="1:11" x14ac:dyDescent="0.2">
      <c r="A10" s="26" t="s">
        <v>446</v>
      </c>
      <c r="B10" s="85" t="s">
        <v>213</v>
      </c>
      <c r="C10" s="9">
        <v>41.056763246999999</v>
      </c>
      <c r="D10" s="9" t="str">
        <f t="shared" si="0"/>
        <v>N/A</v>
      </c>
      <c r="E10" s="9">
        <v>41.654723607000001</v>
      </c>
      <c r="F10" s="9" t="str">
        <f t="shared" si="0"/>
        <v>N/A</v>
      </c>
      <c r="G10" s="9">
        <v>31.664758516999999</v>
      </c>
      <c r="H10" s="9" t="str">
        <f t="shared" si="1"/>
        <v>N/A</v>
      </c>
      <c r="I10" s="10">
        <v>1.456</v>
      </c>
      <c r="J10" s="10">
        <v>-24</v>
      </c>
      <c r="K10" s="9" t="str">
        <f t="shared" si="2"/>
        <v>Yes</v>
      </c>
    </row>
    <row r="11" spans="1:11" x14ac:dyDescent="0.2">
      <c r="A11" s="2" t="s">
        <v>207</v>
      </c>
      <c r="B11" s="85" t="s">
        <v>213</v>
      </c>
      <c r="C11" s="9">
        <v>95.386332428000003</v>
      </c>
      <c r="D11" s="9" t="str">
        <f t="shared" si="0"/>
        <v>N/A</v>
      </c>
      <c r="E11" s="9">
        <v>94.517567498999995</v>
      </c>
      <c r="F11" s="9" t="str">
        <f t="shared" si="0"/>
        <v>N/A</v>
      </c>
      <c r="G11" s="9">
        <v>92.643058981999999</v>
      </c>
      <c r="H11" s="9" t="str">
        <f t="shared" si="1"/>
        <v>N/A</v>
      </c>
      <c r="I11" s="10">
        <v>-0.91100000000000003</v>
      </c>
      <c r="J11" s="10">
        <v>-1.98</v>
      </c>
      <c r="K11" s="9" t="str">
        <f t="shared" si="2"/>
        <v>Yes</v>
      </c>
    </row>
    <row r="12" spans="1:11" x14ac:dyDescent="0.2">
      <c r="A12" s="2" t="s">
        <v>936</v>
      </c>
      <c r="B12" s="85" t="s">
        <v>213</v>
      </c>
      <c r="C12" s="9">
        <v>0</v>
      </c>
      <c r="D12" s="9" t="str">
        <f t="shared" si="0"/>
        <v>N/A</v>
      </c>
      <c r="E12" s="9">
        <v>0</v>
      </c>
      <c r="F12" s="9" t="str">
        <f t="shared" si="0"/>
        <v>N/A</v>
      </c>
      <c r="G12" s="9">
        <v>0</v>
      </c>
      <c r="H12" s="9" t="str">
        <f t="shared" si="1"/>
        <v>N/A</v>
      </c>
      <c r="I12" s="10" t="s">
        <v>1746</v>
      </c>
      <c r="J12" s="10" t="s">
        <v>1746</v>
      </c>
      <c r="K12" s="9" t="str">
        <f t="shared" si="2"/>
        <v>N/A</v>
      </c>
    </row>
    <row r="13" spans="1:11" x14ac:dyDescent="0.2">
      <c r="A13" s="2" t="s">
        <v>51</v>
      </c>
      <c r="B13" s="85" t="s">
        <v>213</v>
      </c>
      <c r="C13" s="9">
        <v>99.222444463000002</v>
      </c>
      <c r="D13" s="9" t="str">
        <f t="shared" si="0"/>
        <v>N/A</v>
      </c>
      <c r="E13" s="9">
        <v>99.408047425000007</v>
      </c>
      <c r="F13" s="9" t="str">
        <f t="shared" si="0"/>
        <v>N/A</v>
      </c>
      <c r="G13" s="9">
        <v>99.513288329000005</v>
      </c>
      <c r="H13" s="9" t="str">
        <f t="shared" si="1"/>
        <v>N/A</v>
      </c>
      <c r="I13" s="10">
        <v>0.18709999999999999</v>
      </c>
      <c r="J13" s="10">
        <v>0.10589999999999999</v>
      </c>
      <c r="K13" s="9" t="str">
        <f t="shared" si="2"/>
        <v>Yes</v>
      </c>
    </row>
    <row r="14" spans="1:11" x14ac:dyDescent="0.2">
      <c r="A14" s="2" t="s">
        <v>52</v>
      </c>
      <c r="B14" s="85" t="s">
        <v>213</v>
      </c>
      <c r="C14" s="9">
        <v>0.77755553740000005</v>
      </c>
      <c r="D14" s="9" t="str">
        <f t="shared" si="0"/>
        <v>N/A</v>
      </c>
      <c r="E14" s="9">
        <v>0.59195257499999998</v>
      </c>
      <c r="F14" s="9" t="str">
        <f t="shared" si="0"/>
        <v>N/A</v>
      </c>
      <c r="G14" s="9">
        <v>0.48671167050000003</v>
      </c>
      <c r="H14" s="9" t="str">
        <f t="shared" si="1"/>
        <v>N/A</v>
      </c>
      <c r="I14" s="10">
        <v>-23.9</v>
      </c>
      <c r="J14" s="10">
        <v>-17.8</v>
      </c>
      <c r="K14" s="9" t="str">
        <f t="shared" si="2"/>
        <v>Yes</v>
      </c>
    </row>
    <row r="15" spans="1:11" x14ac:dyDescent="0.2">
      <c r="A15" s="2" t="s">
        <v>164</v>
      </c>
      <c r="B15" s="85" t="s">
        <v>213</v>
      </c>
      <c r="C15" s="9">
        <v>99.163585510999994</v>
      </c>
      <c r="D15" s="9" t="str">
        <f t="shared" si="0"/>
        <v>N/A</v>
      </c>
      <c r="E15" s="9">
        <v>99.874381892000002</v>
      </c>
      <c r="F15" s="9" t="str">
        <f t="shared" si="0"/>
        <v>N/A</v>
      </c>
      <c r="G15" s="9">
        <v>90.581652016000007</v>
      </c>
      <c r="H15" s="9" t="str">
        <f t="shared" si="1"/>
        <v>N/A</v>
      </c>
      <c r="I15" s="10">
        <v>0.71679999999999999</v>
      </c>
      <c r="J15" s="10">
        <v>-9.3000000000000007</v>
      </c>
      <c r="K15" s="9" t="str">
        <f t="shared" si="2"/>
        <v>Yes</v>
      </c>
    </row>
    <row r="16" spans="1:11" x14ac:dyDescent="0.2">
      <c r="A16" s="2" t="s">
        <v>165</v>
      </c>
      <c r="B16" s="85" t="s">
        <v>213</v>
      </c>
      <c r="C16" s="9">
        <v>100</v>
      </c>
      <c r="D16" s="9" t="str">
        <f t="shared" si="0"/>
        <v>N/A</v>
      </c>
      <c r="E16" s="9">
        <v>100</v>
      </c>
      <c r="F16" s="9" t="str">
        <f t="shared" si="0"/>
        <v>N/A</v>
      </c>
      <c r="G16" s="9">
        <v>100</v>
      </c>
      <c r="H16" s="9" t="str">
        <f t="shared" si="1"/>
        <v>N/A</v>
      </c>
      <c r="I16" s="10">
        <v>0</v>
      </c>
      <c r="J16" s="10">
        <v>0</v>
      </c>
      <c r="K16" s="9" t="str">
        <f t="shared" si="2"/>
        <v>Yes</v>
      </c>
    </row>
    <row r="17" spans="1:11" x14ac:dyDescent="0.2">
      <c r="A17" s="2" t="s">
        <v>21</v>
      </c>
      <c r="B17" s="85" t="s">
        <v>213</v>
      </c>
      <c r="C17" s="9">
        <v>99.932068180000002</v>
      </c>
      <c r="D17" s="9" t="str">
        <f t="shared" si="0"/>
        <v>N/A</v>
      </c>
      <c r="E17" s="9">
        <v>99.860337225999999</v>
      </c>
      <c r="F17" s="9" t="str">
        <f t="shared" si="0"/>
        <v>N/A</v>
      </c>
      <c r="G17" s="9">
        <v>99.962656022000004</v>
      </c>
      <c r="H17" s="9" t="str">
        <f t="shared" si="1"/>
        <v>N/A</v>
      </c>
      <c r="I17" s="10">
        <v>-7.1999999999999995E-2</v>
      </c>
      <c r="J17" s="10">
        <v>0.10249999999999999</v>
      </c>
      <c r="K17" s="9" t="str">
        <f t="shared" si="2"/>
        <v>Yes</v>
      </c>
    </row>
    <row r="18" spans="1:11" x14ac:dyDescent="0.2">
      <c r="A18" s="2" t="s">
        <v>53</v>
      </c>
      <c r="B18" s="85" t="s">
        <v>213</v>
      </c>
      <c r="C18" s="9">
        <v>99.151073417999996</v>
      </c>
      <c r="D18" s="9" t="str">
        <f t="shared" si="0"/>
        <v>N/A</v>
      </c>
      <c r="E18" s="9">
        <v>99.517729023000001</v>
      </c>
      <c r="F18" s="9" t="str">
        <f t="shared" si="0"/>
        <v>N/A</v>
      </c>
      <c r="G18" s="9">
        <v>99.713215679000001</v>
      </c>
      <c r="H18" s="9" t="str">
        <f t="shared" si="1"/>
        <v>N/A</v>
      </c>
      <c r="I18" s="10">
        <v>0.36980000000000002</v>
      </c>
      <c r="J18" s="10">
        <v>0.19639999999999999</v>
      </c>
      <c r="K18" s="9" t="str">
        <f t="shared" si="2"/>
        <v>Yes</v>
      </c>
    </row>
    <row r="19" spans="1:11" x14ac:dyDescent="0.2">
      <c r="A19" s="3" t="s">
        <v>675</v>
      </c>
      <c r="B19" s="85" t="s">
        <v>213</v>
      </c>
      <c r="C19" s="9">
        <v>99.092214412000004</v>
      </c>
      <c r="D19" s="9" t="str">
        <f t="shared" ref="D19:D21" si="3">IF($B19="N/A","N/A",IF(C19&lt;0,"No","Yes"))</f>
        <v>N/A</v>
      </c>
      <c r="E19" s="9">
        <v>98.681658318000004</v>
      </c>
      <c r="F19" s="9" t="str">
        <f t="shared" ref="F19:F21" si="4">IF($B19="N/A","N/A",IF(E19&lt;0,"No","Yes"))</f>
        <v>N/A</v>
      </c>
      <c r="G19" s="9">
        <v>98.700567685999999</v>
      </c>
      <c r="H19" s="9" t="str">
        <f t="shared" ref="H19:H21" si="5">IF($B19="N/A","N/A",IF(G19&lt;0,"No","Yes"))</f>
        <v>N/A</v>
      </c>
      <c r="I19" s="10">
        <v>-0.41399999999999998</v>
      </c>
      <c r="J19" s="10">
        <v>1.9199999999999998E-2</v>
      </c>
      <c r="K19" s="9" t="str">
        <f>IF(J19="Div by 0", "N/A", IF(J19="N/A","N/A", IF(J19&gt;30, "No", IF(J19&lt;-30, "No", "Yes"))))</f>
        <v>Yes</v>
      </c>
    </row>
    <row r="20" spans="1:11" x14ac:dyDescent="0.2">
      <c r="A20" s="3" t="s">
        <v>676</v>
      </c>
      <c r="B20" s="85" t="s">
        <v>213</v>
      </c>
      <c r="C20" s="9">
        <v>99.187206481000004</v>
      </c>
      <c r="D20" s="9" t="str">
        <f t="shared" si="3"/>
        <v>N/A</v>
      </c>
      <c r="E20" s="9">
        <v>98.965061113000004</v>
      </c>
      <c r="F20" s="9" t="str">
        <f t="shared" si="4"/>
        <v>N/A</v>
      </c>
      <c r="G20" s="9">
        <v>99.049249838999998</v>
      </c>
      <c r="H20" s="9" t="str">
        <f t="shared" si="5"/>
        <v>N/A</v>
      </c>
      <c r="I20" s="10">
        <v>-0.224</v>
      </c>
      <c r="J20" s="10">
        <v>8.5099999999999995E-2</v>
      </c>
      <c r="K20" s="9" t="str">
        <f>IF(J20="Div by 0", "N/A", IF(J20="N/A","N/A", IF(J20&gt;30, "No", IF(J20&lt;-30, "No", "Yes"))))</f>
        <v>Yes</v>
      </c>
    </row>
    <row r="21" spans="1:11" x14ac:dyDescent="0.2">
      <c r="A21" s="3" t="s">
        <v>677</v>
      </c>
      <c r="B21" s="85" t="s">
        <v>213</v>
      </c>
      <c r="C21" s="9">
        <v>99.187206481000004</v>
      </c>
      <c r="D21" s="9" t="str">
        <f t="shared" si="3"/>
        <v>N/A</v>
      </c>
      <c r="E21" s="9">
        <v>98.965061113000004</v>
      </c>
      <c r="F21" s="9" t="str">
        <f t="shared" si="4"/>
        <v>N/A</v>
      </c>
      <c r="G21" s="9">
        <v>99.049249838999998</v>
      </c>
      <c r="H21" s="9" t="str">
        <f t="shared" si="5"/>
        <v>N/A</v>
      </c>
      <c r="I21" s="10">
        <v>-0.224</v>
      </c>
      <c r="J21" s="10">
        <v>8.5099999999999995E-2</v>
      </c>
      <c r="K21" s="9" t="str">
        <f>IF(J21="Div by 0", "N/A", IF(J21="N/A","N/A", IF(J21&gt;30, "No", IF(J21&lt;-30, "No", "Yes"))))</f>
        <v>Yes</v>
      </c>
    </row>
    <row r="22" spans="1:11" ht="16.5" customHeight="1" x14ac:dyDescent="0.2">
      <c r="A22" s="3" t="s">
        <v>1701</v>
      </c>
      <c r="B22" s="85" t="s">
        <v>213</v>
      </c>
      <c r="C22" s="9">
        <v>62.395367647999997</v>
      </c>
      <c r="D22" s="9" t="str">
        <f t="shared" ref="D22:D31" si="6">IF($B22="N/A","N/A",IF(C22&lt;0,"No","Yes"))</f>
        <v>N/A</v>
      </c>
      <c r="E22" s="9">
        <v>60.309630986999998</v>
      </c>
      <c r="F22" s="9" t="str">
        <f t="shared" ref="F22:F31" si="7">IF($B22="N/A","N/A",IF(E22&lt;0,"No","Yes"))</f>
        <v>N/A</v>
      </c>
      <c r="G22" s="9">
        <v>58.638670681999997</v>
      </c>
      <c r="I22" s="10">
        <v>-3.34</v>
      </c>
      <c r="J22" s="10">
        <v>-2.77</v>
      </c>
      <c r="K22" s="9" t="str">
        <f t="shared" ref="K22:K31" si="8">IF(J22="Div by 0", "N/A", IF(J22="N/A","N/A", IF(J22&gt;30, "No", IF(J22&lt;-30, "No", "Yes"))))</f>
        <v>Yes</v>
      </c>
    </row>
    <row r="23" spans="1:11" x14ac:dyDescent="0.2">
      <c r="A23" s="3" t="s">
        <v>939</v>
      </c>
      <c r="B23" s="85" t="s">
        <v>213</v>
      </c>
      <c r="C23" s="9">
        <v>35.785236414000003</v>
      </c>
      <c r="D23" s="9" t="str">
        <f t="shared" si="6"/>
        <v>N/A</v>
      </c>
      <c r="E23" s="9">
        <v>37.345173142</v>
      </c>
      <c r="F23" s="9" t="str">
        <f t="shared" si="7"/>
        <v>N/A</v>
      </c>
      <c r="G23" s="9">
        <v>38.924257122999997</v>
      </c>
      <c r="H23" s="9" t="str">
        <f t="shared" ref="H23:H31" si="9">IF($B23="N/A","N/A",IF(G23&lt;0,"No","Yes"))</f>
        <v>N/A</v>
      </c>
      <c r="I23" s="10">
        <v>4.359</v>
      </c>
      <c r="J23" s="10">
        <v>4.2279999999999998</v>
      </c>
      <c r="K23" s="9" t="str">
        <f t="shared" si="8"/>
        <v>Yes</v>
      </c>
    </row>
    <row r="24" spans="1:11" ht="25.5" x14ac:dyDescent="0.2">
      <c r="A24" s="3" t="s">
        <v>940</v>
      </c>
      <c r="B24" s="85" t="s">
        <v>213</v>
      </c>
      <c r="C24" s="9">
        <v>4.9847322999999999E-2</v>
      </c>
      <c r="D24" s="9" t="str">
        <f t="shared" si="6"/>
        <v>N/A</v>
      </c>
      <c r="E24" s="9">
        <v>0.19762056589999999</v>
      </c>
      <c r="F24" s="9" t="str">
        <f t="shared" si="7"/>
        <v>N/A</v>
      </c>
      <c r="G24" s="9">
        <v>0.3131767761</v>
      </c>
      <c r="H24" s="9" t="str">
        <f t="shared" si="9"/>
        <v>N/A</v>
      </c>
      <c r="I24" s="10">
        <v>296.5</v>
      </c>
      <c r="J24" s="10">
        <v>58.47</v>
      </c>
      <c r="K24" s="9" t="str">
        <f t="shared" si="8"/>
        <v>No</v>
      </c>
    </row>
    <row r="25" spans="1:11" x14ac:dyDescent="0.2">
      <c r="A25" s="2" t="s">
        <v>166</v>
      </c>
      <c r="B25" s="85" t="s">
        <v>213</v>
      </c>
      <c r="C25" s="9">
        <v>99.187206481000004</v>
      </c>
      <c r="D25" s="9" t="str">
        <f t="shared" si="6"/>
        <v>N/A</v>
      </c>
      <c r="E25" s="9">
        <v>98.965061113000004</v>
      </c>
      <c r="F25" s="9" t="str">
        <f t="shared" si="7"/>
        <v>N/A</v>
      </c>
      <c r="G25" s="9">
        <v>99.049249838999998</v>
      </c>
      <c r="H25" s="9" t="str">
        <f t="shared" si="9"/>
        <v>N/A</v>
      </c>
      <c r="I25" s="10">
        <v>-0.224</v>
      </c>
      <c r="J25" s="10">
        <v>8.5099999999999995E-2</v>
      </c>
      <c r="K25" s="9" t="str">
        <f t="shared" si="8"/>
        <v>Yes</v>
      </c>
    </row>
    <row r="26" spans="1:11" x14ac:dyDescent="0.2">
      <c r="A26" s="2" t="s">
        <v>167</v>
      </c>
      <c r="B26" s="85" t="s">
        <v>213</v>
      </c>
      <c r="C26" s="9">
        <v>99.187206481000004</v>
      </c>
      <c r="D26" s="9" t="str">
        <f t="shared" si="6"/>
        <v>N/A</v>
      </c>
      <c r="E26" s="9">
        <v>98.965061113000004</v>
      </c>
      <c r="F26" s="9" t="str">
        <f t="shared" si="7"/>
        <v>N/A</v>
      </c>
      <c r="G26" s="9">
        <v>99.049249838999998</v>
      </c>
      <c r="H26" s="9" t="str">
        <f t="shared" si="9"/>
        <v>N/A</v>
      </c>
      <c r="I26" s="10">
        <v>-0.224</v>
      </c>
      <c r="J26" s="10">
        <v>8.5099999999999995E-2</v>
      </c>
      <c r="K26" s="9" t="str">
        <f t="shared" si="8"/>
        <v>Yes</v>
      </c>
    </row>
    <row r="27" spans="1:11" x14ac:dyDescent="0.2">
      <c r="A27" s="2" t="s">
        <v>168</v>
      </c>
      <c r="B27" s="85" t="s">
        <v>213</v>
      </c>
      <c r="C27" s="9">
        <v>99.187206481000004</v>
      </c>
      <c r="D27" s="9" t="str">
        <f t="shared" si="6"/>
        <v>N/A</v>
      </c>
      <c r="E27" s="9">
        <v>98.965061113000004</v>
      </c>
      <c r="F27" s="9" t="str">
        <f t="shared" si="7"/>
        <v>N/A</v>
      </c>
      <c r="G27" s="9">
        <v>99.049249838999998</v>
      </c>
      <c r="H27" s="9" t="str">
        <f t="shared" si="9"/>
        <v>N/A</v>
      </c>
      <c r="I27" s="10">
        <v>-0.224</v>
      </c>
      <c r="J27" s="10">
        <v>8.5099999999999995E-2</v>
      </c>
      <c r="K27" s="9" t="str">
        <f t="shared" si="8"/>
        <v>Yes</v>
      </c>
    </row>
    <row r="28" spans="1:11" x14ac:dyDescent="0.2">
      <c r="A28" s="2" t="s">
        <v>54</v>
      </c>
      <c r="B28" s="85" t="s">
        <v>213</v>
      </c>
      <c r="C28" s="9">
        <v>9.5607792484999994</v>
      </c>
      <c r="D28" s="9" t="str">
        <f t="shared" si="6"/>
        <v>N/A</v>
      </c>
      <c r="E28" s="9">
        <v>9.8055711044000002</v>
      </c>
      <c r="F28" s="9" t="str">
        <f t="shared" si="7"/>
        <v>N/A</v>
      </c>
      <c r="G28" s="9">
        <v>12.507155561999999</v>
      </c>
      <c r="H28" s="9" t="str">
        <f t="shared" si="9"/>
        <v>N/A</v>
      </c>
      <c r="I28" s="10">
        <v>2.56</v>
      </c>
      <c r="J28" s="10">
        <v>27.55</v>
      </c>
      <c r="K28" s="9" t="str">
        <f t="shared" si="8"/>
        <v>Yes</v>
      </c>
    </row>
    <row r="29" spans="1:11" x14ac:dyDescent="0.2">
      <c r="A29" s="2" t="s">
        <v>55</v>
      </c>
      <c r="B29" s="85" t="s">
        <v>213</v>
      </c>
      <c r="C29" s="9">
        <v>89.626427231999998</v>
      </c>
      <c r="D29" s="9" t="str">
        <f t="shared" si="6"/>
        <v>N/A</v>
      </c>
      <c r="E29" s="9">
        <v>89.159490008000006</v>
      </c>
      <c r="F29" s="9" t="str">
        <f t="shared" si="7"/>
        <v>N/A</v>
      </c>
      <c r="G29" s="9">
        <v>86.542094277000004</v>
      </c>
      <c r="H29" s="9" t="str">
        <f t="shared" si="9"/>
        <v>N/A</v>
      </c>
      <c r="I29" s="10">
        <v>-0.52100000000000002</v>
      </c>
      <c r="J29" s="10">
        <v>-2.94</v>
      </c>
      <c r="K29" s="9" t="str">
        <f t="shared" si="8"/>
        <v>Yes</v>
      </c>
    </row>
    <row r="30" spans="1:11" x14ac:dyDescent="0.2">
      <c r="A30" s="2" t="s">
        <v>56</v>
      </c>
      <c r="B30" s="85" t="s">
        <v>213</v>
      </c>
      <c r="C30" s="9">
        <v>76.045633812999995</v>
      </c>
      <c r="D30" s="9" t="str">
        <f t="shared" si="6"/>
        <v>N/A</v>
      </c>
      <c r="E30" s="9">
        <v>78.677531549999998</v>
      </c>
      <c r="F30" s="9" t="str">
        <f t="shared" si="7"/>
        <v>N/A</v>
      </c>
      <c r="G30" s="9">
        <v>81.305212362999995</v>
      </c>
      <c r="H30" s="9" t="str">
        <f t="shared" si="9"/>
        <v>N/A</v>
      </c>
      <c r="I30" s="10">
        <v>3.4609999999999999</v>
      </c>
      <c r="J30" s="10">
        <v>3.34</v>
      </c>
      <c r="K30" s="9" t="str">
        <f t="shared" si="8"/>
        <v>Yes</v>
      </c>
    </row>
    <row r="31" spans="1:11" x14ac:dyDescent="0.2">
      <c r="A31" s="2" t="s">
        <v>57</v>
      </c>
      <c r="B31" s="85" t="s">
        <v>213</v>
      </c>
      <c r="C31" s="9">
        <v>18.764350699000001</v>
      </c>
      <c r="D31" s="9" t="str">
        <f t="shared" si="6"/>
        <v>N/A</v>
      </c>
      <c r="E31" s="9">
        <v>15.725048150999999</v>
      </c>
      <c r="F31" s="9" t="str">
        <f t="shared" si="7"/>
        <v>N/A</v>
      </c>
      <c r="G31" s="9">
        <v>14.61705121</v>
      </c>
      <c r="H31" s="9" t="str">
        <f t="shared" si="9"/>
        <v>N/A</v>
      </c>
      <c r="I31" s="10">
        <v>-16.2</v>
      </c>
      <c r="J31" s="10">
        <v>-7.05</v>
      </c>
      <c r="K31" s="9" t="str">
        <f t="shared" si="8"/>
        <v>Yes</v>
      </c>
    </row>
    <row r="32" spans="1:11" ht="12" customHeight="1" x14ac:dyDescent="0.2">
      <c r="A32" s="158" t="s">
        <v>1633</v>
      </c>
      <c r="B32" s="159"/>
      <c r="C32" s="159"/>
      <c r="D32" s="159"/>
      <c r="E32" s="159"/>
      <c r="F32" s="159"/>
      <c r="G32" s="159"/>
      <c r="H32" s="159"/>
      <c r="I32" s="159"/>
      <c r="J32" s="159"/>
      <c r="K32" s="160"/>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s="21" customFormat="1" x14ac:dyDescent="0.2">
      <c r="A2" s="148" t="s">
        <v>1590</v>
      </c>
      <c r="B2" s="149"/>
      <c r="C2" s="149"/>
      <c r="D2" s="149"/>
      <c r="E2" s="149"/>
      <c r="F2" s="149"/>
      <c r="G2" s="149"/>
      <c r="H2" s="149"/>
      <c r="I2" s="149"/>
      <c r="J2" s="149"/>
      <c r="K2" s="149"/>
      <c r="L2" s="150"/>
    </row>
    <row r="3" spans="1:12" s="21" customFormat="1" x14ac:dyDescent="0.2">
      <c r="A3" s="148" t="s">
        <v>1745</v>
      </c>
      <c r="B3" s="149"/>
      <c r="C3" s="149"/>
      <c r="D3" s="149"/>
      <c r="E3" s="149"/>
      <c r="F3" s="149"/>
      <c r="G3" s="149"/>
      <c r="H3" s="149"/>
      <c r="I3" s="149"/>
      <c r="J3" s="149"/>
      <c r="K3" s="149"/>
      <c r="L3" s="150"/>
    </row>
    <row r="4" spans="1:12" s="21" customFormat="1" x14ac:dyDescent="0.2">
      <c r="A4" s="164" t="s">
        <v>648</v>
      </c>
      <c r="B4" s="165"/>
      <c r="C4" s="165"/>
      <c r="D4" s="165"/>
      <c r="E4" s="165"/>
      <c r="F4" s="165"/>
      <c r="G4" s="165"/>
      <c r="H4" s="165"/>
      <c r="I4" s="165"/>
      <c r="J4" s="165"/>
      <c r="K4" s="165"/>
      <c r="L4" s="166"/>
    </row>
    <row r="5" spans="1:12" s="81" customFormat="1" ht="63" customHeight="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0" t="s">
        <v>213</v>
      </c>
      <c r="J6" s="130" t="s">
        <v>213</v>
      </c>
      <c r="K6" s="44" t="s">
        <v>213</v>
      </c>
      <c r="L6" s="44" t="s">
        <v>213</v>
      </c>
    </row>
    <row r="7" spans="1:12" x14ac:dyDescent="0.2">
      <c r="A7" s="3" t="s">
        <v>17</v>
      </c>
      <c r="B7" s="30" t="s">
        <v>213</v>
      </c>
      <c r="C7" s="31">
        <v>1781973</v>
      </c>
      <c r="D7" s="82" t="str">
        <f>IF($B7="N/A","N/A",IF(C7&gt;10,"No",IF(C7&lt;-10,"No","Yes")))</f>
        <v>N/A</v>
      </c>
      <c r="E7" s="31">
        <v>1670400</v>
      </c>
      <c r="F7" s="82" t="str">
        <f>IF($B7="N/A","N/A",IF(E7&gt;10,"No",IF(E7&lt;-10,"No","Yes")))</f>
        <v>N/A</v>
      </c>
      <c r="G7" s="31">
        <v>1699959</v>
      </c>
      <c r="H7" s="82" t="str">
        <f>IF($B7="N/A","N/A",IF(G7&gt;10,"No",IF(G7&lt;-10,"No","Yes")))</f>
        <v>N/A</v>
      </c>
      <c r="I7" s="83">
        <v>-6.26</v>
      </c>
      <c r="J7" s="83">
        <v>1.77</v>
      </c>
      <c r="K7" s="84" t="s">
        <v>736</v>
      </c>
      <c r="L7" s="32" t="str">
        <f>IF(J7="Div by 0", "N/A", IF(K7="N/A","N/A", IF(J7&gt;VALUE(MID(K7,1,2)), "No", IF(J7&lt;-1*VALUE(MID(K7,1,2)), "No", "Yes"))))</f>
        <v>Yes</v>
      </c>
    </row>
    <row r="8" spans="1:12" x14ac:dyDescent="0.2">
      <c r="A8" s="3" t="s">
        <v>58</v>
      </c>
      <c r="B8" s="35" t="s">
        <v>213</v>
      </c>
      <c r="C8" s="47">
        <v>11328204758</v>
      </c>
      <c r="D8" s="44" t="str">
        <f>IF($B8="N/A","N/A",IF(C8&gt;10,"No",IF(C8&lt;-10,"No","Yes")))</f>
        <v>N/A</v>
      </c>
      <c r="E8" s="47">
        <v>10825126612</v>
      </c>
      <c r="F8" s="44" t="str">
        <f>IF($B8="N/A","N/A",IF(E8&gt;10,"No",IF(E8&lt;-10,"No","Yes")))</f>
        <v>N/A</v>
      </c>
      <c r="G8" s="47">
        <v>11175158336</v>
      </c>
      <c r="H8" s="44" t="str">
        <f>IF($B8="N/A","N/A",IF(G8&gt;10,"No",IF(G8&lt;-10,"No","Yes")))</f>
        <v>N/A</v>
      </c>
      <c r="I8" s="12">
        <v>-4.4400000000000004</v>
      </c>
      <c r="J8" s="12">
        <v>3.234</v>
      </c>
      <c r="K8" s="45" t="s">
        <v>736</v>
      </c>
      <c r="L8" s="9" t="str">
        <f>IF(J8="Div by 0", "N/A", IF(K8="N/A","N/A", IF(J8&gt;VALUE(MID(K8,1,2)), "No", IF(J8&lt;-1*VALUE(MID(K8,1,2)), "No", "Yes"))))</f>
        <v>Yes</v>
      </c>
    </row>
    <row r="9" spans="1:12" x14ac:dyDescent="0.2">
      <c r="A9" s="59" t="s">
        <v>941</v>
      </c>
      <c r="B9" s="9" t="s">
        <v>213</v>
      </c>
      <c r="C9" s="8">
        <v>10.459473853</v>
      </c>
      <c r="D9" s="44" t="str">
        <f>IF($B9="N/A","N/A",IF(C9&gt;10,"No",IF(C9&lt;-10,"No","Yes")))</f>
        <v>N/A</v>
      </c>
      <c r="E9" s="8">
        <v>12.337284482999999</v>
      </c>
      <c r="F9" s="44" t="str">
        <f>IF($B9="N/A","N/A",IF(E9&gt;10,"No",IF(E9&lt;-10,"No","Yes")))</f>
        <v>N/A</v>
      </c>
      <c r="G9" s="8">
        <v>12.2204712</v>
      </c>
      <c r="H9" s="44" t="str">
        <f>IF($B9="N/A","N/A",IF(G9&gt;10,"No",IF(G9&lt;-10,"No","Yes")))</f>
        <v>N/A</v>
      </c>
      <c r="I9" s="12">
        <v>17.95</v>
      </c>
      <c r="J9" s="12">
        <v>-0.94699999999999995</v>
      </c>
      <c r="K9" s="9" t="s">
        <v>213</v>
      </c>
      <c r="L9" s="9" t="str">
        <f>IF(J9="Div by 0", "N/A", IF(K9="N/A","N/A", IF(J9&gt;VALUE(MID(K9,1,2)), "No", IF(J9&lt;-1*VALUE(MID(K9,1,2)), "No", "Yes"))))</f>
        <v>N/A</v>
      </c>
    </row>
    <row r="10" spans="1:12" x14ac:dyDescent="0.2">
      <c r="A10" s="59" t="s">
        <v>942</v>
      </c>
      <c r="B10" s="9" t="s">
        <v>213</v>
      </c>
      <c r="C10" s="8">
        <v>16.659848382</v>
      </c>
      <c r="D10" s="44" t="str">
        <f t="shared" ref="D10:D20" si="0">IF($B10="N/A","N/A",IF(C10&gt;10,"No",IF(C10&lt;-10,"No","Yes")))</f>
        <v>N/A</v>
      </c>
      <c r="E10" s="8">
        <v>17.403196839</v>
      </c>
      <c r="F10" s="44" t="str">
        <f t="shared" ref="F10:F20" si="1">IF($B10="N/A","N/A",IF(E10&gt;10,"No",IF(E10&lt;-10,"No","Yes")))</f>
        <v>N/A</v>
      </c>
      <c r="G10" s="8">
        <v>16.852700564999999</v>
      </c>
      <c r="H10" s="44" t="str">
        <f t="shared" ref="H10:H20" si="2">IF($B10="N/A","N/A",IF(G10&gt;10,"No",IF(G10&lt;-10,"No","Yes")))</f>
        <v>N/A</v>
      </c>
      <c r="I10" s="12">
        <v>4.4619999999999997</v>
      </c>
      <c r="J10" s="12">
        <v>-3.16</v>
      </c>
      <c r="K10" s="9" t="s">
        <v>213</v>
      </c>
      <c r="L10" s="9" t="str">
        <f t="shared" ref="L10:L27" si="3">IF(J10="Div by 0", "N/A", IF(K10="N/A","N/A", IF(J10&gt;VALUE(MID(K10,1,2)), "No", IF(J10&lt;-1*VALUE(MID(K10,1,2)), "No", "Yes"))))</f>
        <v>N/A</v>
      </c>
    </row>
    <row r="11" spans="1:12" x14ac:dyDescent="0.2">
      <c r="A11" s="59" t="s">
        <v>943</v>
      </c>
      <c r="B11" s="9" t="s">
        <v>213</v>
      </c>
      <c r="C11" s="8">
        <v>21.290838862000001</v>
      </c>
      <c r="D11" s="44" t="str">
        <f t="shared" si="0"/>
        <v>N/A</v>
      </c>
      <c r="E11" s="8">
        <v>8.0909961686000003</v>
      </c>
      <c r="F11" s="44" t="str">
        <f t="shared" si="1"/>
        <v>N/A</v>
      </c>
      <c r="G11" s="8">
        <v>7.7730109961</v>
      </c>
      <c r="H11" s="44" t="str">
        <f t="shared" si="2"/>
        <v>N/A</v>
      </c>
      <c r="I11" s="12">
        <v>-62</v>
      </c>
      <c r="J11" s="12">
        <v>-3.93</v>
      </c>
      <c r="K11" s="9" t="s">
        <v>213</v>
      </c>
      <c r="L11" s="9" t="str">
        <f t="shared" si="3"/>
        <v>N/A</v>
      </c>
    </row>
    <row r="12" spans="1:12" x14ac:dyDescent="0.2">
      <c r="A12" s="59" t="s">
        <v>944</v>
      </c>
      <c r="B12" s="9" t="s">
        <v>213</v>
      </c>
      <c r="C12" s="8">
        <v>0.13832981759999999</v>
      </c>
      <c r="D12" s="44" t="str">
        <f t="shared" si="0"/>
        <v>N/A</v>
      </c>
      <c r="E12" s="8">
        <v>0.74610871649999999</v>
      </c>
      <c r="F12" s="44" t="str">
        <f t="shared" si="1"/>
        <v>N/A</v>
      </c>
      <c r="G12" s="8">
        <v>1.0343190630000001</v>
      </c>
      <c r="H12" s="44" t="str">
        <f t="shared" si="2"/>
        <v>N/A</v>
      </c>
      <c r="I12" s="12">
        <v>439.4</v>
      </c>
      <c r="J12" s="12">
        <v>38.630000000000003</v>
      </c>
      <c r="K12" s="9" t="s">
        <v>213</v>
      </c>
      <c r="L12" s="9" t="str">
        <f t="shared" si="3"/>
        <v>N/A</v>
      </c>
    </row>
    <row r="13" spans="1:12" x14ac:dyDescent="0.2">
      <c r="A13" s="59" t="s">
        <v>945</v>
      </c>
      <c r="B13" s="11" t="s">
        <v>213</v>
      </c>
      <c r="C13" s="8">
        <v>23.850024663999999</v>
      </c>
      <c r="D13" s="44" t="str">
        <f t="shared" si="0"/>
        <v>N/A</v>
      </c>
      <c r="E13" s="8">
        <v>21.030950669999999</v>
      </c>
      <c r="F13" s="44" t="str">
        <f t="shared" si="1"/>
        <v>N/A</v>
      </c>
      <c r="G13" s="8">
        <v>20.116838112</v>
      </c>
      <c r="H13" s="44" t="str">
        <f t="shared" si="2"/>
        <v>N/A</v>
      </c>
      <c r="I13" s="12">
        <v>-11.8</v>
      </c>
      <c r="J13" s="12">
        <v>-4.3499999999999996</v>
      </c>
      <c r="K13" s="9" t="s">
        <v>213</v>
      </c>
      <c r="L13" s="9" t="str">
        <f t="shared" si="3"/>
        <v>N/A</v>
      </c>
    </row>
    <row r="14" spans="1:12" ht="12.75" customHeight="1" x14ac:dyDescent="0.2">
      <c r="A14" s="59" t="s">
        <v>946</v>
      </c>
      <c r="B14" s="11" t="s">
        <v>213</v>
      </c>
      <c r="C14" s="8">
        <v>8.0290778816999993</v>
      </c>
      <c r="D14" s="44" t="str">
        <f t="shared" si="0"/>
        <v>N/A</v>
      </c>
      <c r="E14" s="8">
        <v>12.634578544</v>
      </c>
      <c r="F14" s="44" t="str">
        <f t="shared" si="1"/>
        <v>N/A</v>
      </c>
      <c r="G14" s="8">
        <v>13.847333965000001</v>
      </c>
      <c r="H14" s="44" t="str">
        <f t="shared" si="2"/>
        <v>N/A</v>
      </c>
      <c r="I14" s="12">
        <v>57.36</v>
      </c>
      <c r="J14" s="12">
        <v>9.5990000000000002</v>
      </c>
      <c r="K14" s="9" t="s">
        <v>213</v>
      </c>
      <c r="L14" s="9" t="str">
        <f t="shared" si="3"/>
        <v>N/A</v>
      </c>
    </row>
    <row r="15" spans="1:12" x14ac:dyDescent="0.2">
      <c r="A15" s="59" t="s">
        <v>947</v>
      </c>
      <c r="B15" s="11" t="s">
        <v>213</v>
      </c>
      <c r="C15" s="8">
        <v>7.0988729900000005E-2</v>
      </c>
      <c r="D15" s="44" t="str">
        <f t="shared" si="0"/>
        <v>N/A</v>
      </c>
      <c r="E15" s="8">
        <v>0.24096024899999999</v>
      </c>
      <c r="F15" s="44" t="str">
        <f t="shared" si="1"/>
        <v>N/A</v>
      </c>
      <c r="G15" s="8">
        <v>0.23100557129999999</v>
      </c>
      <c r="H15" s="44" t="str">
        <f t="shared" si="2"/>
        <v>N/A</v>
      </c>
      <c r="I15" s="12">
        <v>239.4</v>
      </c>
      <c r="J15" s="12">
        <v>-4.13</v>
      </c>
      <c r="K15" s="9" t="s">
        <v>213</v>
      </c>
      <c r="L15" s="9" t="str">
        <f t="shared" si="3"/>
        <v>N/A</v>
      </c>
    </row>
    <row r="16" spans="1:12" ht="12.75" customHeight="1" x14ac:dyDescent="0.2">
      <c r="A16" s="59" t="s">
        <v>948</v>
      </c>
      <c r="B16" s="11" t="s">
        <v>213</v>
      </c>
      <c r="C16" s="8">
        <v>19.50141781</v>
      </c>
      <c r="D16" s="44" t="str">
        <f t="shared" si="0"/>
        <v>N/A</v>
      </c>
      <c r="E16" s="8">
        <v>27.515924330000001</v>
      </c>
      <c r="F16" s="44" t="str">
        <f t="shared" si="1"/>
        <v>N/A</v>
      </c>
      <c r="G16" s="8">
        <v>27.924320527999999</v>
      </c>
      <c r="H16" s="44" t="str">
        <f t="shared" si="2"/>
        <v>N/A</v>
      </c>
      <c r="I16" s="12">
        <v>41.1</v>
      </c>
      <c r="J16" s="12">
        <v>1.484</v>
      </c>
      <c r="K16" s="9" t="s">
        <v>213</v>
      </c>
      <c r="L16" s="9" t="str">
        <f t="shared" si="3"/>
        <v>N/A</v>
      </c>
    </row>
    <row r="17" spans="1:12" ht="12.75" customHeight="1" x14ac:dyDescent="0.2">
      <c r="A17" s="4" t="s">
        <v>949</v>
      </c>
      <c r="B17" s="11" t="s">
        <v>213</v>
      </c>
      <c r="C17" s="8">
        <v>60.082279585999999</v>
      </c>
      <c r="D17" s="44" t="str">
        <f t="shared" si="0"/>
        <v>N/A</v>
      </c>
      <c r="E17" s="8">
        <v>66.191032088</v>
      </c>
      <c r="F17" s="44" t="str">
        <f t="shared" si="1"/>
        <v>N/A</v>
      </c>
      <c r="G17" s="8">
        <v>65.124864775999995</v>
      </c>
      <c r="H17" s="44" t="str">
        <f t="shared" si="2"/>
        <v>N/A</v>
      </c>
      <c r="I17" s="12">
        <v>10.17</v>
      </c>
      <c r="J17" s="12">
        <v>-1.61</v>
      </c>
      <c r="K17" s="9" t="s">
        <v>213</v>
      </c>
      <c r="L17" s="9" t="str">
        <f t="shared" si="3"/>
        <v>N/A</v>
      </c>
    </row>
    <row r="18" spans="1:12" ht="12.75" customHeight="1" x14ac:dyDescent="0.2">
      <c r="A18" s="4" t="s">
        <v>1730</v>
      </c>
      <c r="B18" s="11" t="s">
        <v>213</v>
      </c>
      <c r="C18" s="8" t="s">
        <v>213</v>
      </c>
      <c r="D18" s="44" t="str">
        <f t="shared" si="0"/>
        <v>N/A</v>
      </c>
      <c r="E18" s="8" t="s">
        <v>213</v>
      </c>
      <c r="F18" s="44" t="str">
        <f t="shared" si="1"/>
        <v>N/A</v>
      </c>
      <c r="G18" s="8">
        <v>48.272164211000003</v>
      </c>
      <c r="H18" s="44" t="str">
        <f t="shared" si="2"/>
        <v>N/A</v>
      </c>
      <c r="I18" s="12" t="s">
        <v>213</v>
      </c>
      <c r="J18" s="12" t="s">
        <v>213</v>
      </c>
      <c r="K18" s="9" t="s">
        <v>213</v>
      </c>
      <c r="L18" s="9" t="str">
        <f t="shared" si="3"/>
        <v>N/A</v>
      </c>
    </row>
    <row r="19" spans="1:12" ht="12.75" customHeight="1" x14ac:dyDescent="0.2">
      <c r="A19" s="4" t="s">
        <v>950</v>
      </c>
      <c r="B19" s="11" t="s">
        <v>213</v>
      </c>
      <c r="C19" s="8">
        <v>29.458246561999999</v>
      </c>
      <c r="D19" s="44" t="str">
        <f t="shared" si="0"/>
        <v>N/A</v>
      </c>
      <c r="E19" s="8">
        <v>21.471683428999999</v>
      </c>
      <c r="F19" s="44" t="str">
        <f t="shared" si="1"/>
        <v>N/A</v>
      </c>
      <c r="G19" s="8">
        <v>22.654664023999999</v>
      </c>
      <c r="H19" s="44" t="str">
        <f t="shared" si="2"/>
        <v>N/A</v>
      </c>
      <c r="I19" s="12">
        <v>-27.1</v>
      </c>
      <c r="J19" s="12">
        <v>5.5090000000000003</v>
      </c>
      <c r="K19" s="9" t="s">
        <v>213</v>
      </c>
      <c r="L19" s="9" t="str">
        <f t="shared" si="3"/>
        <v>N/A</v>
      </c>
    </row>
    <row r="20" spans="1:12" ht="12.75" customHeight="1" x14ac:dyDescent="0.2">
      <c r="A20" s="18" t="s">
        <v>132</v>
      </c>
      <c r="B20" s="1" t="s">
        <v>213</v>
      </c>
      <c r="C20" s="36">
        <v>271830</v>
      </c>
      <c r="D20" s="44" t="str">
        <f t="shared" si="0"/>
        <v>N/A</v>
      </c>
      <c r="E20" s="36">
        <v>24926</v>
      </c>
      <c r="F20" s="44" t="str">
        <f t="shared" si="1"/>
        <v>N/A</v>
      </c>
      <c r="G20" s="36">
        <v>22273</v>
      </c>
      <c r="H20" s="44" t="str">
        <f t="shared" si="2"/>
        <v>N/A</v>
      </c>
      <c r="I20" s="12">
        <v>-90.8</v>
      </c>
      <c r="J20" s="12">
        <v>-10.6</v>
      </c>
      <c r="K20" s="36" t="s">
        <v>213</v>
      </c>
      <c r="L20" s="9" t="str">
        <f t="shared" si="3"/>
        <v>N/A</v>
      </c>
    </row>
    <row r="21" spans="1:12" ht="12.75" customHeight="1" x14ac:dyDescent="0.2">
      <c r="A21" s="18" t="s">
        <v>133</v>
      </c>
      <c r="B21" s="48" t="s">
        <v>276</v>
      </c>
      <c r="C21" s="8">
        <v>15.254439882</v>
      </c>
      <c r="D21" s="44" t="str">
        <f>IF($B21="N/A","N/A",IF(C21&gt;=2,"No",IF(C21&lt;0,"No","Yes")))</f>
        <v>No</v>
      </c>
      <c r="E21" s="8">
        <v>1.492217433</v>
      </c>
      <c r="F21" s="44" t="str">
        <f>IF($B21="N/A","N/A",IF(E21&gt;=2,"No",IF(E21&lt;0,"No","Yes")))</f>
        <v>Yes</v>
      </c>
      <c r="G21" s="8">
        <v>1.3102080697</v>
      </c>
      <c r="H21" s="44" t="str">
        <f>IF($B21="N/A","N/A",IF(G21&gt;=2,"No",IF(G21&lt;0,"No","Yes")))</f>
        <v>Yes</v>
      </c>
      <c r="I21" s="12">
        <v>-90.2</v>
      </c>
      <c r="J21" s="12">
        <v>-12.2</v>
      </c>
      <c r="K21" s="9" t="s">
        <v>213</v>
      </c>
      <c r="L21" s="9" t="str">
        <f t="shared" si="3"/>
        <v>N/A</v>
      </c>
    </row>
    <row r="22" spans="1:12" ht="25.5" x14ac:dyDescent="0.2">
      <c r="A22" s="2" t="s">
        <v>134</v>
      </c>
      <c r="B22" s="48" t="s">
        <v>213</v>
      </c>
      <c r="C22" s="47">
        <v>736553078</v>
      </c>
      <c r="D22" s="44" t="str">
        <f t="shared" ref="D22:D27" si="4">IF($B22="N/A","N/A",IF(C22&gt;10,"No",IF(C22&lt;-10,"No","Yes")))</f>
        <v>N/A</v>
      </c>
      <c r="E22" s="47">
        <v>157270669</v>
      </c>
      <c r="F22" s="44" t="str">
        <f t="shared" ref="F22:F27" si="5">IF($B22="N/A","N/A",IF(E22&gt;10,"No",IF(E22&lt;-10,"No","Yes")))</f>
        <v>N/A</v>
      </c>
      <c r="G22" s="47">
        <v>38252428</v>
      </c>
      <c r="H22" s="44" t="str">
        <f t="shared" ref="H22:H27" si="6">IF($B22="N/A","N/A",IF(G22&gt;10,"No",IF(G22&lt;-10,"No","Yes")))</f>
        <v>N/A</v>
      </c>
      <c r="I22" s="12">
        <v>-78.599999999999994</v>
      </c>
      <c r="J22" s="12">
        <v>-75.7</v>
      </c>
      <c r="K22" s="9" t="s">
        <v>213</v>
      </c>
      <c r="L22" s="9" t="str">
        <f t="shared" si="3"/>
        <v>N/A</v>
      </c>
    </row>
    <row r="23" spans="1:12" ht="25.5" x14ac:dyDescent="0.2">
      <c r="A23" s="2" t="s">
        <v>1695</v>
      </c>
      <c r="B23" s="48" t="s">
        <v>213</v>
      </c>
      <c r="C23" s="47">
        <v>2709.6092337</v>
      </c>
      <c r="D23" s="44" t="str">
        <f t="shared" si="4"/>
        <v>N/A</v>
      </c>
      <c r="E23" s="47">
        <v>6309.5028886</v>
      </c>
      <c r="F23" s="44" t="str">
        <f t="shared" si="5"/>
        <v>N/A</v>
      </c>
      <c r="G23" s="47">
        <v>1717.4349212</v>
      </c>
      <c r="H23" s="44" t="str">
        <f t="shared" si="6"/>
        <v>N/A</v>
      </c>
      <c r="I23" s="12">
        <v>132.9</v>
      </c>
      <c r="J23" s="12">
        <v>-72.8</v>
      </c>
      <c r="K23" s="9" t="s">
        <v>213</v>
      </c>
      <c r="L23" s="9" t="str">
        <f t="shared" si="3"/>
        <v>N/A</v>
      </c>
    </row>
    <row r="24" spans="1:12" ht="12.75" customHeight="1" x14ac:dyDescent="0.2">
      <c r="A24" s="18" t="s">
        <v>135</v>
      </c>
      <c r="B24" s="35" t="s">
        <v>213</v>
      </c>
      <c r="C24" s="1">
        <v>37504</v>
      </c>
      <c r="D24" s="44" t="str">
        <f t="shared" si="4"/>
        <v>N/A</v>
      </c>
      <c r="E24" s="1">
        <v>10778</v>
      </c>
      <c r="F24" s="44" t="str">
        <f t="shared" si="5"/>
        <v>N/A</v>
      </c>
      <c r="G24" s="1">
        <v>7417</v>
      </c>
      <c r="H24" s="44" t="str">
        <f t="shared" si="6"/>
        <v>N/A</v>
      </c>
      <c r="I24" s="12">
        <v>-71.3</v>
      </c>
      <c r="J24" s="12">
        <v>-31.2</v>
      </c>
      <c r="K24" s="36" t="s">
        <v>213</v>
      </c>
      <c r="L24" s="9" t="str">
        <f t="shared" si="3"/>
        <v>N/A</v>
      </c>
    </row>
    <row r="25" spans="1:12" ht="12.75" customHeight="1" x14ac:dyDescent="0.2">
      <c r="A25" s="18" t="s">
        <v>136</v>
      </c>
      <c r="B25" s="35" t="s">
        <v>213</v>
      </c>
      <c r="C25" s="13">
        <v>2.1046334597</v>
      </c>
      <c r="D25" s="44" t="str">
        <f t="shared" si="4"/>
        <v>N/A</v>
      </c>
      <c r="E25" s="13">
        <v>0.64523467430000003</v>
      </c>
      <c r="F25" s="44" t="str">
        <f t="shared" si="5"/>
        <v>N/A</v>
      </c>
      <c r="G25" s="13">
        <v>0.43630464029999999</v>
      </c>
      <c r="H25" s="44" t="str">
        <f t="shared" si="6"/>
        <v>N/A</v>
      </c>
      <c r="I25" s="12">
        <v>-69.3</v>
      </c>
      <c r="J25" s="12">
        <v>-32.4</v>
      </c>
      <c r="K25" s="9" t="s">
        <v>213</v>
      </c>
      <c r="L25" s="9" t="str">
        <f t="shared" si="3"/>
        <v>N/A</v>
      </c>
    </row>
    <row r="26" spans="1:12" ht="25.5" x14ac:dyDescent="0.2">
      <c r="A26" s="2" t="s">
        <v>137</v>
      </c>
      <c r="B26" s="35" t="s">
        <v>213</v>
      </c>
      <c r="C26" s="14">
        <v>149464887</v>
      </c>
      <c r="D26" s="44" t="str">
        <f t="shared" si="4"/>
        <v>N/A</v>
      </c>
      <c r="E26" s="14">
        <v>145822710</v>
      </c>
      <c r="F26" s="44" t="str">
        <f t="shared" si="5"/>
        <v>N/A</v>
      </c>
      <c r="G26" s="14">
        <v>28481944</v>
      </c>
      <c r="H26" s="44" t="str">
        <f t="shared" si="6"/>
        <v>N/A</v>
      </c>
      <c r="I26" s="12">
        <v>-2.44</v>
      </c>
      <c r="J26" s="12">
        <v>-80.5</v>
      </c>
      <c r="K26" s="9" t="s">
        <v>213</v>
      </c>
      <c r="L26" s="9" t="str">
        <f t="shared" si="3"/>
        <v>N/A</v>
      </c>
    </row>
    <row r="27" spans="1:12" ht="25.5" x14ac:dyDescent="0.2">
      <c r="A27" s="2" t="s">
        <v>951</v>
      </c>
      <c r="B27" s="35" t="s">
        <v>213</v>
      </c>
      <c r="C27" s="14">
        <v>3985.3052207999999</v>
      </c>
      <c r="D27" s="44" t="str">
        <f t="shared" si="4"/>
        <v>N/A</v>
      </c>
      <c r="E27" s="14">
        <v>13529.663203</v>
      </c>
      <c r="F27" s="44" t="str">
        <f t="shared" si="5"/>
        <v>N/A</v>
      </c>
      <c r="G27" s="14">
        <v>3840.0895240999998</v>
      </c>
      <c r="H27" s="44" t="str">
        <f t="shared" si="6"/>
        <v>N/A</v>
      </c>
      <c r="I27" s="12">
        <v>239.5</v>
      </c>
      <c r="J27" s="12">
        <v>-71.599999999999994</v>
      </c>
      <c r="K27" s="9" t="s">
        <v>213</v>
      </c>
      <c r="L27" s="9" t="str">
        <f t="shared" si="3"/>
        <v>N/A</v>
      </c>
    </row>
    <row r="28" spans="1:12" x14ac:dyDescent="0.2">
      <c r="A28" s="18" t="s">
        <v>138</v>
      </c>
      <c r="B28" s="1" t="s">
        <v>213</v>
      </c>
      <c r="C28" s="36">
        <v>51235</v>
      </c>
      <c r="D28" s="44" t="str">
        <f>IF($B28="N/A","N/A",IF(C28&gt;10,"No",IF(C28&lt;-10,"No","Yes")))</f>
        <v>N/A</v>
      </c>
      <c r="E28" s="36">
        <v>53546</v>
      </c>
      <c r="F28" s="44" t="str">
        <f>IF($B28="N/A","N/A",IF(E28&gt;10,"No",IF(E28&lt;-10,"No","Yes")))</f>
        <v>N/A</v>
      </c>
      <c r="G28" s="36">
        <v>53820</v>
      </c>
      <c r="H28" s="44" t="str">
        <f>IF($B28="N/A","N/A",IF(G28&gt;10,"No",IF(G28&lt;-10,"No","Yes")))</f>
        <v>N/A</v>
      </c>
      <c r="I28" s="12">
        <v>4.5110000000000001</v>
      </c>
      <c r="J28" s="12">
        <v>0.51170000000000004</v>
      </c>
      <c r="K28" s="36" t="s">
        <v>213</v>
      </c>
      <c r="L28" s="9" t="str">
        <f>IF(J28="Div by 0", "N/A", IF(K28="N/A","N/A", IF(J28&gt;VALUE(MID(K28,1,2)), "No", IF(J28&lt;-1*VALUE(MID(K28,1,2)), "No", "Yes"))))</f>
        <v>N/A</v>
      </c>
    </row>
    <row r="29" spans="1:12" x14ac:dyDescent="0.2">
      <c r="A29" s="2" t="s">
        <v>139</v>
      </c>
      <c r="B29" s="48" t="s">
        <v>213</v>
      </c>
      <c r="C29" s="8">
        <v>2.8751838552</v>
      </c>
      <c r="D29" s="44" t="str">
        <f>IF($B29="N/A","N/A",IF(C29&gt;10,"No",IF(C29&lt;-10,"No","Yes")))</f>
        <v>N/A</v>
      </c>
      <c r="E29" s="8">
        <v>3.2055795019</v>
      </c>
      <c r="F29" s="44" t="str">
        <f>IF($B29="N/A","N/A",IF(E29&gt;10,"No",IF(E29&lt;-10,"No","Yes")))</f>
        <v>N/A</v>
      </c>
      <c r="G29" s="8">
        <v>3.1659587083999998</v>
      </c>
      <c r="H29" s="44" t="str">
        <f>IF($B29="N/A","N/A",IF(G29&gt;10,"No",IF(G29&lt;-10,"No","Yes")))</f>
        <v>N/A</v>
      </c>
      <c r="I29" s="12">
        <v>11.49</v>
      </c>
      <c r="J29" s="12">
        <v>-1.24</v>
      </c>
      <c r="K29" s="9" t="s">
        <v>213</v>
      </c>
      <c r="L29" s="9" t="str">
        <f>IF(J29="Div by 0", "N/A", IF(K29="N/A","N/A", IF(J29&gt;VALUE(MID(K29,1,2)), "No", IF(J29&lt;-1*VALUE(MID(K29,1,2)), "No", "Yes"))))</f>
        <v>N/A</v>
      </c>
    </row>
    <row r="30" spans="1:12" x14ac:dyDescent="0.2">
      <c r="A30" s="18" t="s">
        <v>140</v>
      </c>
      <c r="B30" s="36" t="s">
        <v>213</v>
      </c>
      <c r="C30" s="36">
        <v>90509</v>
      </c>
      <c r="D30" s="44" t="str">
        <f>IF($B30="N/A","N/A",IF(C30&gt;10,"No",IF(C30&lt;-10,"No","Yes")))</f>
        <v>N/A</v>
      </c>
      <c r="E30" s="36">
        <v>105863</v>
      </c>
      <c r="F30" s="44" t="str">
        <f>IF($B30="N/A","N/A",IF(E30&gt;10,"No",IF(E30&lt;-10,"No","Yes")))</f>
        <v>N/A</v>
      </c>
      <c r="G30" s="36">
        <v>104538</v>
      </c>
      <c r="H30" s="44" t="str">
        <f>IF($B30="N/A","N/A",IF(G30&gt;10,"No",IF(G30&lt;-10,"No","Yes")))</f>
        <v>N/A</v>
      </c>
      <c r="I30" s="12">
        <v>16.96</v>
      </c>
      <c r="J30" s="12">
        <v>-1.25</v>
      </c>
      <c r="K30" s="36" t="s">
        <v>213</v>
      </c>
      <c r="L30" s="9" t="str">
        <f>IF(J30="Div by 0", "N/A", IF(K30="N/A","N/A", IF(J30&gt;VALUE(MID(K30,1,2)), "No", IF(J30&lt;-1*VALUE(MID(K30,1,2)), "No", "Yes"))))</f>
        <v>N/A</v>
      </c>
    </row>
    <row r="31" spans="1:12" x14ac:dyDescent="0.2">
      <c r="A31" s="2" t="s">
        <v>141</v>
      </c>
      <c r="B31" s="35" t="s">
        <v>213</v>
      </c>
      <c r="C31" s="8">
        <v>5.0791454191999996</v>
      </c>
      <c r="D31" s="44" t="str">
        <f>IF($B31="N/A","N/A",IF(C31&gt;10,"No",IF(C31&lt;-10,"No","Yes")))</f>
        <v>N/A</v>
      </c>
      <c r="E31" s="8">
        <v>6.3375838123000001</v>
      </c>
      <c r="F31" s="44" t="str">
        <f>IF($B31="N/A","N/A",IF(E31&gt;10,"No",IF(E31&lt;-10,"No","Yes")))</f>
        <v>N/A</v>
      </c>
      <c r="G31" s="8">
        <v>6.1494424277000004</v>
      </c>
      <c r="H31" s="44" t="str">
        <f>IF($B31="N/A","N/A",IF(G31&gt;10,"No",IF(G31&lt;-10,"No","Yes")))</f>
        <v>N/A</v>
      </c>
      <c r="I31" s="12">
        <v>24.78</v>
      </c>
      <c r="J31" s="12">
        <v>-2.97</v>
      </c>
      <c r="K31" s="9" t="s">
        <v>213</v>
      </c>
      <c r="L31" s="9" t="str">
        <f>IF(J31="Div by 0", "N/A", IF(K31="N/A","N/A", IF(J31&gt;VALUE(MID(K31,1,2)), "No", IF(J31&lt;-1*VALUE(MID(K31,1,2)), "No", "Yes"))))</f>
        <v>N/A</v>
      </c>
    </row>
    <row r="32" spans="1:12" ht="12.75" customHeight="1" x14ac:dyDescent="0.2">
      <c r="A32" s="18" t="s">
        <v>142</v>
      </c>
      <c r="B32" s="1" t="s">
        <v>213</v>
      </c>
      <c r="C32" s="1">
        <v>50529.333333000002</v>
      </c>
      <c r="D32" s="44" t="str">
        <f>IF($B32="N/A","N/A",IF(C32&gt;10,"No",IF(C32&lt;-10,"No","Yes")))</f>
        <v>N/A</v>
      </c>
      <c r="E32" s="1">
        <v>61345.5</v>
      </c>
      <c r="F32" s="44" t="str">
        <f>IF($B32="N/A","N/A",IF(E32&gt;10,"No",IF(E32&lt;-10,"No","Yes")))</f>
        <v>N/A</v>
      </c>
      <c r="G32" s="1">
        <v>61590.75</v>
      </c>
      <c r="H32" s="44" t="str">
        <f>IF($B32="N/A","N/A",IF(G32&gt;10,"No",IF(G32&lt;-10,"No","Yes")))</f>
        <v>N/A</v>
      </c>
      <c r="I32" s="12">
        <v>21.41</v>
      </c>
      <c r="J32" s="12">
        <v>0.39979999999999999</v>
      </c>
      <c r="K32" s="1" t="s">
        <v>213</v>
      </c>
      <c r="L32" s="9" t="str">
        <f>IF(J32="Div by 0", "N/A", IF(K32="N/A","N/A", IF(J32&gt;VALUE(MID(K32,1,2)), "No", IF(J32&lt;-1*VALUE(MID(K32,1,2)), "No", "Yes"))))</f>
        <v>N/A</v>
      </c>
    </row>
    <row r="33" spans="1:12" s="21" customFormat="1" ht="12" customHeight="1" x14ac:dyDescent="0.2">
      <c r="A33" s="161" t="s">
        <v>1633</v>
      </c>
      <c r="B33" s="162"/>
      <c r="C33" s="162"/>
      <c r="D33" s="162"/>
      <c r="E33" s="162"/>
      <c r="F33" s="162"/>
      <c r="G33" s="162"/>
      <c r="H33" s="162"/>
      <c r="I33" s="162"/>
      <c r="J33" s="162"/>
      <c r="K33" s="162"/>
      <c r="L33" s="163"/>
    </row>
    <row r="34" spans="1:12" s="21" customFormat="1" ht="12.75" customHeight="1" x14ac:dyDescent="0.2">
      <c r="A34" s="151" t="s">
        <v>1631</v>
      </c>
      <c r="B34" s="152"/>
      <c r="C34" s="152"/>
      <c r="D34" s="152"/>
      <c r="E34" s="152"/>
      <c r="F34" s="152"/>
      <c r="G34" s="152"/>
      <c r="H34" s="152"/>
      <c r="I34" s="152"/>
      <c r="J34" s="152"/>
      <c r="K34" s="152"/>
      <c r="L34" s="153"/>
    </row>
    <row r="35" spans="1:12" s="21" customFormat="1" x14ac:dyDescent="0.2">
      <c r="A35" s="154" t="s">
        <v>1732</v>
      </c>
      <c r="B35" s="154"/>
      <c r="C35" s="154"/>
      <c r="D35" s="154"/>
      <c r="E35" s="154"/>
      <c r="F35" s="154"/>
      <c r="G35" s="154"/>
      <c r="H35" s="154"/>
      <c r="I35" s="154"/>
      <c r="J35" s="154"/>
      <c r="K35" s="154"/>
      <c r="L35" s="155"/>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3" sqref="A3:K3"/>
      <selection pane="topRight" activeCell="A3" sqref="A3:K3"/>
      <selection pane="bottomLeft" activeCell="A3" sqref="A3:K3"/>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2" t="s">
        <v>1726</v>
      </c>
      <c r="B1" s="143"/>
      <c r="C1" s="143"/>
      <c r="D1" s="143"/>
      <c r="E1" s="143"/>
      <c r="F1" s="143"/>
      <c r="G1" s="143"/>
      <c r="H1" s="143"/>
      <c r="I1" s="143"/>
      <c r="J1" s="143"/>
      <c r="K1" s="143"/>
      <c r="L1" s="144"/>
    </row>
    <row r="2" spans="1:14" ht="24.75" customHeight="1" x14ac:dyDescent="0.2">
      <c r="A2" s="167" t="s">
        <v>1591</v>
      </c>
      <c r="B2" s="168"/>
      <c r="C2" s="168"/>
      <c r="D2" s="168"/>
      <c r="E2" s="168"/>
      <c r="F2" s="168"/>
      <c r="G2" s="168"/>
      <c r="H2" s="168"/>
      <c r="I2" s="168"/>
      <c r="J2" s="168"/>
      <c r="K2" s="168"/>
      <c r="L2" s="169"/>
    </row>
    <row r="3" spans="1:14" s="21" customFormat="1" x14ac:dyDescent="0.2">
      <c r="A3" s="148" t="s">
        <v>1745</v>
      </c>
      <c r="B3" s="149"/>
      <c r="C3" s="149"/>
      <c r="D3" s="149"/>
      <c r="E3" s="149"/>
      <c r="F3" s="149"/>
      <c r="G3" s="149"/>
      <c r="H3" s="149"/>
      <c r="I3" s="149"/>
      <c r="J3" s="149"/>
      <c r="K3" s="149"/>
      <c r="L3" s="150"/>
    </row>
    <row r="4" spans="1:14" s="21" customFormat="1" x14ac:dyDescent="0.2">
      <c r="A4" s="164" t="s">
        <v>648</v>
      </c>
      <c r="B4" s="165"/>
      <c r="C4" s="165"/>
      <c r="D4" s="165"/>
      <c r="E4" s="165"/>
      <c r="F4" s="165"/>
      <c r="G4" s="165"/>
      <c r="H4" s="165"/>
      <c r="I4" s="165"/>
      <c r="J4" s="165"/>
      <c r="K4" s="165"/>
      <c r="L4" s="166"/>
    </row>
    <row r="5" spans="1:14"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4" x14ac:dyDescent="0.2">
      <c r="A6" s="69" t="s">
        <v>0</v>
      </c>
      <c r="B6" s="36" t="s">
        <v>213</v>
      </c>
      <c r="C6" s="36">
        <v>1458908</v>
      </c>
      <c r="D6" s="44" t="str">
        <f>IF($B6="N/A","N/A",IF(C6&gt;10,"No",IF(C6&lt;-10,"No","Yes")))</f>
        <v>N/A</v>
      </c>
      <c r="E6" s="36">
        <v>1591928</v>
      </c>
      <c r="F6" s="44" t="str">
        <f>IF($B6="N/A","N/A",IF(E6&gt;10,"No",IF(E6&lt;-10,"No","Yes")))</f>
        <v>N/A</v>
      </c>
      <c r="G6" s="36">
        <v>1623866</v>
      </c>
      <c r="H6" s="44" t="str">
        <f>IF($B6="N/A","N/A",IF(G6&gt;10,"No",IF(G6&lt;-10,"No","Yes")))</f>
        <v>N/A</v>
      </c>
      <c r="I6" s="12">
        <v>9.1180000000000003</v>
      </c>
      <c r="J6" s="12">
        <v>2.0059999999999998</v>
      </c>
      <c r="K6" s="50" t="s">
        <v>736</v>
      </c>
      <c r="L6" s="9" t="str">
        <f>IF(J6="Div by 0", "N/A", IF(K6="N/A","N/A", IF(J6&gt;VALUE(MID(K6,1,2)), "No", IF(J6&lt;-1*VALUE(MID(K6,1,2)), "No", "Yes"))))</f>
        <v>Yes</v>
      </c>
    </row>
    <row r="7" spans="1:14" x14ac:dyDescent="0.2">
      <c r="A7" s="18" t="s">
        <v>59</v>
      </c>
      <c r="B7" s="36" t="s">
        <v>213</v>
      </c>
      <c r="C7" s="36">
        <v>1179533.42</v>
      </c>
      <c r="D7" s="44" t="str">
        <f>IF($B7="N/A","N/A",IF(C7&gt;10,"No",IF(C7&lt;-10,"No","Yes")))</f>
        <v>N/A</v>
      </c>
      <c r="E7" s="36">
        <v>1339260.3600000001</v>
      </c>
      <c r="F7" s="44" t="str">
        <f>IF($B7="N/A","N/A",IF(E7&gt;10,"No",IF(E7&lt;-10,"No","Yes")))</f>
        <v>N/A</v>
      </c>
      <c r="G7" s="36">
        <v>1368058.58</v>
      </c>
      <c r="H7" s="44" t="str">
        <f>IF($B7="N/A","N/A",IF(G7&gt;10,"No",IF(G7&lt;-10,"No","Yes")))</f>
        <v>N/A</v>
      </c>
      <c r="I7" s="12">
        <v>13.54</v>
      </c>
      <c r="J7" s="12">
        <v>2.15</v>
      </c>
      <c r="K7" s="50" t="s">
        <v>737</v>
      </c>
      <c r="L7" s="9" t="str">
        <f>IF(J7="Div by 0", "N/A", IF(K7="N/A","N/A", IF(J7&gt;VALUE(MID(K7,1,2)), "No", IF(J7&lt;-1*VALUE(MID(K7,1,2)), "No", "Yes"))))</f>
        <v>Yes</v>
      </c>
    </row>
    <row r="8" spans="1:14" x14ac:dyDescent="0.2">
      <c r="A8" s="70" t="s">
        <v>143</v>
      </c>
      <c r="B8" s="36" t="s">
        <v>213</v>
      </c>
      <c r="C8" s="36">
        <v>106037</v>
      </c>
      <c r="D8" s="44" t="str">
        <f>IF($B8="N/A","N/A",IF(C8&gt;10,"No",IF(C8&lt;-10,"No","Yes")))</f>
        <v>N/A</v>
      </c>
      <c r="E8" s="36">
        <v>123176</v>
      </c>
      <c r="F8" s="44" t="str">
        <f>IF($B8="N/A","N/A",IF(E8&gt;10,"No",IF(E8&lt;-10,"No","Yes")))</f>
        <v>N/A</v>
      </c>
      <c r="G8" s="36">
        <v>119339</v>
      </c>
      <c r="H8" s="44" t="str">
        <f>IF($B8="N/A","N/A",IF(G8&gt;10,"No",IF(G8&lt;-10,"No","Yes")))</f>
        <v>N/A</v>
      </c>
      <c r="I8" s="12">
        <v>16.16</v>
      </c>
      <c r="J8" s="12">
        <v>-3.12</v>
      </c>
      <c r="K8" s="36" t="s">
        <v>213</v>
      </c>
      <c r="L8" s="9" t="str">
        <f>IF(J8="Div by 0", "N/A", IF(K8="N/A","N/A", IF(J8&gt;VALUE(MID(K8,1,2)), "No", IF(J8&lt;-1*VALUE(MID(K8,1,2)), "No", "Yes"))))</f>
        <v>N/A</v>
      </c>
    </row>
    <row r="9" spans="1:14" x14ac:dyDescent="0.2">
      <c r="A9" s="18" t="s">
        <v>678</v>
      </c>
      <c r="B9" s="36" t="s">
        <v>213</v>
      </c>
      <c r="C9" s="36">
        <v>95777</v>
      </c>
      <c r="D9" s="44" t="str">
        <f t="shared" ref="D9:D11" si="0">IF($B9="N/A","N/A",IF(C9&gt;10,"No",IF(C9&lt;-10,"No","Yes")))</f>
        <v>N/A</v>
      </c>
      <c r="E9" s="36">
        <v>108191</v>
      </c>
      <c r="F9" s="44" t="str">
        <f t="shared" ref="F9:F11" si="1">IF($B9="N/A","N/A",IF(E9&gt;10,"No",IF(E9&lt;-10,"No","Yes")))</f>
        <v>N/A</v>
      </c>
      <c r="G9" s="36">
        <v>104215</v>
      </c>
      <c r="H9" s="44" t="str">
        <f t="shared" ref="H9:H11" si="2">IF($B9="N/A","N/A",IF(G9&gt;10,"No",IF(G9&lt;-10,"No","Yes")))</f>
        <v>N/A</v>
      </c>
      <c r="I9" s="12">
        <v>12.96</v>
      </c>
      <c r="J9" s="12">
        <v>-3.67</v>
      </c>
      <c r="K9" s="36" t="s">
        <v>213</v>
      </c>
      <c r="L9" s="9" t="str">
        <f t="shared" ref="L9:L11" si="3">IF(J9="Div by 0", "N/A", IF(K9="N/A","N/A", IF(J9&gt;VALUE(MID(K9,1,2)), "No", IF(J9&lt;-1*VALUE(MID(K9,1,2)), "No", "Yes"))))</f>
        <v>N/A</v>
      </c>
    </row>
    <row r="10" spans="1:14" x14ac:dyDescent="0.2">
      <c r="A10" s="18" t="s">
        <v>423</v>
      </c>
      <c r="B10" s="36" t="s">
        <v>213</v>
      </c>
      <c r="C10" s="36">
        <v>10260</v>
      </c>
      <c r="D10" s="44" t="str">
        <f t="shared" si="0"/>
        <v>N/A</v>
      </c>
      <c r="E10" s="36">
        <v>14985</v>
      </c>
      <c r="F10" s="44" t="str">
        <f t="shared" si="1"/>
        <v>N/A</v>
      </c>
      <c r="G10" s="36">
        <v>15124</v>
      </c>
      <c r="H10" s="44" t="str">
        <f t="shared" si="2"/>
        <v>N/A</v>
      </c>
      <c r="I10" s="12">
        <v>46.05</v>
      </c>
      <c r="J10" s="12">
        <v>0.92759999999999998</v>
      </c>
      <c r="K10" s="36" t="s">
        <v>213</v>
      </c>
      <c r="L10" s="9" t="str">
        <f t="shared" si="3"/>
        <v>N/A</v>
      </c>
    </row>
    <row r="11" spans="1:14" x14ac:dyDescent="0.2">
      <c r="A11" s="18" t="s">
        <v>169</v>
      </c>
      <c r="B11" s="36" t="s">
        <v>213</v>
      </c>
      <c r="C11" s="8">
        <v>7.2682444677999998</v>
      </c>
      <c r="D11" s="44" t="str">
        <f t="shared" si="0"/>
        <v>N/A</v>
      </c>
      <c r="E11" s="8">
        <v>7.7375358685000002</v>
      </c>
      <c r="F11" s="44" t="str">
        <f t="shared" si="1"/>
        <v>N/A</v>
      </c>
      <c r="G11" s="8">
        <v>7.3490669796999999</v>
      </c>
      <c r="H11" s="44" t="str">
        <f t="shared" si="2"/>
        <v>N/A</v>
      </c>
      <c r="I11" s="12">
        <v>6.4569999999999999</v>
      </c>
      <c r="J11" s="12">
        <v>-5.0199999999999996</v>
      </c>
      <c r="K11" s="36" t="s">
        <v>213</v>
      </c>
      <c r="L11" s="9" t="str">
        <f t="shared" si="3"/>
        <v>N/A</v>
      </c>
    </row>
    <row r="12" spans="1:14" x14ac:dyDescent="0.2">
      <c r="A12" s="18" t="s">
        <v>144</v>
      </c>
      <c r="B12" s="36" t="s">
        <v>213</v>
      </c>
      <c r="C12" s="36">
        <v>51708</v>
      </c>
      <c r="D12" s="44" t="str">
        <f>IF($B12="N/A","N/A",IF(C12&gt;10,"No",IF(C12&lt;-10,"No","Yes")))</f>
        <v>N/A</v>
      </c>
      <c r="E12" s="36">
        <v>61561.25</v>
      </c>
      <c r="F12" s="44" t="str">
        <f>IF($B12="N/A","N/A",IF(E12&gt;10,"No",IF(E12&lt;-10,"No","Yes")))</f>
        <v>N/A</v>
      </c>
      <c r="G12" s="36">
        <v>61491.75</v>
      </c>
      <c r="H12" s="44" t="str">
        <f>IF($B12="N/A","N/A",IF(G12&gt;10,"No",IF(G12&lt;-10,"No","Yes")))</f>
        <v>N/A</v>
      </c>
      <c r="I12" s="12">
        <v>19.059999999999999</v>
      </c>
      <c r="J12" s="12">
        <v>-0.113</v>
      </c>
      <c r="K12" s="36" t="s">
        <v>213</v>
      </c>
      <c r="L12" s="9" t="str">
        <f>IF(J12="Div by 0", "N/A", IF(K12="N/A","N/A", IF(J12&gt;VALUE(MID(K12,1,2)), "No", IF(J12&lt;-1*VALUE(MID(K12,1,2)), "No", "Yes"))))</f>
        <v>N/A</v>
      </c>
    </row>
    <row r="13" spans="1:14" x14ac:dyDescent="0.2">
      <c r="A13" s="3" t="s">
        <v>364</v>
      </c>
      <c r="B13" s="71" t="s">
        <v>213</v>
      </c>
      <c r="C13" s="8">
        <v>94.340972836999995</v>
      </c>
      <c r="D13" s="62" t="str">
        <f>IF($B13="N/A","N/A",IF(C13&gt;=95,"Yes","No"))</f>
        <v>N/A</v>
      </c>
      <c r="E13" s="8">
        <v>94.717349025999994</v>
      </c>
      <c r="F13" s="62" t="str">
        <f>IF($B13="N/A","N/A",IF(E13&gt;=95,"Yes","No"))</f>
        <v>N/A</v>
      </c>
      <c r="G13" s="8">
        <v>94.590625089</v>
      </c>
      <c r="H13" s="44" t="str">
        <f>IF($B13="N/A","N/A",IF(G13&gt;=95,"Yes","No"))</f>
        <v>N/A</v>
      </c>
      <c r="I13" s="12">
        <v>0.39900000000000002</v>
      </c>
      <c r="J13" s="12">
        <v>-0.13400000000000001</v>
      </c>
      <c r="K13" s="45" t="s">
        <v>737</v>
      </c>
      <c r="L13" s="9" t="str">
        <f t="shared" ref="L13:L70" si="4">IF(J13="Div by 0", "N/A", IF(K13="N/A","N/A", IF(J13&gt;VALUE(MID(K13,1,2)), "No", IF(J13&lt;-1*VALUE(MID(K13,1,2)), "No", "Yes"))))</f>
        <v>Yes</v>
      </c>
    </row>
    <row r="14" spans="1:14" x14ac:dyDescent="0.2">
      <c r="A14" s="16" t="s">
        <v>365</v>
      </c>
      <c r="B14" s="71" t="s">
        <v>213</v>
      </c>
      <c r="C14" s="72">
        <v>5.6557370307000001</v>
      </c>
      <c r="D14" s="73" t="str">
        <f>IF($B14="N/A","N/A",IF(C14&gt;10,"No",IF(C14&lt;-10,"No","Yes")))</f>
        <v>N/A</v>
      </c>
      <c r="E14" s="72">
        <v>5.2801382976999998</v>
      </c>
      <c r="F14" s="62" t="str">
        <f>IF($B14="N/A","N/A",IF(E14&gt;95,"Yes","No"))</f>
        <v>N/A</v>
      </c>
      <c r="G14" s="72">
        <v>5.4074658869999999</v>
      </c>
      <c r="H14" s="44" t="str">
        <f>IF($B14="N/A","N/A",IF(G14&gt;95,"Yes","No"))</f>
        <v>N/A</v>
      </c>
      <c r="I14" s="74">
        <v>-6.64</v>
      </c>
      <c r="J14" s="74">
        <v>2.411</v>
      </c>
      <c r="K14" s="75" t="s">
        <v>213</v>
      </c>
      <c r="L14" s="9" t="str">
        <f t="shared" si="4"/>
        <v>N/A</v>
      </c>
      <c r="M14" s="55"/>
      <c r="N14" s="55"/>
    </row>
    <row r="15" spans="1:14" s="55" customFormat="1" x14ac:dyDescent="0.2">
      <c r="A15" s="16" t="s">
        <v>366</v>
      </c>
      <c r="B15" s="71" t="s">
        <v>213</v>
      </c>
      <c r="C15" s="72">
        <v>3.2901320999999999E-3</v>
      </c>
      <c r="D15" s="73" t="str">
        <f t="shared" ref="D15:D21" si="5">IF($B15="N/A","N/A",IF(C15&gt;10,"No",IF(C15&lt;-10,"No","Yes")))</f>
        <v>N/A</v>
      </c>
      <c r="E15" s="72">
        <v>2.5126764999999999E-3</v>
      </c>
      <c r="F15" s="73" t="str">
        <f t="shared" ref="F15:F21" si="6">IF($B15="N/A","N/A",IF(E15&gt;10,"No",IF(E15&lt;-10,"No","Yes")))</f>
        <v>N/A</v>
      </c>
      <c r="G15" s="72">
        <v>1.9090245E-3</v>
      </c>
      <c r="H15" s="76" t="str">
        <f t="shared" ref="H15:H21" si="7">IF($B15="N/A","N/A",IF(G15&gt;10,"No",IF(G15&lt;-10,"No","Yes")))</f>
        <v>N/A</v>
      </c>
      <c r="I15" s="74">
        <v>-23.6</v>
      </c>
      <c r="J15" s="74">
        <v>-24</v>
      </c>
      <c r="K15" s="75" t="s">
        <v>213</v>
      </c>
      <c r="L15" s="9" t="str">
        <f t="shared" si="4"/>
        <v>N/A</v>
      </c>
    </row>
    <row r="16" spans="1:14" s="55" customFormat="1" x14ac:dyDescent="0.2">
      <c r="A16" s="16" t="s">
        <v>367</v>
      </c>
      <c r="B16" s="71" t="s">
        <v>213</v>
      </c>
      <c r="C16" s="77">
        <v>82560</v>
      </c>
      <c r="D16" s="78" t="str">
        <f t="shared" si="5"/>
        <v>N/A</v>
      </c>
      <c r="E16" s="77">
        <v>84096</v>
      </c>
      <c r="F16" s="78" t="str">
        <f t="shared" si="6"/>
        <v>N/A</v>
      </c>
      <c r="G16" s="77">
        <v>87841</v>
      </c>
      <c r="H16" s="76" t="str">
        <f t="shared" si="7"/>
        <v>N/A</v>
      </c>
      <c r="I16" s="74">
        <v>1.86</v>
      </c>
      <c r="J16" s="74">
        <v>4.4530000000000003</v>
      </c>
      <c r="K16" s="75" t="s">
        <v>213</v>
      </c>
      <c r="L16" s="9" t="str">
        <f t="shared" si="4"/>
        <v>N/A</v>
      </c>
    </row>
    <row r="17" spans="1:14" s="55" customFormat="1" x14ac:dyDescent="0.2">
      <c r="A17" s="17" t="s">
        <v>368</v>
      </c>
      <c r="B17" s="71" t="s">
        <v>213</v>
      </c>
      <c r="C17" s="72">
        <v>5.6590271628000002</v>
      </c>
      <c r="D17" s="76" t="str">
        <f t="shared" si="5"/>
        <v>N/A</v>
      </c>
      <c r="E17" s="72">
        <v>5.2826509742000001</v>
      </c>
      <c r="F17" s="76" t="str">
        <f t="shared" si="6"/>
        <v>N/A</v>
      </c>
      <c r="G17" s="72">
        <v>5.4093749114999996</v>
      </c>
      <c r="H17" s="76" t="str">
        <f t="shared" si="7"/>
        <v>N/A</v>
      </c>
      <c r="I17" s="74">
        <v>-6.65</v>
      </c>
      <c r="J17" s="74">
        <v>2.399</v>
      </c>
      <c r="K17" s="75" t="s">
        <v>213</v>
      </c>
      <c r="L17" s="9" t="str">
        <f t="shared" si="4"/>
        <v>N/A</v>
      </c>
      <c r="M17" s="43"/>
      <c r="N17" s="43"/>
    </row>
    <row r="18" spans="1:14" x14ac:dyDescent="0.2">
      <c r="A18" s="16" t="s">
        <v>679</v>
      </c>
      <c r="B18" s="71" t="s">
        <v>213</v>
      </c>
      <c r="C18" s="72">
        <v>54.439195736000002</v>
      </c>
      <c r="D18" s="76" t="str">
        <f t="shared" si="5"/>
        <v>N/A</v>
      </c>
      <c r="E18" s="72">
        <v>50.177178462999997</v>
      </c>
      <c r="F18" s="76" t="str">
        <f t="shared" si="6"/>
        <v>N/A</v>
      </c>
      <c r="G18" s="72">
        <v>49.848020855999998</v>
      </c>
      <c r="H18" s="76" t="str">
        <f t="shared" si="7"/>
        <v>N/A</v>
      </c>
      <c r="I18" s="12">
        <v>-7.83</v>
      </c>
      <c r="J18" s="12">
        <v>-0.65600000000000003</v>
      </c>
      <c r="K18" s="75" t="s">
        <v>213</v>
      </c>
      <c r="L18" s="9" t="str">
        <f t="shared" si="4"/>
        <v>N/A</v>
      </c>
    </row>
    <row r="19" spans="1:14" x14ac:dyDescent="0.2">
      <c r="A19" s="16" t="s">
        <v>680</v>
      </c>
      <c r="B19" s="71" t="s">
        <v>213</v>
      </c>
      <c r="C19" s="72">
        <v>15.243459302</v>
      </c>
      <c r="D19" s="76" t="str">
        <f t="shared" si="5"/>
        <v>N/A</v>
      </c>
      <c r="E19" s="72">
        <v>8.2084760273999997</v>
      </c>
      <c r="F19" s="76" t="str">
        <f t="shared" si="6"/>
        <v>N/A</v>
      </c>
      <c r="G19" s="72">
        <v>9.4705205997000004</v>
      </c>
      <c r="H19" s="76" t="str">
        <f t="shared" si="7"/>
        <v>N/A</v>
      </c>
      <c r="I19" s="12">
        <v>-46.2</v>
      </c>
      <c r="J19" s="12">
        <v>15.37</v>
      </c>
      <c r="K19" s="75" t="s">
        <v>213</v>
      </c>
      <c r="L19" s="9" t="str">
        <f t="shared" si="4"/>
        <v>N/A</v>
      </c>
    </row>
    <row r="20" spans="1:14" ht="25.5" x14ac:dyDescent="0.2">
      <c r="A20" s="16" t="s">
        <v>681</v>
      </c>
      <c r="B20" s="71" t="s">
        <v>213</v>
      </c>
      <c r="C20" s="72">
        <v>56.911337209000003</v>
      </c>
      <c r="D20" s="76" t="str">
        <f t="shared" si="5"/>
        <v>N/A</v>
      </c>
      <c r="E20" s="72">
        <v>60.941067351999997</v>
      </c>
      <c r="F20" s="76" t="str">
        <f t="shared" si="6"/>
        <v>N/A</v>
      </c>
      <c r="G20" s="72">
        <v>61.522523651</v>
      </c>
      <c r="H20" s="76" t="str">
        <f t="shared" si="7"/>
        <v>N/A</v>
      </c>
      <c r="I20" s="12">
        <v>7.0810000000000004</v>
      </c>
      <c r="J20" s="12">
        <v>0.95409999999999995</v>
      </c>
      <c r="K20" s="75" t="s">
        <v>213</v>
      </c>
      <c r="L20" s="9" t="str">
        <f t="shared" si="4"/>
        <v>N/A</v>
      </c>
    </row>
    <row r="21" spans="1:14" ht="25.5" x14ac:dyDescent="0.2">
      <c r="A21" s="16" t="s">
        <v>682</v>
      </c>
      <c r="B21" s="71" t="s">
        <v>213</v>
      </c>
      <c r="C21" s="72">
        <v>0</v>
      </c>
      <c r="D21" s="76" t="str">
        <f t="shared" si="5"/>
        <v>N/A</v>
      </c>
      <c r="E21" s="72">
        <v>0</v>
      </c>
      <c r="F21" s="76" t="str">
        <f t="shared" si="6"/>
        <v>N/A</v>
      </c>
      <c r="G21" s="72">
        <v>0</v>
      </c>
      <c r="H21" s="76" t="str">
        <f t="shared" si="7"/>
        <v>N/A</v>
      </c>
      <c r="I21" s="12" t="s">
        <v>1746</v>
      </c>
      <c r="J21" s="12" t="s">
        <v>1746</v>
      </c>
      <c r="K21" s="75" t="s">
        <v>213</v>
      </c>
      <c r="L21" s="9" t="str">
        <f t="shared" si="4"/>
        <v>N/A</v>
      </c>
    </row>
    <row r="22" spans="1:14" x14ac:dyDescent="0.2">
      <c r="A22" s="2" t="s">
        <v>1702</v>
      </c>
      <c r="B22" s="48" t="s">
        <v>217</v>
      </c>
      <c r="C22" s="1">
        <v>7315</v>
      </c>
      <c r="D22" s="44" t="str">
        <f>IF($B22="N/A","N/A",IF(C22&gt;0,"No",IF(C22&lt;0,"No","Yes")))</f>
        <v>No</v>
      </c>
      <c r="E22" s="1">
        <v>8492</v>
      </c>
      <c r="F22" s="44" t="str">
        <f>IF($B22="N/A","N/A",IF(E22&gt;0,"No",IF(E22&lt;0,"No","Yes")))</f>
        <v>No</v>
      </c>
      <c r="G22" s="1">
        <v>8208</v>
      </c>
      <c r="H22" s="44" t="str">
        <f>IF($B22="N/A","N/A",IF(G22&gt;0,"No",IF(G22&lt;0,"No","Yes")))</f>
        <v>No</v>
      </c>
      <c r="I22" s="12">
        <v>16.09</v>
      </c>
      <c r="J22" s="12">
        <v>-3.34</v>
      </c>
      <c r="K22" s="45" t="s">
        <v>213</v>
      </c>
      <c r="L22" s="9" t="str">
        <f t="shared" si="4"/>
        <v>N/A</v>
      </c>
    </row>
    <row r="23" spans="1:14" x14ac:dyDescent="0.2">
      <c r="A23" s="6" t="s">
        <v>145</v>
      </c>
      <c r="B23" s="48" t="s">
        <v>279</v>
      </c>
      <c r="C23" s="8">
        <v>1.0110987121999999</v>
      </c>
      <c r="D23" s="44" t="str">
        <f>IF($B23="N/A","N/A",IF(C23&gt;=10,"No",IF(C23&lt;0,"No","Yes")))</f>
        <v>Yes</v>
      </c>
      <c r="E23" s="8">
        <v>1.0770587615</v>
      </c>
      <c r="F23" s="44" t="str">
        <f>IF($B23="N/A","N/A",IF(E23&gt;=10,"No",IF(E23&lt;0,"No","Yes")))</f>
        <v>Yes</v>
      </c>
      <c r="G23" s="8">
        <v>1.0201580671999999</v>
      </c>
      <c r="H23" s="44" t="str">
        <f>IF($B23="N/A","N/A",IF(G23&gt;=10,"No",IF(G23&lt;0,"No","Yes")))</f>
        <v>Yes</v>
      </c>
      <c r="I23" s="12">
        <v>6.524</v>
      </c>
      <c r="J23" s="12">
        <v>-5.28</v>
      </c>
      <c r="K23" s="45" t="s">
        <v>213</v>
      </c>
      <c r="L23" s="9" t="str">
        <f t="shared" si="4"/>
        <v>N/A</v>
      </c>
    </row>
    <row r="24" spans="1:14" x14ac:dyDescent="0.2">
      <c r="A24" s="2" t="s">
        <v>424</v>
      </c>
      <c r="B24" s="35" t="s">
        <v>213</v>
      </c>
      <c r="C24" s="13">
        <v>79.086163650000003</v>
      </c>
      <c r="D24" s="76" t="str">
        <f t="shared" ref="D24:D27" si="8">IF($B24="N/A","N/A",IF(C24&gt;10,"No",IF(C24&lt;-10,"No","Yes")))</f>
        <v>N/A</v>
      </c>
      <c r="E24" s="13">
        <v>79.464598156999998</v>
      </c>
      <c r="F24" s="44" t="str">
        <f t="shared" ref="F24:F27" si="9">IF($B24="N/A","N/A",IF(E24&gt;10,"No",IF(E24&lt;-10,"No","Yes")))</f>
        <v>N/A</v>
      </c>
      <c r="G24" s="13">
        <v>77.653024267000006</v>
      </c>
      <c r="H24" s="44" t="str">
        <f t="shared" ref="H24:H27" si="10">IF($B24="N/A","N/A",IF(G24&gt;10,"No",IF(G24&lt;-10,"No","Yes")))</f>
        <v>N/A</v>
      </c>
      <c r="I24" s="12">
        <v>0.47849999999999998</v>
      </c>
      <c r="J24" s="12">
        <v>-2.2799999999999998</v>
      </c>
      <c r="K24" s="45" t="s">
        <v>213</v>
      </c>
      <c r="L24" s="9" t="str">
        <f t="shared" si="4"/>
        <v>N/A</v>
      </c>
    </row>
    <row r="25" spans="1:14" x14ac:dyDescent="0.2">
      <c r="A25" s="2" t="s">
        <v>425</v>
      </c>
      <c r="B25" s="35" t="s">
        <v>213</v>
      </c>
      <c r="C25" s="13">
        <v>15.348111992</v>
      </c>
      <c r="D25" s="76" t="str">
        <f t="shared" si="8"/>
        <v>N/A</v>
      </c>
      <c r="E25" s="13">
        <v>8.1243438703000006</v>
      </c>
      <c r="F25" s="44" t="str">
        <f t="shared" si="9"/>
        <v>N/A</v>
      </c>
      <c r="G25" s="13">
        <v>6.5676687191000003</v>
      </c>
      <c r="H25" s="44" t="str">
        <f t="shared" si="10"/>
        <v>N/A</v>
      </c>
      <c r="I25" s="12">
        <v>-47.1</v>
      </c>
      <c r="J25" s="12">
        <v>-19.2</v>
      </c>
      <c r="K25" s="45" t="s">
        <v>213</v>
      </c>
      <c r="L25" s="9" t="str">
        <f t="shared" si="4"/>
        <v>N/A</v>
      </c>
    </row>
    <row r="26" spans="1:14" x14ac:dyDescent="0.2">
      <c r="A26" s="2" t="s">
        <v>421</v>
      </c>
      <c r="B26" s="35" t="s">
        <v>213</v>
      </c>
      <c r="C26" s="13">
        <v>1.3355026778000001</v>
      </c>
      <c r="D26" s="76" t="str">
        <f t="shared" si="8"/>
        <v>N/A</v>
      </c>
      <c r="E26" s="13">
        <v>1.2072786656000001</v>
      </c>
      <c r="F26" s="44" t="str">
        <f t="shared" si="9"/>
        <v>N/A</v>
      </c>
      <c r="G26" s="13">
        <v>1.4910056743</v>
      </c>
      <c r="H26" s="44" t="str">
        <f t="shared" si="10"/>
        <v>N/A</v>
      </c>
      <c r="I26" s="12">
        <v>-9.6</v>
      </c>
      <c r="J26" s="12">
        <v>23.5</v>
      </c>
      <c r="K26" s="45" t="s">
        <v>213</v>
      </c>
      <c r="L26" s="9" t="str">
        <f t="shared" si="4"/>
        <v>N/A</v>
      </c>
    </row>
    <row r="27" spans="1:14" x14ac:dyDescent="0.2">
      <c r="A27" s="2" t="s">
        <v>422</v>
      </c>
      <c r="B27" s="35" t="s">
        <v>213</v>
      </c>
      <c r="C27" s="13">
        <v>0</v>
      </c>
      <c r="D27" s="76" t="str">
        <f t="shared" si="8"/>
        <v>N/A</v>
      </c>
      <c r="E27" s="13">
        <v>0</v>
      </c>
      <c r="F27" s="44" t="str">
        <f t="shared" si="9"/>
        <v>N/A</v>
      </c>
      <c r="G27" s="13">
        <v>0</v>
      </c>
      <c r="H27" s="44" t="str">
        <f t="shared" si="10"/>
        <v>N/A</v>
      </c>
      <c r="I27" s="12" t="s">
        <v>1746</v>
      </c>
      <c r="J27" s="12" t="s">
        <v>1746</v>
      </c>
      <c r="K27" s="45" t="s">
        <v>213</v>
      </c>
      <c r="L27" s="9" t="str">
        <f t="shared" si="4"/>
        <v>N/A</v>
      </c>
    </row>
    <row r="28" spans="1:14" x14ac:dyDescent="0.2">
      <c r="A28" s="2" t="s">
        <v>952</v>
      </c>
      <c r="B28" s="35" t="s">
        <v>213</v>
      </c>
      <c r="C28" s="72">
        <v>20.660384342</v>
      </c>
      <c r="D28" s="76" t="str">
        <f>IF($B28="N/A","N/A",IF(C28&gt;10,"No",IF(C28&lt;-10,"No","Yes")))</f>
        <v>N/A</v>
      </c>
      <c r="E28" s="72">
        <v>20.435974491</v>
      </c>
      <c r="F28" s="76" t="str">
        <f>IF($B28="N/A","N/A",IF(E28&gt;10,"No",IF(E28&lt;-10,"No","Yes")))</f>
        <v>N/A</v>
      </c>
      <c r="G28" s="72">
        <v>20.881094868999998</v>
      </c>
      <c r="H28" s="76" t="str">
        <f>IF($B28="N/A","N/A",IF(G28&gt;10,"No",IF(G28&lt;-10,"No","Yes")))</f>
        <v>N/A</v>
      </c>
      <c r="I28" s="12">
        <v>-1.0900000000000001</v>
      </c>
      <c r="J28" s="12">
        <v>2.1779999999999999</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1746</v>
      </c>
      <c r="J29" s="12" t="s">
        <v>1746</v>
      </c>
      <c r="K29" s="75" t="s">
        <v>737</v>
      </c>
      <c r="L29" s="9" t="str">
        <f t="shared" si="4"/>
        <v>N/A</v>
      </c>
      <c r="M29" s="43"/>
      <c r="N29" s="43"/>
    </row>
    <row r="30" spans="1:14" x14ac:dyDescent="0.2">
      <c r="A30" s="2" t="s">
        <v>20</v>
      </c>
      <c r="B30" s="48" t="s">
        <v>280</v>
      </c>
      <c r="C30" s="13">
        <v>99.334844966000006</v>
      </c>
      <c r="D30" s="44" t="str">
        <f>IF($B30="N/A","N/A",IF(C30&gt;=98,"Yes","No"))</f>
        <v>Yes</v>
      </c>
      <c r="E30" s="13">
        <v>99.012895056000005</v>
      </c>
      <c r="F30" s="44" t="str">
        <f>IF($B30="N/A","N/A",IF(E30&gt;=98,"Yes","No"))</f>
        <v>Yes</v>
      </c>
      <c r="G30" s="13">
        <v>98.828782669999995</v>
      </c>
      <c r="H30" s="44" t="str">
        <f>IF($B30="N/A","N/A",IF(G30&gt;=98,"Yes","No"))</f>
        <v>Yes</v>
      </c>
      <c r="I30" s="12">
        <v>-0.32400000000000001</v>
      </c>
      <c r="J30" s="12">
        <v>-0.186</v>
      </c>
      <c r="K30" s="45" t="s">
        <v>737</v>
      </c>
      <c r="L30" s="9" t="str">
        <f t="shared" si="4"/>
        <v>Yes</v>
      </c>
    </row>
    <row r="31" spans="1:14" x14ac:dyDescent="0.2">
      <c r="A31" s="2" t="s">
        <v>18</v>
      </c>
      <c r="B31" s="48" t="s">
        <v>277</v>
      </c>
      <c r="C31" s="13">
        <v>99.984166239000004</v>
      </c>
      <c r="D31" s="44" t="str">
        <f>IF($B31="N/A","N/A",IF(C31&gt;=95,"Yes","No"))</f>
        <v>Yes</v>
      </c>
      <c r="E31" s="13">
        <v>99.978265348999997</v>
      </c>
      <c r="F31" s="44" t="str">
        <f>IF($B31="N/A","N/A",IF(E31&gt;=95,"Yes","No"))</f>
        <v>Yes</v>
      </c>
      <c r="G31" s="13">
        <v>99.965391233000005</v>
      </c>
      <c r="H31" s="44" t="str">
        <f>IF($B31="N/A","N/A",IF(G31&gt;=95,"Yes","No"))</f>
        <v>Yes</v>
      </c>
      <c r="I31" s="12">
        <v>-6.0000000000000001E-3</v>
      </c>
      <c r="J31" s="12">
        <v>-1.2999999999999999E-2</v>
      </c>
      <c r="K31" s="45" t="s">
        <v>737</v>
      </c>
      <c r="L31" s="9" t="str">
        <f t="shared" si="4"/>
        <v>Yes</v>
      </c>
    </row>
    <row r="32" spans="1:14" x14ac:dyDescent="0.2">
      <c r="A32" s="2" t="s">
        <v>23</v>
      </c>
      <c r="B32" s="35" t="s">
        <v>213</v>
      </c>
      <c r="C32" s="13">
        <v>34.457484639</v>
      </c>
      <c r="D32" s="44" t="str">
        <f t="shared" ref="D32:D37" si="11">IF($B32="N/A","N/A",IF(C32&gt;10,"No",IF(C32&lt;-10,"No","Yes")))</f>
        <v>N/A</v>
      </c>
      <c r="E32" s="13">
        <v>33.104009728999998</v>
      </c>
      <c r="F32" s="44" t="str">
        <f t="shared" ref="F32:F37" si="12">IF($B32="N/A","N/A",IF(E32&gt;10,"No",IF(E32&lt;-10,"No","Yes")))</f>
        <v>N/A</v>
      </c>
      <c r="G32" s="13">
        <v>32.077708381999997</v>
      </c>
      <c r="H32" s="44" t="str">
        <f t="shared" ref="H32:H37" si="13">IF($B32="N/A","N/A",IF(G32&gt;10,"No",IF(G32&lt;-10,"No","Yes")))</f>
        <v>N/A</v>
      </c>
      <c r="I32" s="12">
        <v>-3.93</v>
      </c>
      <c r="J32" s="12">
        <v>-3.1</v>
      </c>
      <c r="K32" s="45" t="s">
        <v>737</v>
      </c>
      <c r="L32" s="9" t="str">
        <f t="shared" si="4"/>
        <v>Yes</v>
      </c>
    </row>
    <row r="33" spans="1:12" x14ac:dyDescent="0.2">
      <c r="A33" s="2" t="s">
        <v>24</v>
      </c>
      <c r="B33" s="35" t="s">
        <v>213</v>
      </c>
      <c r="C33" s="13">
        <v>8.7647062048999995</v>
      </c>
      <c r="D33" s="44" t="str">
        <f t="shared" si="11"/>
        <v>N/A</v>
      </c>
      <c r="E33" s="13">
        <v>8.7111979939000008</v>
      </c>
      <c r="F33" s="44" t="str">
        <f t="shared" si="12"/>
        <v>N/A</v>
      </c>
      <c r="G33" s="13">
        <v>8.7228872332999998</v>
      </c>
      <c r="H33" s="44" t="str">
        <f t="shared" si="13"/>
        <v>N/A</v>
      </c>
      <c r="I33" s="12">
        <v>-0.61</v>
      </c>
      <c r="J33" s="12">
        <v>0.13420000000000001</v>
      </c>
      <c r="K33" s="45" t="s">
        <v>737</v>
      </c>
      <c r="L33" s="9" t="str">
        <f t="shared" si="4"/>
        <v>Yes</v>
      </c>
    </row>
    <row r="34" spans="1:12" x14ac:dyDescent="0.2">
      <c r="A34" s="2" t="s">
        <v>25</v>
      </c>
      <c r="B34" s="35" t="s">
        <v>213</v>
      </c>
      <c r="C34" s="13">
        <v>0.21008864159999999</v>
      </c>
      <c r="D34" s="44" t="str">
        <f t="shared" si="11"/>
        <v>N/A</v>
      </c>
      <c r="E34" s="13">
        <v>0.20101411620000001</v>
      </c>
      <c r="F34" s="44" t="str">
        <f t="shared" si="12"/>
        <v>N/A</v>
      </c>
      <c r="G34" s="13">
        <v>0.19059454410000001</v>
      </c>
      <c r="H34" s="44" t="str">
        <f t="shared" si="13"/>
        <v>N/A</v>
      </c>
      <c r="I34" s="12">
        <v>-4.32</v>
      </c>
      <c r="J34" s="12">
        <v>-5.18</v>
      </c>
      <c r="K34" s="45" t="s">
        <v>737</v>
      </c>
      <c r="L34" s="9" t="str">
        <f t="shared" si="4"/>
        <v>Yes</v>
      </c>
    </row>
    <row r="35" spans="1:12" x14ac:dyDescent="0.2">
      <c r="A35" s="2" t="s">
        <v>26</v>
      </c>
      <c r="B35" s="48" t="s">
        <v>213</v>
      </c>
      <c r="C35" s="13">
        <v>3.3872595119</v>
      </c>
      <c r="D35" s="11" t="str">
        <f t="shared" si="11"/>
        <v>N/A</v>
      </c>
      <c r="E35" s="13">
        <v>3.4254689910999998</v>
      </c>
      <c r="F35" s="11" t="str">
        <f t="shared" si="12"/>
        <v>N/A</v>
      </c>
      <c r="G35" s="13">
        <v>3.3862399976000002</v>
      </c>
      <c r="H35" s="11" t="str">
        <f t="shared" si="13"/>
        <v>N/A</v>
      </c>
      <c r="I35" s="12">
        <v>1.1279999999999999</v>
      </c>
      <c r="J35" s="12">
        <v>-1.1499999999999999</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1746</v>
      </c>
      <c r="J36" s="12" t="s">
        <v>1746</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1746</v>
      </c>
      <c r="J37" s="12" t="s">
        <v>1746</v>
      </c>
      <c r="K37" s="48" t="s">
        <v>213</v>
      </c>
      <c r="L37" s="9" t="str">
        <f t="shared" si="4"/>
        <v>N/A</v>
      </c>
    </row>
    <row r="38" spans="1:12" x14ac:dyDescent="0.2">
      <c r="A38" s="2" t="s">
        <v>62</v>
      </c>
      <c r="B38" s="48" t="s">
        <v>278</v>
      </c>
      <c r="C38" s="13">
        <v>53.180461002000001</v>
      </c>
      <c r="D38" s="11" t="str">
        <f>IF($B38="N/A","N/A",IF(C38&gt;=5,"No",IF(C38&lt;0,"No","Yes")))</f>
        <v>No</v>
      </c>
      <c r="E38" s="13">
        <v>54.558309170000001</v>
      </c>
      <c r="F38" s="11" t="str">
        <f>IF($B38="N/A","N/A",IF(E38&gt;=5,"No",IF(E38&lt;0,"No","Yes")))</f>
        <v>No</v>
      </c>
      <c r="G38" s="13">
        <v>55.622569843000001</v>
      </c>
      <c r="H38" s="11" t="str">
        <f>IF($B38="N/A","N/A",IF(G38&gt;=5,"No",IF(G38&lt;0,"No","Yes")))</f>
        <v>No</v>
      </c>
      <c r="I38" s="12">
        <v>2.5910000000000002</v>
      </c>
      <c r="J38" s="12">
        <v>1.9510000000000001</v>
      </c>
      <c r="K38" s="45" t="s">
        <v>737</v>
      </c>
      <c r="L38" s="9" t="str">
        <f t="shared" si="4"/>
        <v>Yes</v>
      </c>
    </row>
    <row r="39" spans="1:12" x14ac:dyDescent="0.2">
      <c r="A39" s="2" t="s">
        <v>63</v>
      </c>
      <c r="B39" s="48" t="s">
        <v>213</v>
      </c>
      <c r="C39" s="13">
        <v>4.6037858453</v>
      </c>
      <c r="D39" s="11" t="str">
        <f>IF($B39="N/A","N/A",IF(C39&gt;10,"No",IF(C39&lt;-10,"No","Yes")))</f>
        <v>N/A</v>
      </c>
      <c r="E39" s="13">
        <v>5.0715233352000002</v>
      </c>
      <c r="F39" s="11" t="str">
        <f>IF($B39="N/A","N/A",IF(E39&gt;10,"No",IF(E39&lt;-10,"No","Yes")))</f>
        <v>N/A</v>
      </c>
      <c r="G39" s="13">
        <v>5.0633488231000001</v>
      </c>
      <c r="H39" s="11" t="str">
        <f>IF($B39="N/A","N/A",IF(G39&gt;10,"No",IF(G39&lt;-10,"No","Yes")))</f>
        <v>N/A</v>
      </c>
      <c r="I39" s="12">
        <v>10.16</v>
      </c>
      <c r="J39" s="12">
        <v>-0.161</v>
      </c>
      <c r="K39" s="48" t="s">
        <v>737</v>
      </c>
      <c r="L39" s="9" t="str">
        <f t="shared" si="4"/>
        <v>Yes</v>
      </c>
    </row>
    <row r="40" spans="1:12" x14ac:dyDescent="0.2">
      <c r="A40" s="2" t="s">
        <v>64</v>
      </c>
      <c r="B40" s="48" t="s">
        <v>213</v>
      </c>
      <c r="C40" s="13">
        <v>81.471004242999996</v>
      </c>
      <c r="D40" s="11" t="str">
        <f>IF($B40="N/A","N/A",IF(C40&gt;10,"No",IF(C40&lt;-10,"No","Yes")))</f>
        <v>N/A</v>
      </c>
      <c r="E40" s="13">
        <v>80.504118411999997</v>
      </c>
      <c r="F40" s="11" t="str">
        <f>IF($B40="N/A","N/A",IF(E40&gt;10,"No",IF(E40&lt;-10,"No","Yes")))</f>
        <v>N/A</v>
      </c>
      <c r="G40" s="13">
        <v>79.897107829999996</v>
      </c>
      <c r="H40" s="11" t="str">
        <f>IF($B40="N/A","N/A",IF(G40&gt;10,"No",IF(G40&lt;-10,"No","Yes")))</f>
        <v>N/A</v>
      </c>
      <c r="I40" s="12">
        <v>-1.19</v>
      </c>
      <c r="J40" s="12">
        <v>-0.754</v>
      </c>
      <c r="K40" s="45" t="s">
        <v>737</v>
      </c>
      <c r="L40" s="9" t="str">
        <f t="shared" si="4"/>
        <v>Yes</v>
      </c>
    </row>
    <row r="41" spans="1:12" x14ac:dyDescent="0.2">
      <c r="A41" s="3" t="s">
        <v>19</v>
      </c>
      <c r="B41" s="35" t="s">
        <v>281</v>
      </c>
      <c r="C41" s="8">
        <v>2.6052362452</v>
      </c>
      <c r="D41" s="44" t="str">
        <f>IF($B41="N/A","N/A",IF(C41&gt;8,"No",IF(C41&lt;2,"No","Yes")))</f>
        <v>Yes</v>
      </c>
      <c r="E41" s="8">
        <v>2.3486614973000002</v>
      </c>
      <c r="F41" s="44" t="str">
        <f>IF($B41="N/A","N/A",IF(E41&gt;8,"No",IF(E41&lt;2,"No","Yes")))</f>
        <v>Yes</v>
      </c>
      <c r="G41" s="8">
        <v>2.2227203476000001</v>
      </c>
      <c r="H41" s="44" t="str">
        <f>IF($B41="N/A","N/A",IF(G41&gt;8,"No",IF(G41&lt;2,"No","Yes")))</f>
        <v>Yes</v>
      </c>
      <c r="I41" s="12">
        <v>-9.85</v>
      </c>
      <c r="J41" s="12">
        <v>-5.36</v>
      </c>
      <c r="K41" s="45" t="s">
        <v>737</v>
      </c>
      <c r="L41" s="9" t="str">
        <f t="shared" si="4"/>
        <v>Yes</v>
      </c>
    </row>
    <row r="42" spans="1:12" x14ac:dyDescent="0.2">
      <c r="A42" s="3" t="s">
        <v>170</v>
      </c>
      <c r="B42" s="35" t="s">
        <v>213</v>
      </c>
      <c r="C42" s="8">
        <v>11.6738684</v>
      </c>
      <c r="D42" s="11" t="str">
        <f t="shared" ref="D42:D49" si="14">IF($B42="N/A","N/A",IF(C42&gt;10,"No",IF(C42&lt;-10,"No","Yes")))</f>
        <v>N/A</v>
      </c>
      <c r="E42" s="8">
        <v>11.342535592000001</v>
      </c>
      <c r="F42" s="11" t="str">
        <f t="shared" ref="F42:F49" si="15">IF($B42="N/A","N/A",IF(E42&gt;10,"No",IF(E42&lt;-10,"No","Yes")))</f>
        <v>N/A</v>
      </c>
      <c r="G42" s="8">
        <v>10.978676812</v>
      </c>
      <c r="H42" s="11" t="str">
        <f t="shared" ref="H42:H49" si="16">IF($B42="N/A","N/A",IF(G42&gt;10,"No",IF(G42&lt;-10,"No","Yes")))</f>
        <v>N/A</v>
      </c>
      <c r="I42" s="12">
        <v>-2.84</v>
      </c>
      <c r="J42" s="12">
        <v>-3.21</v>
      </c>
      <c r="K42" s="45" t="s">
        <v>737</v>
      </c>
      <c r="L42" s="9" t="str">
        <f>IF(J42="Div by 0", "N/A", IF(OR(J42="N/A",K42="N/A"),"N/A", IF(J42&gt;VALUE(MID(K42,1,2)), "No", IF(J42&lt;-1*VALUE(MID(K42,1,2)), "No", "Yes"))))</f>
        <v>Yes</v>
      </c>
    </row>
    <row r="43" spans="1:12" x14ac:dyDescent="0.2">
      <c r="A43" s="3" t="s">
        <v>171</v>
      </c>
      <c r="B43" s="35" t="s">
        <v>213</v>
      </c>
      <c r="C43" s="8">
        <v>24.00336416</v>
      </c>
      <c r="D43" s="11" t="str">
        <f t="shared" si="14"/>
        <v>N/A</v>
      </c>
      <c r="E43" s="8">
        <v>23.606909357999999</v>
      </c>
      <c r="F43" s="11" t="str">
        <f t="shared" si="15"/>
        <v>N/A</v>
      </c>
      <c r="G43" s="8">
        <v>23.65078153</v>
      </c>
      <c r="H43" s="11" t="str">
        <f t="shared" si="16"/>
        <v>N/A</v>
      </c>
      <c r="I43" s="12">
        <v>-1.65</v>
      </c>
      <c r="J43" s="12">
        <v>0.18579999999999999</v>
      </c>
      <c r="K43" s="45" t="s">
        <v>737</v>
      </c>
      <c r="L43" s="9" t="str">
        <f>IF(J43="Div by 0", "N/A", IF(OR(J43="N/A",K43="N/A"),"N/A", IF(J43&gt;VALUE(MID(K43,1,2)), "No", IF(J43&lt;-1*VALUE(MID(K43,1,2)), "No", "Yes"))))</f>
        <v>Yes</v>
      </c>
    </row>
    <row r="44" spans="1:12" x14ac:dyDescent="0.2">
      <c r="A44" s="3" t="s">
        <v>172</v>
      </c>
      <c r="B44" s="35" t="s">
        <v>213</v>
      </c>
      <c r="C44" s="8">
        <v>2.8336947909000001</v>
      </c>
      <c r="D44" s="11" t="str">
        <f t="shared" si="14"/>
        <v>N/A</v>
      </c>
      <c r="E44" s="8">
        <v>2.9809137096999998</v>
      </c>
      <c r="F44" s="11" t="str">
        <f t="shared" si="15"/>
        <v>N/A</v>
      </c>
      <c r="G44" s="8">
        <v>2.8747445909999998</v>
      </c>
      <c r="H44" s="11" t="str">
        <f t="shared" si="16"/>
        <v>N/A</v>
      </c>
      <c r="I44" s="12">
        <v>5.1950000000000003</v>
      </c>
      <c r="J44" s="12">
        <v>-3.56</v>
      </c>
      <c r="K44" s="45" t="s">
        <v>737</v>
      </c>
      <c r="L44" s="9" t="str">
        <f t="shared" ref="L44:L53" si="17">IF(J44="Div by 0", "N/A", IF(OR(J44="N/A",K44="N/A"),"N/A", IF(J44&gt;VALUE(MID(K44,1,2)), "No", IF(J44&lt;-1*VALUE(MID(K44,1,2)), "No", "Yes"))))</f>
        <v>Yes</v>
      </c>
    </row>
    <row r="45" spans="1:12" x14ac:dyDescent="0.2">
      <c r="A45" s="3" t="s">
        <v>173</v>
      </c>
      <c r="B45" s="35" t="s">
        <v>213</v>
      </c>
      <c r="C45" s="8">
        <v>29.414329074000001</v>
      </c>
      <c r="D45" s="11" t="str">
        <f t="shared" si="14"/>
        <v>N/A</v>
      </c>
      <c r="E45" s="8">
        <v>29.776786387000001</v>
      </c>
      <c r="F45" s="11" t="str">
        <f t="shared" si="15"/>
        <v>N/A</v>
      </c>
      <c r="G45" s="8">
        <v>29.707254169999999</v>
      </c>
      <c r="H45" s="11" t="str">
        <f t="shared" si="16"/>
        <v>N/A</v>
      </c>
      <c r="I45" s="12">
        <v>1.232</v>
      </c>
      <c r="J45" s="12">
        <v>-0.23400000000000001</v>
      </c>
      <c r="K45" s="45" t="s">
        <v>737</v>
      </c>
      <c r="L45" s="9" t="str">
        <f t="shared" si="17"/>
        <v>Yes</v>
      </c>
    </row>
    <row r="46" spans="1:12" x14ac:dyDescent="0.2">
      <c r="A46" s="3" t="s">
        <v>174</v>
      </c>
      <c r="B46" s="35" t="s">
        <v>213</v>
      </c>
      <c r="C46" s="8">
        <v>18.119854027999999</v>
      </c>
      <c r="D46" s="11" t="str">
        <f t="shared" si="14"/>
        <v>N/A</v>
      </c>
      <c r="E46" s="8">
        <v>18.363393319</v>
      </c>
      <c r="F46" s="11" t="str">
        <f t="shared" si="15"/>
        <v>N/A</v>
      </c>
      <c r="G46" s="8">
        <v>18.677649509999998</v>
      </c>
      <c r="H46" s="11" t="str">
        <f t="shared" si="16"/>
        <v>N/A</v>
      </c>
      <c r="I46" s="12">
        <v>1.3440000000000001</v>
      </c>
      <c r="J46" s="12">
        <v>1.7110000000000001</v>
      </c>
      <c r="K46" s="45" t="s">
        <v>737</v>
      </c>
      <c r="L46" s="9" t="str">
        <f t="shared" si="17"/>
        <v>Yes</v>
      </c>
    </row>
    <row r="47" spans="1:12" x14ac:dyDescent="0.2">
      <c r="A47" s="3" t="s">
        <v>175</v>
      </c>
      <c r="B47" s="35" t="s">
        <v>213</v>
      </c>
      <c r="C47" s="8">
        <v>5.1182117035000001</v>
      </c>
      <c r="D47" s="11" t="str">
        <f t="shared" si="14"/>
        <v>N/A</v>
      </c>
      <c r="E47" s="8">
        <v>5.2470337854000002</v>
      </c>
      <c r="F47" s="11" t="str">
        <f t="shared" si="15"/>
        <v>N/A</v>
      </c>
      <c r="G47" s="8">
        <v>5.5130164681</v>
      </c>
      <c r="H47" s="11" t="str">
        <f t="shared" si="16"/>
        <v>N/A</v>
      </c>
      <c r="I47" s="12">
        <v>2.5169999999999999</v>
      </c>
      <c r="J47" s="12">
        <v>5.069</v>
      </c>
      <c r="K47" s="45" t="s">
        <v>737</v>
      </c>
      <c r="L47" s="9" t="str">
        <f t="shared" si="17"/>
        <v>Yes</v>
      </c>
    </row>
    <row r="48" spans="1:12" x14ac:dyDescent="0.2">
      <c r="A48" s="3" t="s">
        <v>176</v>
      </c>
      <c r="B48" s="35" t="s">
        <v>213</v>
      </c>
      <c r="C48" s="8">
        <v>3.6185969232000001</v>
      </c>
      <c r="D48" s="11" t="str">
        <f t="shared" si="14"/>
        <v>N/A</v>
      </c>
      <c r="E48" s="8">
        <v>3.5998487368999998</v>
      </c>
      <c r="F48" s="11" t="str">
        <f t="shared" si="15"/>
        <v>N/A</v>
      </c>
      <c r="G48" s="8">
        <v>3.6222200600000001</v>
      </c>
      <c r="H48" s="11" t="str">
        <f t="shared" si="16"/>
        <v>N/A</v>
      </c>
      <c r="I48" s="12">
        <v>-0.51800000000000002</v>
      </c>
      <c r="J48" s="12">
        <v>0.62150000000000005</v>
      </c>
      <c r="K48" s="45" t="s">
        <v>737</v>
      </c>
      <c r="L48" s="9" t="str">
        <f t="shared" si="17"/>
        <v>Yes</v>
      </c>
    </row>
    <row r="49" spans="1:12" x14ac:dyDescent="0.2">
      <c r="A49" s="3" t="s">
        <v>954</v>
      </c>
      <c r="B49" s="35" t="s">
        <v>213</v>
      </c>
      <c r="C49" s="8">
        <v>2.6128446755999999</v>
      </c>
      <c r="D49" s="11" t="str">
        <f t="shared" si="14"/>
        <v>N/A</v>
      </c>
      <c r="E49" s="8">
        <v>2.7337919804999999</v>
      </c>
      <c r="F49" s="11" t="str">
        <f t="shared" si="15"/>
        <v>N/A</v>
      </c>
      <c r="G49" s="8">
        <v>2.7529365108000001</v>
      </c>
      <c r="H49" s="11" t="str">
        <f t="shared" si="16"/>
        <v>N/A</v>
      </c>
      <c r="I49" s="12">
        <v>4.6289999999999996</v>
      </c>
      <c r="J49" s="12">
        <v>0.70030000000000003</v>
      </c>
      <c r="K49" s="45" t="s">
        <v>737</v>
      </c>
      <c r="L49" s="9" t="str">
        <f t="shared" si="17"/>
        <v>Yes</v>
      </c>
    </row>
    <row r="50" spans="1:12" x14ac:dyDescent="0.2">
      <c r="A50" s="2" t="s">
        <v>208</v>
      </c>
      <c r="B50" s="35" t="s">
        <v>213</v>
      </c>
      <c r="C50" s="36">
        <v>557539</v>
      </c>
      <c r="D50" s="9" t="str">
        <f t="shared" ref="D50:D53" si="18">IF($B50="N/A","N/A",IF(C50&lt;0,"No","Yes"))</f>
        <v>N/A</v>
      </c>
      <c r="E50" s="36">
        <v>592186</v>
      </c>
      <c r="F50" s="9" t="str">
        <f t="shared" ref="F50:F53" si="19">IF($B50="N/A","N/A",IF(E50&lt;0,"No","Yes"))</f>
        <v>N/A</v>
      </c>
      <c r="G50" s="36">
        <v>595646</v>
      </c>
      <c r="H50" s="9" t="str">
        <f t="shared" ref="H50:H53" si="20">IF($B50="N/A","N/A",IF(G50&lt;0,"No","Yes"))</f>
        <v>N/A</v>
      </c>
      <c r="I50" s="12">
        <v>6.2140000000000004</v>
      </c>
      <c r="J50" s="12">
        <v>0.58430000000000004</v>
      </c>
      <c r="K50" s="45" t="s">
        <v>737</v>
      </c>
      <c r="L50" s="9" t="str">
        <f t="shared" si="17"/>
        <v>Yes</v>
      </c>
    </row>
    <row r="51" spans="1:12" x14ac:dyDescent="0.2">
      <c r="A51" s="2" t="s">
        <v>209</v>
      </c>
      <c r="B51" s="35" t="s">
        <v>213</v>
      </c>
      <c r="C51" s="36">
        <v>41199</v>
      </c>
      <c r="D51" s="9" t="str">
        <f t="shared" si="18"/>
        <v>N/A</v>
      </c>
      <c r="E51" s="36">
        <v>47296</v>
      </c>
      <c r="F51" s="9" t="str">
        <f t="shared" si="19"/>
        <v>N/A</v>
      </c>
      <c r="G51" s="36">
        <v>46469</v>
      </c>
      <c r="H51" s="9" t="str">
        <f t="shared" si="20"/>
        <v>N/A</v>
      </c>
      <c r="I51" s="12">
        <v>14.8</v>
      </c>
      <c r="J51" s="12">
        <v>-1.75</v>
      </c>
      <c r="K51" s="45" t="s">
        <v>737</v>
      </c>
      <c r="L51" s="9" t="str">
        <f t="shared" si="17"/>
        <v>Yes</v>
      </c>
    </row>
    <row r="52" spans="1:12" x14ac:dyDescent="0.2">
      <c r="A52" s="2" t="s">
        <v>210</v>
      </c>
      <c r="B52" s="35" t="s">
        <v>213</v>
      </c>
      <c r="C52" s="36">
        <v>682234</v>
      </c>
      <c r="D52" s="9" t="str">
        <f t="shared" si="18"/>
        <v>N/A</v>
      </c>
      <c r="E52" s="36">
        <v>754141</v>
      </c>
      <c r="F52" s="9" t="str">
        <f t="shared" si="19"/>
        <v>N/A</v>
      </c>
      <c r="G52" s="36">
        <v>769990</v>
      </c>
      <c r="H52" s="9" t="str">
        <f t="shared" si="20"/>
        <v>N/A</v>
      </c>
      <c r="I52" s="12">
        <v>10.54</v>
      </c>
      <c r="J52" s="12">
        <v>2.1019999999999999</v>
      </c>
      <c r="K52" s="45" t="s">
        <v>737</v>
      </c>
      <c r="L52" s="9" t="str">
        <f t="shared" si="17"/>
        <v>Yes</v>
      </c>
    </row>
    <row r="53" spans="1:12" x14ac:dyDescent="0.2">
      <c r="A53" s="2" t="s">
        <v>955</v>
      </c>
      <c r="B53" s="35" t="s">
        <v>213</v>
      </c>
      <c r="C53" s="36">
        <v>131721</v>
      </c>
      <c r="D53" s="9" t="str">
        <f t="shared" si="18"/>
        <v>N/A</v>
      </c>
      <c r="E53" s="36">
        <v>146044</v>
      </c>
      <c r="F53" s="9" t="str">
        <f t="shared" si="19"/>
        <v>N/A</v>
      </c>
      <c r="G53" s="36">
        <v>151905</v>
      </c>
      <c r="H53" s="9" t="str">
        <f t="shared" si="20"/>
        <v>N/A</v>
      </c>
      <c r="I53" s="12">
        <v>10.87</v>
      </c>
      <c r="J53" s="12">
        <v>4.0129999999999999</v>
      </c>
      <c r="K53" s="45" t="s">
        <v>737</v>
      </c>
      <c r="L53" s="9" t="str">
        <f t="shared" si="17"/>
        <v>Yes</v>
      </c>
    </row>
    <row r="54" spans="1:12" x14ac:dyDescent="0.2">
      <c r="A54" s="2" t="s">
        <v>956</v>
      </c>
      <c r="B54" s="35" t="s">
        <v>213</v>
      </c>
      <c r="C54" s="8">
        <v>100</v>
      </c>
      <c r="D54" s="44" t="str">
        <f>IF($B54="N/A","N/A",IF(C54&gt;10,"No",IF(C54&lt;-10,"No","Yes")))</f>
        <v>N/A</v>
      </c>
      <c r="E54" s="8">
        <v>99.999874366</v>
      </c>
      <c r="F54" s="44" t="str">
        <f>IF($B54="N/A","N/A",IF(E54&gt;10,"No",IF(E54&lt;-10,"No","Yes")))</f>
        <v>N/A</v>
      </c>
      <c r="G54" s="8">
        <v>100</v>
      </c>
      <c r="H54" s="44" t="str">
        <f>IF($B54="N/A","N/A",IF(G54&gt;10,"No",IF(G54&lt;-10,"No","Yes")))</f>
        <v>N/A</v>
      </c>
      <c r="I54" s="12">
        <v>0</v>
      </c>
      <c r="J54" s="12">
        <v>1E-4</v>
      </c>
      <c r="K54" s="35" t="s">
        <v>213</v>
      </c>
      <c r="L54" s="9" t="str">
        <f t="shared" si="4"/>
        <v>N/A</v>
      </c>
    </row>
    <row r="55" spans="1:12" x14ac:dyDescent="0.2">
      <c r="A55" s="2" t="s">
        <v>957</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55.117731892999998</v>
      </c>
      <c r="D56" s="44" t="str">
        <f t="shared" ref="D56:D57" si="21">IF($B56="N/A","N/A",IF(C56&gt;10,"No",IF(C56&lt;-10,"No","Yes")))</f>
        <v>N/A</v>
      </c>
      <c r="E56" s="8">
        <v>54.799777376999998</v>
      </c>
      <c r="F56" s="44" t="str">
        <f t="shared" ref="F56:F57" si="22">IF($B56="N/A","N/A",IF(E56&gt;10,"No",IF(E56&lt;-10,"No","Yes")))</f>
        <v>N/A</v>
      </c>
      <c r="G56" s="8">
        <v>54.72569781</v>
      </c>
      <c r="H56" s="44" t="str">
        <f t="shared" ref="H56:H57" si="23">IF($B56="N/A","N/A",IF(G56&gt;10,"No",IF(G56&lt;-10,"No","Yes")))</f>
        <v>N/A</v>
      </c>
      <c r="I56" s="12">
        <v>-0.57699999999999996</v>
      </c>
      <c r="J56" s="12">
        <v>-0.13500000000000001</v>
      </c>
      <c r="K56" s="45" t="s">
        <v>737</v>
      </c>
      <c r="L56" s="9" t="str">
        <f>IF(J56="Div by 0", "N/A", IF(OR(J56="N/A",K56="N/A"),"N/A", IF(J56&gt;VALUE(MID(K56,1,2)), "No", IF(J56&lt;-1*VALUE(MID(K56,1,2)), "No", "Yes"))))</f>
        <v>Yes</v>
      </c>
    </row>
    <row r="57" spans="1:12" x14ac:dyDescent="0.2">
      <c r="A57" s="6" t="s">
        <v>178</v>
      </c>
      <c r="B57" s="35" t="s">
        <v>213</v>
      </c>
      <c r="C57" s="8">
        <v>44.882268107000002</v>
      </c>
      <c r="D57" s="44" t="str">
        <f t="shared" si="21"/>
        <v>N/A</v>
      </c>
      <c r="E57" s="8">
        <v>45.200222623000002</v>
      </c>
      <c r="F57" s="44" t="str">
        <f t="shared" si="22"/>
        <v>N/A</v>
      </c>
      <c r="G57" s="8">
        <v>45.27430219</v>
      </c>
      <c r="H57" s="44" t="str">
        <f t="shared" si="23"/>
        <v>N/A</v>
      </c>
      <c r="I57" s="12">
        <v>0.70840000000000003</v>
      </c>
      <c r="J57" s="12">
        <v>0.16389999999999999</v>
      </c>
      <c r="K57" s="45" t="s">
        <v>737</v>
      </c>
      <c r="L57" s="9" t="str">
        <f>IF(J57="Div by 0", "N/A", IF(OR(J57="N/A",K57="N/A"),"N/A", IF(J57&gt;VALUE(MID(K57,1,2)), "No", IF(J57&lt;-1*VALUE(MID(K57,1,2)), "No", "Yes"))))</f>
        <v>Yes</v>
      </c>
    </row>
    <row r="58" spans="1:12" x14ac:dyDescent="0.2">
      <c r="A58" s="7" t="s">
        <v>683</v>
      </c>
      <c r="B58" s="35" t="s">
        <v>282</v>
      </c>
      <c r="C58" s="8">
        <v>52.176970721000004</v>
      </c>
      <c r="D58" s="44" t="str">
        <f>IF($B58="N/A","N/A",IF(C58&gt;70,"No",IF(C58&lt;40,"No","Yes")))</f>
        <v>Yes</v>
      </c>
      <c r="E58" s="8">
        <v>66.644659809000004</v>
      </c>
      <c r="F58" s="44" t="str">
        <f>IF($B58="N/A","N/A",IF(E58&gt;70,"No",IF(E58&lt;40,"No","Yes")))</f>
        <v>Yes</v>
      </c>
      <c r="G58" s="8">
        <v>66.952322421000005</v>
      </c>
      <c r="H58" s="44" t="str">
        <f>IF($B58="N/A","N/A",IF(G58&gt;70,"No",IF(G58&lt;40,"No","Yes")))</f>
        <v>Yes</v>
      </c>
      <c r="I58" s="12">
        <v>27.73</v>
      </c>
      <c r="J58" s="12">
        <v>0.46160000000000001</v>
      </c>
      <c r="K58" s="45" t="s">
        <v>737</v>
      </c>
      <c r="L58" s="9" t="str">
        <f t="shared" si="4"/>
        <v>Yes</v>
      </c>
    </row>
    <row r="59" spans="1:12" x14ac:dyDescent="0.2">
      <c r="A59" s="2" t="s">
        <v>684</v>
      </c>
      <c r="B59" s="35" t="s">
        <v>213</v>
      </c>
      <c r="C59" s="8">
        <v>69.528317877000006</v>
      </c>
      <c r="D59" s="44" t="str">
        <f>IF($B59="N/A","N/A",IF(C59&gt;10,"No",IF(C59&lt;-10,"No","Yes")))</f>
        <v>N/A</v>
      </c>
      <c r="E59" s="8">
        <v>75.692010878000005</v>
      </c>
      <c r="F59" s="44" t="str">
        <f>IF($B59="N/A","N/A",IF(E59&gt;10,"No",IF(E59&lt;-10,"No","Yes")))</f>
        <v>N/A</v>
      </c>
      <c r="G59" s="8">
        <v>75.448051069000002</v>
      </c>
      <c r="H59" s="44" t="str">
        <f>IF($B59="N/A","N/A",IF(G59&gt;10,"No",IF(G59&lt;-10,"No","Yes")))</f>
        <v>N/A</v>
      </c>
      <c r="I59" s="12">
        <v>8.8650000000000002</v>
      </c>
      <c r="J59" s="12">
        <v>-0.32200000000000001</v>
      </c>
      <c r="K59" s="35" t="s">
        <v>213</v>
      </c>
      <c r="L59" s="9" t="str">
        <f t="shared" si="4"/>
        <v>N/A</v>
      </c>
    </row>
    <row r="60" spans="1:12" x14ac:dyDescent="0.2">
      <c r="A60" s="2" t="s">
        <v>685</v>
      </c>
      <c r="B60" s="35" t="s">
        <v>213</v>
      </c>
      <c r="C60" s="8">
        <v>67.025518775999998</v>
      </c>
      <c r="D60" s="44" t="str">
        <f t="shared" ref="D60:D66" si="24">IF($B60="N/A","N/A",IF(C60&gt;10,"No",IF(C60&lt;-10,"No","Yes")))</f>
        <v>N/A</v>
      </c>
      <c r="E60" s="8">
        <v>80.473573131999999</v>
      </c>
      <c r="F60" s="44" t="str">
        <f t="shared" ref="F60:F66" si="25">IF($B60="N/A","N/A",IF(E60&gt;10,"No",IF(E60&lt;-10,"No","Yes")))</f>
        <v>N/A</v>
      </c>
      <c r="G60" s="8">
        <v>79.644055000999998</v>
      </c>
      <c r="H60" s="44" t="str">
        <f t="shared" ref="H60:H66" si="26">IF($B60="N/A","N/A",IF(G60&gt;10,"No",IF(G60&lt;-10,"No","Yes")))</f>
        <v>N/A</v>
      </c>
      <c r="I60" s="12">
        <v>20.059999999999999</v>
      </c>
      <c r="J60" s="12">
        <v>-1.03</v>
      </c>
      <c r="K60" s="35" t="s">
        <v>213</v>
      </c>
      <c r="L60" s="9" t="str">
        <f t="shared" si="4"/>
        <v>N/A</v>
      </c>
    </row>
    <row r="61" spans="1:12" x14ac:dyDescent="0.2">
      <c r="A61" s="2" t="s">
        <v>1748</v>
      </c>
      <c r="B61" s="35" t="s">
        <v>213</v>
      </c>
      <c r="C61" s="8">
        <v>43.540003460999998</v>
      </c>
      <c r="D61" s="44" t="str">
        <f t="shared" si="24"/>
        <v>N/A</v>
      </c>
      <c r="E61" s="8">
        <v>64.602951004000005</v>
      </c>
      <c r="F61" s="44" t="str">
        <f t="shared" si="25"/>
        <v>N/A</v>
      </c>
      <c r="G61" s="8">
        <v>65.785513062999996</v>
      </c>
      <c r="H61" s="44" t="str">
        <f t="shared" si="26"/>
        <v>N/A</v>
      </c>
      <c r="I61" s="12">
        <v>48.38</v>
      </c>
      <c r="J61" s="12">
        <v>1.831</v>
      </c>
      <c r="K61" s="35" t="s">
        <v>213</v>
      </c>
      <c r="L61" s="9" t="str">
        <f t="shared" si="4"/>
        <v>N/A</v>
      </c>
    </row>
    <row r="62" spans="1:12" x14ac:dyDescent="0.2">
      <c r="A62" s="2" t="s">
        <v>686</v>
      </c>
      <c r="B62" s="35" t="s">
        <v>213</v>
      </c>
      <c r="C62" s="8">
        <v>42.862474550999998</v>
      </c>
      <c r="D62" s="44" t="str">
        <f t="shared" si="24"/>
        <v>N/A</v>
      </c>
      <c r="E62" s="8">
        <v>54.613836632999998</v>
      </c>
      <c r="F62" s="44" t="str">
        <f t="shared" si="25"/>
        <v>N/A</v>
      </c>
      <c r="G62" s="8">
        <v>54.874528267000002</v>
      </c>
      <c r="H62" s="44" t="str">
        <f t="shared" si="26"/>
        <v>N/A</v>
      </c>
      <c r="I62" s="12">
        <v>27.42</v>
      </c>
      <c r="J62" s="12">
        <v>0.4773</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1746</v>
      </c>
      <c r="J63" s="12" t="s">
        <v>1746</v>
      </c>
      <c r="K63" s="35" t="s">
        <v>213</v>
      </c>
      <c r="L63" s="9" t="str">
        <f>IF(J63="Div by 0", "N/A", IF(K63="N/A","N/A", IF(J63&gt;VALUE(MID(K63,1,2)), "No", IF(J63&lt;-1*VALUE(MID(K63,1,2)), "No", "Yes"))))</f>
        <v>N/A</v>
      </c>
    </row>
    <row r="64" spans="1:12" x14ac:dyDescent="0.2">
      <c r="A64" s="3" t="s">
        <v>146</v>
      </c>
      <c r="B64" s="35" t="s">
        <v>213</v>
      </c>
      <c r="C64" s="8">
        <v>0.65110342799999998</v>
      </c>
      <c r="D64" s="44" t="str">
        <f t="shared" si="24"/>
        <v>N/A</v>
      </c>
      <c r="E64" s="8">
        <v>1.1106029921</v>
      </c>
      <c r="F64" s="44" t="str">
        <f t="shared" si="25"/>
        <v>N/A</v>
      </c>
      <c r="G64" s="8">
        <v>1.1991137199999999</v>
      </c>
      <c r="H64" s="44" t="str">
        <f t="shared" si="26"/>
        <v>N/A</v>
      </c>
      <c r="I64" s="12">
        <v>70.569999999999993</v>
      </c>
      <c r="J64" s="12">
        <v>7.97</v>
      </c>
      <c r="K64" s="35" t="s">
        <v>213</v>
      </c>
      <c r="L64" s="9" t="str">
        <f t="shared" si="4"/>
        <v>N/A</v>
      </c>
    </row>
    <row r="65" spans="1:12" x14ac:dyDescent="0.2">
      <c r="A65" s="3" t="s">
        <v>147</v>
      </c>
      <c r="B65" s="35" t="s">
        <v>213</v>
      </c>
      <c r="C65" s="8">
        <v>0.71176523810000003</v>
      </c>
      <c r="D65" s="44" t="str">
        <f t="shared" si="24"/>
        <v>N/A</v>
      </c>
      <c r="E65" s="8">
        <v>1.2280077993</v>
      </c>
      <c r="F65" s="44" t="str">
        <f t="shared" si="25"/>
        <v>N/A</v>
      </c>
      <c r="G65" s="8">
        <v>1.2337840684000001</v>
      </c>
      <c r="H65" s="44" t="str">
        <f t="shared" si="26"/>
        <v>N/A</v>
      </c>
      <c r="I65" s="12">
        <v>72.53</v>
      </c>
      <c r="J65" s="12">
        <v>0.47039999999999998</v>
      </c>
      <c r="K65" s="35" t="s">
        <v>213</v>
      </c>
      <c r="L65" s="9" t="str">
        <f t="shared" si="4"/>
        <v>N/A</v>
      </c>
    </row>
    <row r="66" spans="1:12" x14ac:dyDescent="0.2">
      <c r="A66" s="3" t="s">
        <v>148</v>
      </c>
      <c r="B66" s="35" t="s">
        <v>213</v>
      </c>
      <c r="C66" s="8">
        <v>0.75816980919999999</v>
      </c>
      <c r="D66" s="44" t="str">
        <f t="shared" si="24"/>
        <v>N/A</v>
      </c>
      <c r="E66" s="8">
        <v>1.2979858386000001</v>
      </c>
      <c r="F66" s="44" t="str">
        <f t="shared" si="25"/>
        <v>N/A</v>
      </c>
      <c r="G66" s="8">
        <v>1.3150715637999999</v>
      </c>
      <c r="H66" s="44" t="str">
        <f t="shared" si="26"/>
        <v>N/A</v>
      </c>
      <c r="I66" s="12">
        <v>71.2</v>
      </c>
      <c r="J66" s="12">
        <v>1.3160000000000001</v>
      </c>
      <c r="K66" s="35" t="s">
        <v>213</v>
      </c>
      <c r="L66" s="9" t="str">
        <f t="shared" si="4"/>
        <v>N/A</v>
      </c>
    </row>
    <row r="67" spans="1:12" x14ac:dyDescent="0.2">
      <c r="A67" s="2" t="s">
        <v>958</v>
      </c>
      <c r="B67" s="48" t="s">
        <v>213</v>
      </c>
      <c r="C67" s="1">
        <v>2804</v>
      </c>
      <c r="D67" s="11" t="str">
        <f>IF($B67="N/A","N/A",IF(C67&gt;10,"No",IF(C67&lt;-10,"No","Yes")))</f>
        <v>N/A</v>
      </c>
      <c r="E67" s="1">
        <v>5333</v>
      </c>
      <c r="F67" s="11" t="str">
        <f>IF($B67="N/A","N/A",IF(E67&gt;10,"No",IF(E67&lt;-10,"No","Yes")))</f>
        <v>N/A</v>
      </c>
      <c r="G67" s="1">
        <v>5531</v>
      </c>
      <c r="H67" s="11" t="str">
        <f>IF($B67="N/A","N/A",IF(G67&gt;10,"No",IF(G67&lt;-10,"No","Yes")))</f>
        <v>N/A</v>
      </c>
      <c r="I67" s="12">
        <v>90.19</v>
      </c>
      <c r="J67" s="12">
        <v>3.7130000000000001</v>
      </c>
      <c r="K67" s="35" t="s">
        <v>213</v>
      </c>
      <c r="L67" s="9" t="str">
        <f t="shared" si="4"/>
        <v>N/A</v>
      </c>
    </row>
    <row r="68" spans="1:12" x14ac:dyDescent="0.2">
      <c r="A68" s="3" t="s">
        <v>201</v>
      </c>
      <c r="B68" s="48" t="s">
        <v>217</v>
      </c>
      <c r="C68" s="1">
        <v>610</v>
      </c>
      <c r="D68" s="44" t="str">
        <f t="shared" ref="D68:D69" si="27">IF($B68="N/A","N/A",IF(C68&gt;0,"No",IF(C68&lt;0,"No","Yes")))</f>
        <v>No</v>
      </c>
      <c r="E68" s="1">
        <v>1011</v>
      </c>
      <c r="F68" s="44" t="str">
        <f t="shared" ref="F68:F69" si="28">IF($B68="N/A","N/A",IF(E68&gt;0,"No",IF(E68&lt;0,"No","Yes")))</f>
        <v>No</v>
      </c>
      <c r="G68" s="1">
        <v>1458</v>
      </c>
      <c r="H68" s="44" t="str">
        <f t="shared" ref="H68:H69" si="29">IF($B68="N/A","N/A",IF(G68&gt;0,"No",IF(G68&lt;0,"No","Yes")))</f>
        <v>No</v>
      </c>
      <c r="I68" s="12">
        <v>65.739999999999995</v>
      </c>
      <c r="J68" s="12">
        <v>44.21</v>
      </c>
      <c r="K68" s="35" t="s">
        <v>213</v>
      </c>
      <c r="L68" s="9" t="str">
        <f t="shared" si="4"/>
        <v>N/A</v>
      </c>
    </row>
    <row r="69" spans="1:12" x14ac:dyDescent="0.2">
      <c r="A69" s="3" t="s">
        <v>202</v>
      </c>
      <c r="B69" s="48" t="s">
        <v>217</v>
      </c>
      <c r="C69" s="1">
        <v>1008</v>
      </c>
      <c r="D69" s="44" t="str">
        <f t="shared" si="27"/>
        <v>No</v>
      </c>
      <c r="E69" s="1">
        <v>1789</v>
      </c>
      <c r="F69" s="44" t="str">
        <f t="shared" si="28"/>
        <v>No</v>
      </c>
      <c r="G69" s="1">
        <v>3175</v>
      </c>
      <c r="H69" s="44" t="str">
        <f t="shared" si="29"/>
        <v>No</v>
      </c>
      <c r="I69" s="12">
        <v>77.48</v>
      </c>
      <c r="J69" s="12">
        <v>77.47</v>
      </c>
      <c r="K69" s="35" t="s">
        <v>213</v>
      </c>
      <c r="L69" s="9" t="str">
        <f t="shared" si="4"/>
        <v>N/A</v>
      </c>
    </row>
    <row r="70" spans="1:12" x14ac:dyDescent="0.2">
      <c r="A70" s="3" t="s">
        <v>203</v>
      </c>
      <c r="B70" s="71" t="s">
        <v>213</v>
      </c>
      <c r="C70" s="13">
        <v>79.563492062999998</v>
      </c>
      <c r="D70" s="11" t="str">
        <f>IF($B70="N/A","N/A",IF(C70&gt;10,"No",IF(C70&lt;-10,"No","Yes")))</f>
        <v>N/A</v>
      </c>
      <c r="E70" s="13">
        <v>82.448295137000002</v>
      </c>
      <c r="F70" s="11" t="str">
        <f>IF($B70="N/A","N/A",IF(E70&gt;10,"No",IF(E70&lt;-10,"No","Yes")))</f>
        <v>N/A</v>
      </c>
      <c r="G70" s="13">
        <v>78.614173227999999</v>
      </c>
      <c r="H70" s="11" t="str">
        <f>IF($B70="N/A","N/A",IF(G70&gt;10,"No",IF(G70&lt;-10,"No","Yes")))</f>
        <v>N/A</v>
      </c>
      <c r="I70" s="12">
        <v>3.6259999999999999</v>
      </c>
      <c r="J70" s="12">
        <v>-4.6500000000000004</v>
      </c>
      <c r="K70" s="71" t="s">
        <v>213</v>
      </c>
      <c r="L70" s="9" t="str">
        <f t="shared" si="4"/>
        <v>N/A</v>
      </c>
    </row>
    <row r="71" spans="1:12" x14ac:dyDescent="0.2">
      <c r="A71" s="2" t="s">
        <v>65</v>
      </c>
      <c r="B71" s="48" t="s">
        <v>213</v>
      </c>
      <c r="C71" s="1">
        <v>272468</v>
      </c>
      <c r="D71" s="11" t="str">
        <f>IF($B71="N/A","N/A",IF(C71&gt;10,"No",IF(C71&lt;-10,"No","Yes")))</f>
        <v>N/A</v>
      </c>
      <c r="E71" s="1">
        <v>294618</v>
      </c>
      <c r="F71" s="11" t="str">
        <f>IF($B71="N/A","N/A",IF(E71&gt;10,"No",IF(E71&lt;-10,"No","Yes")))</f>
        <v>N/A</v>
      </c>
      <c r="G71" s="1">
        <v>307391</v>
      </c>
      <c r="H71" s="11" t="str">
        <f>IF($B71="N/A","N/A",IF(G71&gt;10,"No",IF(G71&lt;-10,"No","Yes")))</f>
        <v>N/A</v>
      </c>
      <c r="I71" s="12">
        <v>8.1289999999999996</v>
      </c>
      <c r="J71" s="12">
        <v>4.335</v>
      </c>
      <c r="K71" s="48" t="s">
        <v>737</v>
      </c>
      <c r="L71" s="9" t="str">
        <f t="shared" ref="L71:L103" si="30">IF(J71="Div by 0", "N/A", IF(K71="N/A","N/A", IF(J71&gt;VALUE(MID(K71,1,2)), "No", IF(J71&lt;-1*VALUE(MID(K71,1,2)), "No", "Yes"))))</f>
        <v>Yes</v>
      </c>
    </row>
    <row r="72" spans="1:12" x14ac:dyDescent="0.2">
      <c r="A72" s="4" t="s">
        <v>66</v>
      </c>
      <c r="B72" s="48" t="s">
        <v>213</v>
      </c>
      <c r="C72" s="1">
        <v>244855.06</v>
      </c>
      <c r="D72" s="11" t="str">
        <f>IF($B72="N/A","N/A",IF(C72&gt;10,"No",IF(C72&lt;-10,"No","Yes")))</f>
        <v>N/A</v>
      </c>
      <c r="E72" s="1">
        <v>267665.13</v>
      </c>
      <c r="F72" s="11" t="str">
        <f>IF($B72="N/A","N/A",IF(E72&gt;10,"No",IF(E72&lt;-10,"No","Yes")))</f>
        <v>N/A</v>
      </c>
      <c r="G72" s="1">
        <v>280381.78000000003</v>
      </c>
      <c r="H72" s="11" t="str">
        <f>IF($B72="N/A","N/A",IF(G72&gt;10,"No",IF(G72&lt;-10,"No","Yes")))</f>
        <v>N/A</v>
      </c>
      <c r="I72" s="12">
        <v>9.3160000000000007</v>
      </c>
      <c r="J72" s="12">
        <v>4.7510000000000003</v>
      </c>
      <c r="K72" s="48" t="s">
        <v>738</v>
      </c>
      <c r="L72" s="9" t="str">
        <f t="shared" si="30"/>
        <v>Yes</v>
      </c>
    </row>
    <row r="73" spans="1:12" x14ac:dyDescent="0.2">
      <c r="A73" s="3" t="s">
        <v>67</v>
      </c>
      <c r="B73" s="35" t="s">
        <v>283</v>
      </c>
      <c r="C73" s="8">
        <v>85.529136797000007</v>
      </c>
      <c r="D73" s="44" t="str">
        <f>IF($B73="N/A","N/A",IF(C73&gt;=90,"Yes","No"))</f>
        <v>No</v>
      </c>
      <c r="E73" s="8">
        <v>84.705678144000004</v>
      </c>
      <c r="F73" s="44" t="str">
        <f>IF($B73="N/A","N/A",IF(E73&gt;=90,"Yes","No"))</f>
        <v>No</v>
      </c>
      <c r="G73" s="8">
        <v>84.065102980000006</v>
      </c>
      <c r="H73" s="44" t="str">
        <f>IF($B73="N/A","N/A",IF(G73&gt;=90,"Yes","No"))</f>
        <v>No</v>
      </c>
      <c r="I73" s="12">
        <v>-0.96299999999999997</v>
      </c>
      <c r="J73" s="12">
        <v>-0.75600000000000001</v>
      </c>
      <c r="K73" s="45" t="s">
        <v>737</v>
      </c>
      <c r="L73" s="9" t="str">
        <f t="shared" si="30"/>
        <v>Yes</v>
      </c>
    </row>
    <row r="74" spans="1:12" x14ac:dyDescent="0.2">
      <c r="A74" s="2" t="s">
        <v>959</v>
      </c>
      <c r="B74" s="35" t="s">
        <v>283</v>
      </c>
      <c r="C74" s="8">
        <v>85.636456089000006</v>
      </c>
      <c r="D74" s="44" t="str">
        <f>IF($B74="N/A","N/A",IF(C74&gt;=90,"Yes","No"))</f>
        <v>No</v>
      </c>
      <c r="E74" s="8">
        <v>84.889937707000001</v>
      </c>
      <c r="F74" s="44" t="str">
        <f>IF($B74="N/A","N/A",IF(E74&gt;=90,"Yes","No"))</f>
        <v>No</v>
      </c>
      <c r="G74" s="8">
        <v>84.231518218999994</v>
      </c>
      <c r="H74" s="44" t="str">
        <f>IF($B74="N/A","N/A",IF(G74&gt;=90,"Yes","No"))</f>
        <v>No</v>
      </c>
      <c r="I74" s="12">
        <v>-0.872</v>
      </c>
      <c r="J74" s="12">
        <v>-0.77600000000000002</v>
      </c>
      <c r="K74" s="45" t="s">
        <v>737</v>
      </c>
      <c r="L74" s="9" t="str">
        <f t="shared" si="30"/>
        <v>Yes</v>
      </c>
    </row>
    <row r="75" spans="1:12" x14ac:dyDescent="0.2">
      <c r="A75" s="6" t="s">
        <v>960</v>
      </c>
      <c r="B75" s="48" t="s">
        <v>284</v>
      </c>
      <c r="C75" s="13">
        <v>35.077952824999997</v>
      </c>
      <c r="D75" s="44" t="str">
        <f>IF($B75="N/A","N/A",IF(C75&gt;55,"No",IF(C75&lt;30,"No","Yes")))</f>
        <v>Yes</v>
      </c>
      <c r="E75" s="13">
        <v>34.620583959999998</v>
      </c>
      <c r="F75" s="44" t="str">
        <f>IF($B75="N/A","N/A",IF(E75&gt;55,"No",IF(E75&lt;30,"No","Yes")))</f>
        <v>Yes</v>
      </c>
      <c r="G75" s="13">
        <v>35.396972734999999</v>
      </c>
      <c r="H75" s="44" t="str">
        <f>IF($B75="N/A","N/A",IF(G75&gt;55,"No",IF(G75&lt;30,"No","Yes")))</f>
        <v>Yes</v>
      </c>
      <c r="I75" s="12">
        <v>-1.3</v>
      </c>
      <c r="J75" s="12">
        <v>2.2429999999999999</v>
      </c>
      <c r="K75" s="48" t="s">
        <v>737</v>
      </c>
      <c r="L75" s="9" t="str">
        <f t="shared" si="30"/>
        <v>Yes</v>
      </c>
    </row>
    <row r="76" spans="1:12" ht="12.95" customHeight="1" x14ac:dyDescent="0.2">
      <c r="A76" s="2" t="s">
        <v>1733</v>
      </c>
      <c r="B76" s="48" t="s">
        <v>278</v>
      </c>
      <c r="C76" s="13">
        <v>1.3285963856</v>
      </c>
      <c r="D76" s="44" t="str">
        <f>IF($B76="N/A","N/A",IF(C76&gt;=5,"No",IF(C76&lt;0,"No","Yes")))</f>
        <v>Yes</v>
      </c>
      <c r="E76" s="13">
        <v>1.1974828421999999</v>
      </c>
      <c r="F76" s="44" t="str">
        <f>IF($B76="N/A","N/A",IF(E76&gt;=5,"No",IF(E76&lt;0,"No","Yes")))</f>
        <v>Yes</v>
      </c>
      <c r="G76" s="13">
        <v>1.1633391999</v>
      </c>
      <c r="H76" s="44" t="str">
        <f>IF($B76="N/A","N/A",IF(G76&gt;=5,"No",IF(G76&lt;0,"No","Yes")))</f>
        <v>Yes</v>
      </c>
      <c r="I76" s="12">
        <v>-9.8699999999999992</v>
      </c>
      <c r="J76" s="12">
        <v>-2.85</v>
      </c>
      <c r="K76" s="48" t="s">
        <v>213</v>
      </c>
      <c r="L76" s="9" t="str">
        <f t="shared" si="30"/>
        <v>N/A</v>
      </c>
    </row>
    <row r="77" spans="1:12" ht="12.95" customHeight="1" x14ac:dyDescent="0.2">
      <c r="A77" s="2" t="s">
        <v>1734</v>
      </c>
      <c r="B77" s="48" t="s">
        <v>213</v>
      </c>
      <c r="C77" s="13">
        <v>0.23342190639999999</v>
      </c>
      <c r="D77" s="48" t="s">
        <v>213</v>
      </c>
      <c r="E77" s="13">
        <v>0.28104189149999997</v>
      </c>
      <c r="F77" s="48" t="s">
        <v>213</v>
      </c>
      <c r="G77" s="13">
        <v>0.28237651720000001</v>
      </c>
      <c r="H77" s="48" t="s">
        <v>213</v>
      </c>
      <c r="I77" s="12">
        <v>20.399999999999999</v>
      </c>
      <c r="J77" s="12">
        <v>0.47489999999999999</v>
      </c>
      <c r="K77" s="48" t="s">
        <v>213</v>
      </c>
      <c r="L77" s="9" t="str">
        <f t="shared" si="30"/>
        <v>N/A</v>
      </c>
    </row>
    <row r="78" spans="1:12" ht="12.95" customHeight="1" x14ac:dyDescent="0.2">
      <c r="A78" s="2" t="s">
        <v>1735</v>
      </c>
      <c r="B78" s="48" t="s">
        <v>213</v>
      </c>
      <c r="C78" s="13">
        <v>70.954020288999999</v>
      </c>
      <c r="D78" s="48" t="s">
        <v>213</v>
      </c>
      <c r="E78" s="13">
        <v>70.583263751999993</v>
      </c>
      <c r="F78" s="48" t="s">
        <v>213</v>
      </c>
      <c r="G78" s="13">
        <v>69.908683077999996</v>
      </c>
      <c r="H78" s="48" t="s">
        <v>213</v>
      </c>
      <c r="I78" s="12">
        <v>-0.52300000000000002</v>
      </c>
      <c r="J78" s="12">
        <v>-0.95599999999999996</v>
      </c>
      <c r="K78" s="48" t="s">
        <v>213</v>
      </c>
      <c r="L78" s="9" t="str">
        <f t="shared" si="30"/>
        <v>N/A</v>
      </c>
    </row>
    <row r="79" spans="1:12" ht="12.95" customHeight="1" x14ac:dyDescent="0.2">
      <c r="A79" s="2" t="s">
        <v>1736</v>
      </c>
      <c r="B79" s="48" t="s">
        <v>213</v>
      </c>
      <c r="C79" s="13">
        <v>5.1106918977999998</v>
      </c>
      <c r="D79" s="48" t="s">
        <v>213</v>
      </c>
      <c r="E79" s="13">
        <v>5.1262991399000004</v>
      </c>
      <c r="F79" s="48" t="s">
        <v>213</v>
      </c>
      <c r="G79" s="13">
        <v>5.1384067847999999</v>
      </c>
      <c r="H79" s="48" t="s">
        <v>213</v>
      </c>
      <c r="I79" s="12">
        <v>0.3054</v>
      </c>
      <c r="J79" s="12">
        <v>0.23619999999999999</v>
      </c>
      <c r="K79" s="48" t="s">
        <v>213</v>
      </c>
      <c r="L79" s="9" t="str">
        <f t="shared" si="30"/>
        <v>N/A</v>
      </c>
    </row>
    <row r="80" spans="1:12" ht="12.95" customHeight="1" x14ac:dyDescent="0.2">
      <c r="A80" s="2" t="s">
        <v>1737</v>
      </c>
      <c r="B80" s="48" t="s">
        <v>213</v>
      </c>
      <c r="C80" s="13">
        <v>1.2728100180999999</v>
      </c>
      <c r="D80" s="48" t="s">
        <v>213</v>
      </c>
      <c r="E80" s="13">
        <v>1.9106096708</v>
      </c>
      <c r="F80" s="48" t="s">
        <v>213</v>
      </c>
      <c r="G80" s="13">
        <v>2.2739767918</v>
      </c>
      <c r="H80" s="48" t="s">
        <v>213</v>
      </c>
      <c r="I80" s="12">
        <v>50.11</v>
      </c>
      <c r="J80" s="12">
        <v>19.02</v>
      </c>
      <c r="K80" s="48" t="s">
        <v>213</v>
      </c>
      <c r="L80" s="9" t="str">
        <f t="shared" si="30"/>
        <v>N/A</v>
      </c>
    </row>
    <row r="81" spans="1:12" ht="12.95" customHeight="1" x14ac:dyDescent="0.2">
      <c r="A81" s="2" t="s">
        <v>1738</v>
      </c>
      <c r="B81" s="48" t="s">
        <v>213</v>
      </c>
      <c r="C81" s="13">
        <v>0</v>
      </c>
      <c r="D81" s="48" t="s">
        <v>213</v>
      </c>
      <c r="E81" s="13">
        <v>0</v>
      </c>
      <c r="F81" s="48" t="s">
        <v>213</v>
      </c>
      <c r="G81" s="13">
        <v>0</v>
      </c>
      <c r="H81" s="48" t="s">
        <v>213</v>
      </c>
      <c r="I81" s="12" t="s">
        <v>1746</v>
      </c>
      <c r="J81" s="12" t="s">
        <v>1746</v>
      </c>
      <c r="K81" s="48" t="s">
        <v>213</v>
      </c>
      <c r="L81" s="9" t="str">
        <f t="shared" si="30"/>
        <v>N/A</v>
      </c>
    </row>
    <row r="82" spans="1:12" ht="12.95" customHeight="1" x14ac:dyDescent="0.2">
      <c r="A82" s="2" t="s">
        <v>1739</v>
      </c>
      <c r="B82" s="48" t="s">
        <v>213</v>
      </c>
      <c r="C82" s="13">
        <v>3.0693512633000002</v>
      </c>
      <c r="D82" s="48" t="s">
        <v>213</v>
      </c>
      <c r="E82" s="13">
        <v>3.2268904140000001</v>
      </c>
      <c r="F82" s="48" t="s">
        <v>213</v>
      </c>
      <c r="G82" s="13">
        <v>3.0866225751999998</v>
      </c>
      <c r="H82" s="48" t="s">
        <v>213</v>
      </c>
      <c r="I82" s="12">
        <v>5.133</v>
      </c>
      <c r="J82" s="12">
        <v>-4.3499999999999996</v>
      </c>
      <c r="K82" s="48" t="s">
        <v>213</v>
      </c>
      <c r="L82" s="9" t="str">
        <f t="shared" si="30"/>
        <v>N/A</v>
      </c>
    </row>
    <row r="83" spans="1:12" ht="12.95" customHeight="1" x14ac:dyDescent="0.2">
      <c r="A83" s="2" t="s">
        <v>1740</v>
      </c>
      <c r="B83" s="48" t="s">
        <v>213</v>
      </c>
      <c r="C83" s="13">
        <v>0</v>
      </c>
      <c r="D83" s="48" t="s">
        <v>213</v>
      </c>
      <c r="E83" s="13">
        <v>0</v>
      </c>
      <c r="F83" s="48" t="s">
        <v>213</v>
      </c>
      <c r="G83" s="13">
        <v>0</v>
      </c>
      <c r="H83" s="48" t="s">
        <v>213</v>
      </c>
      <c r="I83" s="12" t="s">
        <v>1746</v>
      </c>
      <c r="J83" s="12" t="s">
        <v>1746</v>
      </c>
      <c r="K83" s="48" t="s">
        <v>213</v>
      </c>
      <c r="L83" s="9" t="str">
        <f t="shared" si="30"/>
        <v>N/A</v>
      </c>
    </row>
    <row r="84" spans="1:12" ht="12.95" customHeight="1" x14ac:dyDescent="0.2">
      <c r="A84" s="2" t="s">
        <v>1741</v>
      </c>
      <c r="B84" s="48" t="s">
        <v>213</v>
      </c>
      <c r="C84" s="13">
        <v>18.031108239999998</v>
      </c>
      <c r="D84" s="48" t="s">
        <v>213</v>
      </c>
      <c r="E84" s="13">
        <v>17.674412289999999</v>
      </c>
      <c r="F84" s="48" t="s">
        <v>213</v>
      </c>
      <c r="G84" s="13">
        <v>18.146595052999999</v>
      </c>
      <c r="H84" s="48" t="s">
        <v>213</v>
      </c>
      <c r="I84" s="12">
        <v>-1.98</v>
      </c>
      <c r="J84" s="12">
        <v>2.6720000000000002</v>
      </c>
      <c r="K84" s="48" t="s">
        <v>213</v>
      </c>
      <c r="L84" s="9" t="str">
        <f t="shared" si="30"/>
        <v>N/A</v>
      </c>
    </row>
    <row r="85" spans="1:12" ht="12.95" customHeight="1" x14ac:dyDescent="0.2">
      <c r="A85" s="2" t="s">
        <v>1742</v>
      </c>
      <c r="B85" s="48" t="s">
        <v>213</v>
      </c>
      <c r="C85" s="13">
        <v>0</v>
      </c>
      <c r="D85" s="48" t="s">
        <v>213</v>
      </c>
      <c r="E85" s="13">
        <v>0</v>
      </c>
      <c r="F85" s="48" t="s">
        <v>213</v>
      </c>
      <c r="G85" s="13">
        <v>0</v>
      </c>
      <c r="H85" s="48" t="s">
        <v>213</v>
      </c>
      <c r="I85" s="12" t="s">
        <v>1746</v>
      </c>
      <c r="J85" s="12" t="s">
        <v>1746</v>
      </c>
      <c r="K85" s="48" t="s">
        <v>213</v>
      </c>
      <c r="L85" s="9" t="str">
        <f t="shared" si="30"/>
        <v>N/A</v>
      </c>
    </row>
    <row r="86" spans="1:12" ht="12.95" customHeight="1" x14ac:dyDescent="0.2">
      <c r="A86" s="2" t="s">
        <v>1743</v>
      </c>
      <c r="B86" s="48" t="s">
        <v>213</v>
      </c>
      <c r="C86" s="13">
        <v>0</v>
      </c>
      <c r="D86" s="48" t="s">
        <v>213</v>
      </c>
      <c r="E86" s="13">
        <v>0</v>
      </c>
      <c r="F86" s="48" t="s">
        <v>213</v>
      </c>
      <c r="G86" s="13">
        <v>0</v>
      </c>
      <c r="H86" s="48" t="s">
        <v>213</v>
      </c>
      <c r="I86" s="12" t="s">
        <v>1746</v>
      </c>
      <c r="J86" s="12" t="s">
        <v>1746</v>
      </c>
      <c r="K86" s="48" t="s">
        <v>213</v>
      </c>
      <c r="L86" s="9" t="str">
        <f t="shared" si="30"/>
        <v>N/A</v>
      </c>
    </row>
    <row r="87" spans="1:12" x14ac:dyDescent="0.2">
      <c r="A87" s="2" t="s">
        <v>961</v>
      </c>
      <c r="B87" s="48" t="s">
        <v>213</v>
      </c>
      <c r="C87" s="13">
        <v>91.586534932999996</v>
      </c>
      <c r="D87" s="48" t="s">
        <v>213</v>
      </c>
      <c r="E87" s="13">
        <v>91.365768555000002</v>
      </c>
      <c r="F87" s="48" t="s">
        <v>213</v>
      </c>
      <c r="G87" s="13">
        <v>91.492594123000003</v>
      </c>
      <c r="H87" s="48" t="s">
        <v>213</v>
      </c>
      <c r="I87" s="12">
        <v>-0.24099999999999999</v>
      </c>
      <c r="J87" s="12">
        <v>0.13880000000000001</v>
      </c>
      <c r="K87" s="48" t="s">
        <v>213</v>
      </c>
      <c r="L87" s="9" t="str">
        <f t="shared" si="30"/>
        <v>N/A</v>
      </c>
    </row>
    <row r="88" spans="1:12" x14ac:dyDescent="0.2">
      <c r="A88" s="2" t="s">
        <v>962</v>
      </c>
      <c r="B88" s="48" t="s">
        <v>213</v>
      </c>
      <c r="C88" s="13">
        <v>8.4134650675000007</v>
      </c>
      <c r="D88" s="48" t="s">
        <v>213</v>
      </c>
      <c r="E88" s="13">
        <v>8.6342314454999993</v>
      </c>
      <c r="F88" s="48" t="s">
        <v>213</v>
      </c>
      <c r="G88" s="13">
        <v>8.5074058772000001</v>
      </c>
      <c r="H88" s="48" t="s">
        <v>213</v>
      </c>
      <c r="I88" s="12">
        <v>2.6240000000000001</v>
      </c>
      <c r="J88" s="12">
        <v>-1.47</v>
      </c>
      <c r="K88" s="48" t="s">
        <v>213</v>
      </c>
      <c r="L88" s="9" t="str">
        <f t="shared" si="30"/>
        <v>N/A</v>
      </c>
    </row>
    <row r="89" spans="1:12" x14ac:dyDescent="0.2">
      <c r="A89" s="6" t="s">
        <v>68</v>
      </c>
      <c r="B89" s="48" t="s">
        <v>213</v>
      </c>
      <c r="C89" s="1">
        <v>3028</v>
      </c>
      <c r="D89" s="11" t="str">
        <f>IF($B89="N/A","N/A",IF(C89&gt;10,"No",IF(C89&lt;-10,"No","Yes")))</f>
        <v>N/A</v>
      </c>
      <c r="E89" s="1">
        <v>4038</v>
      </c>
      <c r="F89" s="11" t="str">
        <f>IF($B89="N/A","N/A",IF(E89&gt;10,"No",IF(E89&lt;-10,"No","Yes")))</f>
        <v>N/A</v>
      </c>
      <c r="G89" s="1">
        <v>4727</v>
      </c>
      <c r="H89" s="11" t="str">
        <f>IF($B89="N/A","N/A",IF(G89&gt;10,"No",IF(G89&lt;-10,"No","Yes")))</f>
        <v>N/A</v>
      </c>
      <c r="I89" s="12">
        <v>33.36</v>
      </c>
      <c r="J89" s="12">
        <v>17.059999999999999</v>
      </c>
      <c r="K89" s="48" t="s">
        <v>737</v>
      </c>
      <c r="L89" s="9" t="str">
        <f t="shared" si="30"/>
        <v>No</v>
      </c>
    </row>
    <row r="90" spans="1:12" x14ac:dyDescent="0.2">
      <c r="A90" s="2" t="s">
        <v>109</v>
      </c>
      <c r="B90" s="48" t="s">
        <v>213</v>
      </c>
      <c r="C90" s="13">
        <v>3.3025099099999997E-2</v>
      </c>
      <c r="D90" s="44" t="str">
        <f>IF($B90="N/A","N/A",IF(C90&gt;10,"No",IF(C90&lt;-10,"No","Yes")))</f>
        <v>N/A</v>
      </c>
      <c r="E90" s="13">
        <v>0</v>
      </c>
      <c r="F90" s="44" t="str">
        <f>IF($B90="N/A","N/A",IF(E90&gt;10,"No",IF(E90&lt;-10,"No","Yes")))</f>
        <v>N/A</v>
      </c>
      <c r="G90" s="13">
        <v>0</v>
      </c>
      <c r="H90" s="44" t="str">
        <f>IF($B90="N/A","N/A",IF(G90&gt;10,"No",IF(G90&lt;-10,"No","Yes")))</f>
        <v>N/A</v>
      </c>
      <c r="I90" s="12">
        <v>-100</v>
      </c>
      <c r="J90" s="12" t="s">
        <v>1746</v>
      </c>
      <c r="K90" s="48" t="s">
        <v>737</v>
      </c>
      <c r="L90" s="9" t="str">
        <f t="shared" si="30"/>
        <v>N/A</v>
      </c>
    </row>
    <row r="91" spans="1:12" x14ac:dyDescent="0.2">
      <c r="A91" s="2" t="s">
        <v>110</v>
      </c>
      <c r="B91" s="48" t="s">
        <v>213</v>
      </c>
      <c r="C91" s="13">
        <v>6.2747688242999997</v>
      </c>
      <c r="D91" s="44" t="str">
        <f>IF($B91="N/A","N/A",IF(C91&gt;10,"No",IF(C91&lt;-10,"No","Yes")))</f>
        <v>N/A</v>
      </c>
      <c r="E91" s="13">
        <v>8.2218920258000008</v>
      </c>
      <c r="F91" s="44" t="str">
        <f>IF($B91="N/A","N/A",IF(E91&gt;10,"No",IF(E91&lt;-10,"No","Yes")))</f>
        <v>N/A</v>
      </c>
      <c r="G91" s="13">
        <v>7.5735138566</v>
      </c>
      <c r="H91" s="44" t="str">
        <f>IF($B91="N/A","N/A",IF(G91&gt;10,"No",IF(G91&lt;-10,"No","Yes")))</f>
        <v>N/A</v>
      </c>
      <c r="I91" s="12">
        <v>31.03</v>
      </c>
      <c r="J91" s="12">
        <v>-7.89</v>
      </c>
      <c r="K91" s="48" t="s">
        <v>737</v>
      </c>
      <c r="L91" s="9" t="str">
        <f t="shared" si="30"/>
        <v>Yes</v>
      </c>
    </row>
    <row r="92" spans="1:12" x14ac:dyDescent="0.2">
      <c r="A92" s="4" t="s">
        <v>7</v>
      </c>
      <c r="B92" s="48" t="s">
        <v>213</v>
      </c>
      <c r="C92" s="13">
        <v>6.2297223894</v>
      </c>
      <c r="D92" s="11" t="str">
        <f>IF($B92="N/A","N/A",IF(C92&gt;10,"No",IF(C92&lt;-10,"No","Yes")))</f>
        <v>N/A</v>
      </c>
      <c r="E92" s="13">
        <v>6.4853471274999999</v>
      </c>
      <c r="F92" s="11" t="str">
        <f>IF($B92="N/A","N/A",IF(E92&gt;10,"No",IF(E92&lt;-10,"No","Yes")))</f>
        <v>N/A</v>
      </c>
      <c r="G92" s="13">
        <v>6.8251835610000002</v>
      </c>
      <c r="H92" s="11" t="str">
        <f>IF($B92="N/A","N/A",IF(G92&gt;10,"No",IF(G92&lt;-10,"No","Yes")))</f>
        <v>N/A</v>
      </c>
      <c r="I92" s="12">
        <v>4.1029999999999998</v>
      </c>
      <c r="J92" s="12">
        <v>5.24</v>
      </c>
      <c r="K92" s="48" t="s">
        <v>738</v>
      </c>
      <c r="L92" s="9" t="str">
        <f t="shared" si="30"/>
        <v>Yes</v>
      </c>
    </row>
    <row r="93" spans="1:12" x14ac:dyDescent="0.2">
      <c r="A93" s="4" t="s">
        <v>180</v>
      </c>
      <c r="B93" s="48" t="s">
        <v>213</v>
      </c>
      <c r="C93" s="13">
        <v>59.958967659000002</v>
      </c>
      <c r="D93" s="11" t="str">
        <f t="shared" ref="D93:D94" si="31">IF($B93="N/A","N/A",IF(C93&gt;10,"No",IF(C93&lt;-10,"No","Yes")))</f>
        <v>N/A</v>
      </c>
      <c r="E93" s="13">
        <v>59.744143262999998</v>
      </c>
      <c r="F93" s="11" t="str">
        <f t="shared" ref="F93:F94" si="32">IF($B93="N/A","N/A",IF(E93&gt;10,"No",IF(E93&lt;-10,"No","Yes")))</f>
        <v>N/A</v>
      </c>
      <c r="G93" s="13">
        <v>59.368361468000003</v>
      </c>
      <c r="H93" s="11" t="str">
        <f t="shared" ref="H93:H94" si="33">IF($B93="N/A","N/A",IF(G93&gt;10,"No",IF(G93&lt;-10,"No","Yes")))</f>
        <v>N/A</v>
      </c>
      <c r="I93" s="12">
        <v>-0.35799999999999998</v>
      </c>
      <c r="J93" s="12">
        <v>-0.629</v>
      </c>
      <c r="K93" s="48" t="s">
        <v>737</v>
      </c>
      <c r="L93" s="9" t="str">
        <f>IF(J93="Div by 0", "N/A", IF(OR(J93="N/A",K93="N/A"),"N/A", IF(J93&gt;VALUE(MID(K93,1,2)), "No", IF(J93&lt;-1*VALUE(MID(K93,1,2)), "No", "Yes"))))</f>
        <v>Yes</v>
      </c>
    </row>
    <row r="94" spans="1:12" x14ac:dyDescent="0.2">
      <c r="A94" s="4" t="s">
        <v>181</v>
      </c>
      <c r="B94" s="48" t="s">
        <v>213</v>
      </c>
      <c r="C94" s="13">
        <v>40.041032340999998</v>
      </c>
      <c r="D94" s="11" t="str">
        <f t="shared" si="31"/>
        <v>N/A</v>
      </c>
      <c r="E94" s="13">
        <v>40.255856737000002</v>
      </c>
      <c r="F94" s="11" t="str">
        <f t="shared" si="32"/>
        <v>N/A</v>
      </c>
      <c r="G94" s="13">
        <v>40.631638531999997</v>
      </c>
      <c r="H94" s="11" t="str">
        <f t="shared" si="33"/>
        <v>N/A</v>
      </c>
      <c r="I94" s="12">
        <v>0.53649999999999998</v>
      </c>
      <c r="J94" s="12">
        <v>0.9335</v>
      </c>
      <c r="K94" s="48" t="s">
        <v>737</v>
      </c>
      <c r="L94" s="9" t="str">
        <f>IF(J94="Div by 0", "N/A", IF(OR(J94="N/A",K94="N/A"),"N/A", IF(J94&gt;VALUE(MID(K94,1,2)), "No", IF(J94&lt;-1*VALUE(MID(K94,1,2)), "No", "Yes"))))</f>
        <v>Yes</v>
      </c>
    </row>
    <row r="95" spans="1:12" x14ac:dyDescent="0.2">
      <c r="A95" s="2" t="s">
        <v>8</v>
      </c>
      <c r="B95" s="48" t="s">
        <v>285</v>
      </c>
      <c r="C95" s="13">
        <v>3.1981737305000002</v>
      </c>
      <c r="D95" s="44" t="str">
        <f>IF($B95="N/A","N/A",IF(C95&gt;10,"No",IF(C95&lt;5,"No","Yes")))</f>
        <v>No</v>
      </c>
      <c r="E95" s="13">
        <v>5.6890617681000002</v>
      </c>
      <c r="F95" s="44" t="str">
        <f>IF($B95="N/A","N/A",IF(E95&gt;10,"No",IF(E95&lt;5,"No","Yes")))</f>
        <v>Yes</v>
      </c>
      <c r="G95" s="13">
        <v>5.5941780988999996</v>
      </c>
      <c r="H95" s="44" t="str">
        <f t="shared" ref="H95:H98" si="34">IF($B95="N/A","N/A",IF(G95&gt;10,"No",IF(G95&lt;5,"No","Yes")))</f>
        <v>Yes</v>
      </c>
      <c r="I95" s="12">
        <v>77.88</v>
      </c>
      <c r="J95" s="12">
        <v>-1.67</v>
      </c>
      <c r="K95" s="48" t="s">
        <v>738</v>
      </c>
      <c r="L95" s="9" t="str">
        <f t="shared" si="30"/>
        <v>Yes</v>
      </c>
    </row>
    <row r="96" spans="1:12" x14ac:dyDescent="0.2">
      <c r="A96" s="2" t="s">
        <v>149</v>
      </c>
      <c r="B96" s="48" t="s">
        <v>285</v>
      </c>
      <c r="C96" s="13">
        <v>2.8671256808000001</v>
      </c>
      <c r="D96" s="44" t="str">
        <f>IF($B96="N/A","N/A",IF(C96&gt;10,"No",IF(C96&lt;5,"No","Yes")))</f>
        <v>No</v>
      </c>
      <c r="E96" s="13">
        <v>5.0346550448</v>
      </c>
      <c r="F96" s="44" t="str">
        <f t="shared" ref="F96:F98" si="35">IF($B96="N/A","N/A",IF(E96&gt;10,"No",IF(E96&lt;5,"No","Yes")))</f>
        <v>Yes</v>
      </c>
      <c r="G96" s="13">
        <v>5.2255921610999998</v>
      </c>
      <c r="H96" s="44" t="str">
        <f t="shared" si="34"/>
        <v>Yes</v>
      </c>
      <c r="I96" s="12">
        <v>75.599999999999994</v>
      </c>
      <c r="J96" s="12">
        <v>3.7919999999999998</v>
      </c>
      <c r="K96" s="48" t="s">
        <v>738</v>
      </c>
      <c r="L96" s="9" t="str">
        <f t="shared" si="30"/>
        <v>Yes</v>
      </c>
    </row>
    <row r="97" spans="1:12" x14ac:dyDescent="0.2">
      <c r="A97" s="2" t="s">
        <v>150</v>
      </c>
      <c r="B97" s="48" t="s">
        <v>285</v>
      </c>
      <c r="C97" s="13">
        <v>3.0330167212000001</v>
      </c>
      <c r="D97" s="44" t="str">
        <f>IF($B97="N/A","N/A",IF(C97&gt;10,"No",IF(C97&lt;5,"No","Yes")))</f>
        <v>No</v>
      </c>
      <c r="E97" s="13">
        <v>5.4365313728000002</v>
      </c>
      <c r="F97" s="44" t="str">
        <f t="shared" si="35"/>
        <v>Yes</v>
      </c>
      <c r="G97" s="13">
        <v>5.2818722734000003</v>
      </c>
      <c r="H97" s="44" t="str">
        <f t="shared" si="34"/>
        <v>Yes</v>
      </c>
      <c r="I97" s="12">
        <v>79.25</v>
      </c>
      <c r="J97" s="12">
        <v>-2.84</v>
      </c>
      <c r="K97" s="48" t="s">
        <v>738</v>
      </c>
      <c r="L97" s="9" t="str">
        <f t="shared" si="30"/>
        <v>Yes</v>
      </c>
    </row>
    <row r="98" spans="1:12" x14ac:dyDescent="0.2">
      <c r="A98" s="2" t="s">
        <v>151</v>
      </c>
      <c r="B98" s="48" t="s">
        <v>285</v>
      </c>
      <c r="C98" s="13">
        <v>3.2051470264000002</v>
      </c>
      <c r="D98" s="44" t="str">
        <f>IF($B98="N/A","N/A",IF(C98&gt;10,"No",IF(C98&lt;5,"No","Yes")))</f>
        <v>No</v>
      </c>
      <c r="E98" s="13">
        <v>5.6975473325000001</v>
      </c>
      <c r="F98" s="44" t="str">
        <f t="shared" si="35"/>
        <v>Yes</v>
      </c>
      <c r="G98" s="13">
        <v>5.6023110631000002</v>
      </c>
      <c r="H98" s="44" t="str">
        <f t="shared" si="34"/>
        <v>Yes</v>
      </c>
      <c r="I98" s="12">
        <v>77.760000000000005</v>
      </c>
      <c r="J98" s="12">
        <v>-1.67</v>
      </c>
      <c r="K98" s="48" t="s">
        <v>738</v>
      </c>
      <c r="L98" s="9" t="str">
        <f t="shared" si="30"/>
        <v>Yes</v>
      </c>
    </row>
    <row r="99" spans="1:12" x14ac:dyDescent="0.2">
      <c r="A99" s="2" t="s">
        <v>963</v>
      </c>
      <c r="B99" s="48" t="s">
        <v>213</v>
      </c>
      <c r="C99" s="1">
        <v>1211</v>
      </c>
      <c r="D99" s="11" t="str">
        <f t="shared" ref="D99:D110" si="36">IF($B99="N/A","N/A",IF(C99&gt;10,"No",IF(C99&lt;-10,"No","Yes")))</f>
        <v>N/A</v>
      </c>
      <c r="E99" s="1">
        <v>2496</v>
      </c>
      <c r="F99" s="11" t="str">
        <f t="shared" ref="F99:F110" si="37">IF($B99="N/A","N/A",IF(E99&gt;10,"No",IF(E99&lt;-10,"No","Yes")))</f>
        <v>N/A</v>
      </c>
      <c r="G99" s="1">
        <v>1560</v>
      </c>
      <c r="H99" s="11" t="str">
        <f t="shared" ref="H99:H110" si="38">IF($B99="N/A","N/A",IF(G99&gt;10,"No",IF(G99&lt;-10,"No","Yes")))</f>
        <v>N/A</v>
      </c>
      <c r="I99" s="12">
        <v>106.1</v>
      </c>
      <c r="J99" s="12">
        <v>-37.5</v>
      </c>
      <c r="K99" s="45" t="s">
        <v>737</v>
      </c>
      <c r="L99" s="9" t="str">
        <f t="shared" si="30"/>
        <v>No</v>
      </c>
    </row>
    <row r="100" spans="1:12" x14ac:dyDescent="0.2">
      <c r="A100" s="2" t="s">
        <v>964</v>
      </c>
      <c r="B100" s="48" t="s">
        <v>213</v>
      </c>
      <c r="C100" s="1">
        <v>570</v>
      </c>
      <c r="D100" s="11" t="str">
        <f t="shared" si="36"/>
        <v>N/A</v>
      </c>
      <c r="E100" s="1">
        <v>954</v>
      </c>
      <c r="F100" s="11" t="str">
        <f t="shared" si="37"/>
        <v>N/A</v>
      </c>
      <c r="G100" s="1">
        <v>1088</v>
      </c>
      <c r="H100" s="11" t="str">
        <f t="shared" si="38"/>
        <v>N/A</v>
      </c>
      <c r="I100" s="12">
        <v>67.37</v>
      </c>
      <c r="J100" s="12">
        <v>14.05</v>
      </c>
      <c r="K100" s="45" t="s">
        <v>737</v>
      </c>
      <c r="L100" s="9" t="str">
        <f t="shared" si="30"/>
        <v>No</v>
      </c>
    </row>
    <row r="101" spans="1:12" x14ac:dyDescent="0.2">
      <c r="A101" s="2" t="s">
        <v>1</v>
      </c>
      <c r="B101" s="48" t="s">
        <v>213</v>
      </c>
      <c r="C101" s="13">
        <v>94.147202606999997</v>
      </c>
      <c r="D101" s="11" t="str">
        <f t="shared" si="36"/>
        <v>N/A</v>
      </c>
      <c r="E101" s="13">
        <v>91.954327297999995</v>
      </c>
      <c r="F101" s="11" t="str">
        <f t="shared" si="37"/>
        <v>N/A</v>
      </c>
      <c r="G101" s="13">
        <v>91.229411400999993</v>
      </c>
      <c r="H101" s="11" t="str">
        <f t="shared" si="38"/>
        <v>N/A</v>
      </c>
      <c r="I101" s="12">
        <v>-2.33</v>
      </c>
      <c r="J101" s="12">
        <v>-0.78800000000000003</v>
      </c>
      <c r="K101" s="48" t="s">
        <v>738</v>
      </c>
      <c r="L101" s="9" t="str">
        <f t="shared" si="30"/>
        <v>Yes</v>
      </c>
    </row>
    <row r="102" spans="1:12" x14ac:dyDescent="0.2">
      <c r="A102" s="2" t="s">
        <v>69</v>
      </c>
      <c r="B102" s="48" t="s">
        <v>213</v>
      </c>
      <c r="C102" s="13">
        <v>97.549518363000004</v>
      </c>
      <c r="D102" s="11" t="str">
        <f t="shared" si="36"/>
        <v>N/A</v>
      </c>
      <c r="E102" s="13">
        <v>97.942889625000007</v>
      </c>
      <c r="F102" s="11" t="str">
        <f t="shared" si="37"/>
        <v>N/A</v>
      </c>
      <c r="G102" s="13">
        <v>98.140719106999995</v>
      </c>
      <c r="H102" s="11" t="str">
        <f t="shared" si="38"/>
        <v>N/A</v>
      </c>
      <c r="I102" s="12">
        <v>0.40329999999999999</v>
      </c>
      <c r="J102" s="12">
        <v>0.20200000000000001</v>
      </c>
      <c r="K102" s="48" t="s">
        <v>738</v>
      </c>
      <c r="L102" s="9" t="str">
        <f t="shared" si="30"/>
        <v>Yes</v>
      </c>
    </row>
    <row r="103" spans="1:12" x14ac:dyDescent="0.2">
      <c r="A103" s="4" t="s">
        <v>70</v>
      </c>
      <c r="B103" s="48" t="s">
        <v>213</v>
      </c>
      <c r="C103" s="1">
        <v>262839</v>
      </c>
      <c r="D103" s="11" t="str">
        <f t="shared" si="36"/>
        <v>N/A</v>
      </c>
      <c r="E103" s="1">
        <v>278759</v>
      </c>
      <c r="F103" s="11" t="str">
        <f t="shared" si="37"/>
        <v>N/A</v>
      </c>
      <c r="G103" s="1">
        <v>290606</v>
      </c>
      <c r="H103" s="11" t="str">
        <f t="shared" si="38"/>
        <v>N/A</v>
      </c>
      <c r="I103" s="12">
        <v>6.0570000000000004</v>
      </c>
      <c r="J103" s="12">
        <v>4.25</v>
      </c>
      <c r="K103" s="48" t="s">
        <v>737</v>
      </c>
      <c r="L103" s="9" t="str">
        <f t="shared" si="30"/>
        <v>Yes</v>
      </c>
    </row>
    <row r="104" spans="1:12" x14ac:dyDescent="0.2">
      <c r="A104" s="2" t="s">
        <v>689</v>
      </c>
      <c r="B104" s="48" t="s">
        <v>213</v>
      </c>
      <c r="C104" s="13">
        <v>1.6055456001999999</v>
      </c>
      <c r="D104" s="11" t="str">
        <f t="shared" si="36"/>
        <v>N/A</v>
      </c>
      <c r="E104" s="13">
        <v>1.6648789815</v>
      </c>
      <c r="F104" s="11" t="str">
        <f t="shared" si="37"/>
        <v>N/A</v>
      </c>
      <c r="G104" s="13">
        <v>1.5319711224000001</v>
      </c>
      <c r="H104" s="11" t="str">
        <f t="shared" si="38"/>
        <v>N/A</v>
      </c>
      <c r="I104" s="12">
        <v>3.6960000000000002</v>
      </c>
      <c r="J104" s="12">
        <v>-7.98</v>
      </c>
      <c r="K104" s="48" t="s">
        <v>738</v>
      </c>
      <c r="L104" s="9" t="str">
        <f t="shared" ref="L104:L110" si="39">IF(J104="Div by 0", "N/A", IF(K104="N/A","N/A", IF(J104&gt;VALUE(MID(K104,1,2)), "No", IF(J104&lt;-1*VALUE(MID(K104,1,2)), "No", "Yes"))))</f>
        <v>Yes</v>
      </c>
    </row>
    <row r="105" spans="1:12" x14ac:dyDescent="0.2">
      <c r="A105" s="2" t="s">
        <v>688</v>
      </c>
      <c r="B105" s="48" t="s">
        <v>213</v>
      </c>
      <c r="C105" s="13">
        <v>0.58020309010000004</v>
      </c>
      <c r="D105" s="11" t="str">
        <f t="shared" si="36"/>
        <v>N/A</v>
      </c>
      <c r="E105" s="13">
        <v>0.35119942320000003</v>
      </c>
      <c r="F105" s="11" t="str">
        <f t="shared" si="37"/>
        <v>N/A</v>
      </c>
      <c r="G105" s="13">
        <v>0.41224200459999999</v>
      </c>
      <c r="H105" s="11" t="str">
        <f t="shared" si="38"/>
        <v>N/A</v>
      </c>
      <c r="I105" s="12">
        <v>-39.5</v>
      </c>
      <c r="J105" s="12">
        <v>17.38</v>
      </c>
      <c r="K105" s="48" t="s">
        <v>738</v>
      </c>
      <c r="L105" s="9" t="str">
        <f t="shared" si="39"/>
        <v>No</v>
      </c>
    </row>
    <row r="106" spans="1:12" x14ac:dyDescent="0.2">
      <c r="A106" s="2" t="s">
        <v>687</v>
      </c>
      <c r="B106" s="48" t="s">
        <v>213</v>
      </c>
      <c r="C106" s="13">
        <v>97.814251310000003</v>
      </c>
      <c r="D106" s="11" t="str">
        <f t="shared" si="36"/>
        <v>N/A</v>
      </c>
      <c r="E106" s="13">
        <v>97.983921594999998</v>
      </c>
      <c r="F106" s="11" t="str">
        <f t="shared" si="37"/>
        <v>N/A</v>
      </c>
      <c r="G106" s="13">
        <v>98.055786873000002</v>
      </c>
      <c r="H106" s="11" t="str">
        <f t="shared" si="38"/>
        <v>N/A</v>
      </c>
      <c r="I106" s="12">
        <v>0.17349999999999999</v>
      </c>
      <c r="J106" s="12">
        <v>7.3300000000000004E-2</v>
      </c>
      <c r="K106" s="48" t="s">
        <v>738</v>
      </c>
      <c r="L106" s="9" t="str">
        <f t="shared" si="39"/>
        <v>Yes</v>
      </c>
    </row>
    <row r="107" spans="1:12" ht="25.5" x14ac:dyDescent="0.2">
      <c r="A107" s="4" t="s">
        <v>965</v>
      </c>
      <c r="B107" s="48" t="s">
        <v>213</v>
      </c>
      <c r="C107" s="13">
        <v>41.277140801999998</v>
      </c>
      <c r="D107" s="11" t="str">
        <f t="shared" si="36"/>
        <v>N/A</v>
      </c>
      <c r="E107" s="13">
        <v>41.834171707000003</v>
      </c>
      <c r="F107" s="11" t="str">
        <f t="shared" si="37"/>
        <v>N/A</v>
      </c>
      <c r="G107" s="13">
        <v>41.325543037999999</v>
      </c>
      <c r="H107" s="11" t="str">
        <f t="shared" si="38"/>
        <v>N/A</v>
      </c>
      <c r="I107" s="12">
        <v>1.349</v>
      </c>
      <c r="J107" s="12">
        <v>-1.22</v>
      </c>
      <c r="K107" s="48" t="s">
        <v>738</v>
      </c>
      <c r="L107" s="9" t="str">
        <f t="shared" si="39"/>
        <v>Yes</v>
      </c>
    </row>
    <row r="108" spans="1:12" ht="25.5" x14ac:dyDescent="0.2">
      <c r="A108" s="4" t="s">
        <v>966</v>
      </c>
      <c r="B108" s="48" t="s">
        <v>213</v>
      </c>
      <c r="C108" s="13">
        <v>58.089757329000001</v>
      </c>
      <c r="D108" s="11" t="str">
        <f t="shared" si="36"/>
        <v>N/A</v>
      </c>
      <c r="E108" s="13">
        <v>57.530089811000003</v>
      </c>
      <c r="F108" s="11" t="str">
        <f t="shared" si="37"/>
        <v>N/A</v>
      </c>
      <c r="G108" s="13">
        <v>58.033254063999998</v>
      </c>
      <c r="H108" s="11" t="str">
        <f t="shared" si="38"/>
        <v>N/A</v>
      </c>
      <c r="I108" s="12">
        <v>-0.96299999999999997</v>
      </c>
      <c r="J108" s="12">
        <v>0.87460000000000004</v>
      </c>
      <c r="K108" s="48" t="s">
        <v>738</v>
      </c>
      <c r="L108" s="9" t="str">
        <f t="shared" si="39"/>
        <v>Yes</v>
      </c>
    </row>
    <row r="109" spans="1:12" ht="25.5" x14ac:dyDescent="0.2">
      <c r="A109" s="4" t="s">
        <v>967</v>
      </c>
      <c r="B109" s="48" t="s">
        <v>213</v>
      </c>
      <c r="C109" s="13">
        <v>0.2418632647</v>
      </c>
      <c r="D109" s="11" t="str">
        <f t="shared" si="36"/>
        <v>N/A</v>
      </c>
      <c r="E109" s="13">
        <v>0.24370540839999999</v>
      </c>
      <c r="F109" s="11" t="str">
        <f t="shared" si="37"/>
        <v>N/A</v>
      </c>
      <c r="G109" s="13">
        <v>0.24398892620000001</v>
      </c>
      <c r="H109" s="11" t="str">
        <f t="shared" si="38"/>
        <v>N/A</v>
      </c>
      <c r="I109" s="12">
        <v>0.76160000000000005</v>
      </c>
      <c r="J109" s="12">
        <v>0.1163</v>
      </c>
      <c r="K109" s="48" t="s">
        <v>738</v>
      </c>
      <c r="L109" s="9" t="str">
        <f t="shared" si="39"/>
        <v>Yes</v>
      </c>
    </row>
    <row r="110" spans="1:12" ht="25.5" x14ac:dyDescent="0.2">
      <c r="A110" s="4" t="s">
        <v>968</v>
      </c>
      <c r="B110" s="48" t="s">
        <v>213</v>
      </c>
      <c r="C110" s="13">
        <v>0.39123860420000001</v>
      </c>
      <c r="D110" s="11" t="str">
        <f t="shared" si="36"/>
        <v>N/A</v>
      </c>
      <c r="E110" s="13">
        <v>0.39203307329999998</v>
      </c>
      <c r="F110" s="11" t="str">
        <f t="shared" si="37"/>
        <v>N/A</v>
      </c>
      <c r="G110" s="13">
        <v>0.39721397180000001</v>
      </c>
      <c r="H110" s="11" t="str">
        <f t="shared" si="38"/>
        <v>N/A</v>
      </c>
      <c r="I110" s="12">
        <v>0.2031</v>
      </c>
      <c r="J110" s="12">
        <v>1.3220000000000001</v>
      </c>
      <c r="K110" s="48" t="s">
        <v>738</v>
      </c>
      <c r="L110" s="9" t="str">
        <f t="shared" si="39"/>
        <v>Yes</v>
      </c>
    </row>
    <row r="111" spans="1:12" x14ac:dyDescent="0.2">
      <c r="A111" s="2" t="s">
        <v>969</v>
      </c>
      <c r="B111" s="48" t="s">
        <v>286</v>
      </c>
      <c r="C111" s="13">
        <v>99.687643769000005</v>
      </c>
      <c r="D111" s="44" t="str">
        <f>IF($B111="N/A","N/A",IF(C111&gt;=99,"Yes","No"))</f>
        <v>Yes</v>
      </c>
      <c r="E111" s="13">
        <v>99.736766091999996</v>
      </c>
      <c r="F111" s="44" t="str">
        <f>IF($B111="N/A","N/A",IF(E111&gt;=99,"Yes","No"))</f>
        <v>Yes</v>
      </c>
      <c r="G111" s="13">
        <v>99.762046091000002</v>
      </c>
      <c r="H111" s="44" t="str">
        <f>IF($B111="N/A","N/A",IF(G111&gt;=99,"Yes","No"))</f>
        <v>Yes</v>
      </c>
      <c r="I111" s="12">
        <v>4.9299999999999997E-2</v>
      </c>
      <c r="J111" s="12">
        <v>2.53E-2</v>
      </c>
      <c r="K111" s="48" t="s">
        <v>737</v>
      </c>
      <c r="L111" s="9" t="str">
        <f t="shared" ref="L111:L145" si="40">IF(J111="Div by 0", "N/A", IF(K111="N/A","N/A", IF(J111&gt;VALUE(MID(K111,1,2)), "No", IF(J111&lt;-1*VALUE(MID(K111,1,2)), "No", "Yes"))))</f>
        <v>Yes</v>
      </c>
    </row>
    <row r="112" spans="1:12" x14ac:dyDescent="0.2">
      <c r="A112" s="2" t="s">
        <v>970</v>
      </c>
      <c r="B112" s="48" t="s">
        <v>213</v>
      </c>
      <c r="C112" s="13">
        <v>3.0002837000000001E-3</v>
      </c>
      <c r="D112" s="44" t="str">
        <f>IF($B112="N/A","N/A",IF(C112&gt;10,"No",IF(C112&lt;-10,"No","Yes")))</f>
        <v>N/A</v>
      </c>
      <c r="E112" s="13">
        <v>4.3278911999999996E-3</v>
      </c>
      <c r="F112" s="44" t="str">
        <f>IF($B112="N/A","N/A",IF(E112&gt;10,"No",IF(E112&lt;-10,"No","Yes")))</f>
        <v>N/A</v>
      </c>
      <c r="G112" s="13">
        <v>3.7129172000000001E-3</v>
      </c>
      <c r="H112" s="44" t="str">
        <f>IF($B112="N/A","N/A",IF(G112&gt;10,"No",IF(G112&lt;-10,"No","Yes")))</f>
        <v>N/A</v>
      </c>
      <c r="I112" s="12">
        <v>44.25</v>
      </c>
      <c r="J112" s="12">
        <v>-14.2</v>
      </c>
      <c r="K112" s="48" t="s">
        <v>737</v>
      </c>
      <c r="L112" s="9" t="str">
        <f t="shared" si="40"/>
        <v>No</v>
      </c>
    </row>
    <row r="113" spans="1:12" x14ac:dyDescent="0.2">
      <c r="A113" s="3" t="s">
        <v>971</v>
      </c>
      <c r="B113" s="48" t="s">
        <v>280</v>
      </c>
      <c r="C113" s="8">
        <v>99.626371656000003</v>
      </c>
      <c r="D113" s="44" t="str">
        <f>IF($B113="N/A","N/A",IF(C113&gt;=98,"Yes","No"))</f>
        <v>Yes</v>
      </c>
      <c r="E113" s="8">
        <v>99.572527175000005</v>
      </c>
      <c r="F113" s="44" t="str">
        <f>IF($B113="N/A","N/A",IF(E113&gt;=98,"Yes","No"))</f>
        <v>Yes</v>
      </c>
      <c r="G113" s="8">
        <v>99.531123374000003</v>
      </c>
      <c r="H113" s="44" t="str">
        <f>IF($B113="N/A","N/A",IF(G113&gt;=98,"Yes","No"))</f>
        <v>Yes</v>
      </c>
      <c r="I113" s="12">
        <v>-5.3999999999999999E-2</v>
      </c>
      <c r="J113" s="12">
        <v>-4.2000000000000003E-2</v>
      </c>
      <c r="K113" s="45" t="s">
        <v>737</v>
      </c>
      <c r="L113" s="9" t="str">
        <f t="shared" si="40"/>
        <v>Yes</v>
      </c>
    </row>
    <row r="114" spans="1:12" x14ac:dyDescent="0.2">
      <c r="A114" s="3" t="s">
        <v>972</v>
      </c>
      <c r="B114" s="48" t="s">
        <v>287</v>
      </c>
      <c r="C114" s="8">
        <v>95.747766834999993</v>
      </c>
      <c r="D114" s="44" t="str">
        <f>IF($B114="N/A","N/A",IF(C114&gt;=80,"Yes","No"))</f>
        <v>Yes</v>
      </c>
      <c r="E114" s="8">
        <v>96.133489651999994</v>
      </c>
      <c r="F114" s="44" t="str">
        <f>IF($B114="N/A","N/A",IF(E114&gt;=80,"Yes","No"))</f>
        <v>Yes</v>
      </c>
      <c r="G114" s="8">
        <v>96.338780549000006</v>
      </c>
      <c r="H114" s="44" t="str">
        <f>IF($B114="N/A","N/A",IF(G114&gt;=80,"Yes","No"))</f>
        <v>Yes</v>
      </c>
      <c r="I114" s="12">
        <v>0.40289999999999998</v>
      </c>
      <c r="J114" s="12">
        <v>0.2135</v>
      </c>
      <c r="K114" s="45" t="s">
        <v>737</v>
      </c>
      <c r="L114" s="9" t="str">
        <f t="shared" si="40"/>
        <v>Yes</v>
      </c>
    </row>
    <row r="115" spans="1:12" ht="25.5" x14ac:dyDescent="0.2">
      <c r="A115" s="2" t="s">
        <v>973</v>
      </c>
      <c r="B115" s="48" t="s">
        <v>288</v>
      </c>
      <c r="C115" s="13">
        <v>99.940323108000001</v>
      </c>
      <c r="D115" s="44" t="str">
        <f>IF($B115="N/A","N/A",IF(C115&gt;=100,"Yes","No"))</f>
        <v>No</v>
      </c>
      <c r="E115" s="13">
        <v>99.917580692000001</v>
      </c>
      <c r="F115" s="44" t="str">
        <f t="shared" ref="F115:F116" si="41">IF($B115="N/A","N/A",IF(E115&gt;=100,"Yes","No"))</f>
        <v>No</v>
      </c>
      <c r="G115" s="13">
        <v>99.917902593999997</v>
      </c>
      <c r="H115" s="44" t="str">
        <f t="shared" ref="H115:H116" si="42">IF($B115="N/A","N/A",IF(G115&gt;=100,"Yes","No"))</f>
        <v>No</v>
      </c>
      <c r="I115" s="12">
        <v>-2.3E-2</v>
      </c>
      <c r="J115" s="12">
        <v>2.9999999999999997E-4</v>
      </c>
      <c r="K115" s="45" t="s">
        <v>736</v>
      </c>
      <c r="L115" s="9" t="str">
        <f t="shared" si="40"/>
        <v>Yes</v>
      </c>
    </row>
    <row r="116" spans="1:12" ht="25.5" x14ac:dyDescent="0.2">
      <c r="A116" s="3" t="s">
        <v>974</v>
      </c>
      <c r="B116" s="48" t="s">
        <v>288</v>
      </c>
      <c r="C116" s="13">
        <v>99.879898687999997</v>
      </c>
      <c r="D116" s="44" t="str">
        <f>IF($B116="N/A","N/A",IF(C116&gt;=100,"Yes","No"))</f>
        <v>No</v>
      </c>
      <c r="E116" s="13">
        <v>99.840415233000002</v>
      </c>
      <c r="F116" s="44" t="str">
        <f t="shared" si="41"/>
        <v>No</v>
      </c>
      <c r="G116" s="13">
        <v>99.833869602999997</v>
      </c>
      <c r="H116" s="44" t="str">
        <f t="shared" si="42"/>
        <v>No</v>
      </c>
      <c r="I116" s="12">
        <v>-0.04</v>
      </c>
      <c r="J116" s="12">
        <v>-7.0000000000000001E-3</v>
      </c>
      <c r="K116" s="45" t="s">
        <v>736</v>
      </c>
      <c r="L116" s="9" t="str">
        <f t="shared" si="40"/>
        <v>Yes</v>
      </c>
    </row>
    <row r="117" spans="1:12" ht="25.5" x14ac:dyDescent="0.2">
      <c r="A117" s="2" t="s">
        <v>975</v>
      </c>
      <c r="B117" s="48" t="s">
        <v>213</v>
      </c>
      <c r="C117" s="13">
        <v>28.14069829</v>
      </c>
      <c r="D117" s="36" t="s">
        <v>739</v>
      </c>
      <c r="E117" s="13">
        <v>29.062910669000001</v>
      </c>
      <c r="F117" s="36" t="s">
        <v>739</v>
      </c>
      <c r="G117" s="13">
        <v>29.494280216</v>
      </c>
      <c r="H117" s="44" t="str">
        <f>IF($B117="N/A","N/A",IF(G117&lt;100,"No",IF(G117=100,"No","Yes")))</f>
        <v>N/A</v>
      </c>
      <c r="I117" s="12">
        <v>3.2770000000000001</v>
      </c>
      <c r="J117" s="12">
        <v>1.484</v>
      </c>
      <c r="K117" s="45" t="s">
        <v>736</v>
      </c>
      <c r="L117" s="9" t="str">
        <f t="shared" si="40"/>
        <v>Yes</v>
      </c>
    </row>
    <row r="118" spans="1:12" ht="25.5" x14ac:dyDescent="0.2">
      <c r="A118" s="2" t="s">
        <v>976</v>
      </c>
      <c r="B118" s="35" t="s">
        <v>213</v>
      </c>
      <c r="C118" s="13">
        <v>27.986037789000001</v>
      </c>
      <c r="D118" s="44" t="str">
        <f>IF($B118="N/A","N/A",IF(C118&gt;10,"No",IF(C118&lt;-10,"No","Yes")))</f>
        <v>N/A</v>
      </c>
      <c r="E118" s="13">
        <v>28.816746244000001</v>
      </c>
      <c r="F118" s="44" t="str">
        <f>IF($B118="N/A","N/A",IF(E118&gt;10,"No",IF(E118&lt;-10,"No","Yes")))</f>
        <v>N/A</v>
      </c>
      <c r="G118" s="13">
        <v>28.592021748000001</v>
      </c>
      <c r="H118" s="44" t="str">
        <f>IF($B118="N/A","N/A",IF(G118&gt;10,"No",IF(G118&lt;-10,"No","Yes")))</f>
        <v>N/A</v>
      </c>
      <c r="I118" s="12">
        <v>2.968</v>
      </c>
      <c r="J118" s="12">
        <v>-0.78</v>
      </c>
      <c r="K118" s="45" t="s">
        <v>736</v>
      </c>
      <c r="L118" s="9" t="str">
        <f>IF(J118="Div by 0", "N/A", IF(OR(J118="N/A",K118="N/A"),"N/A", IF(J118&gt;VALUE(MID(K118,1,2)), "No", IF(J118&lt;-1*VALUE(MID(K118,1,2)), "No", "Yes"))))</f>
        <v>Yes</v>
      </c>
    </row>
    <row r="119" spans="1:12" x14ac:dyDescent="0.2">
      <c r="A119" s="7" t="s">
        <v>100</v>
      </c>
      <c r="B119" s="35" t="s">
        <v>213</v>
      </c>
      <c r="C119" s="36">
        <v>165196</v>
      </c>
      <c r="D119" s="44" t="str">
        <f t="shared" ref="D119:D145" si="43">IF($B119="N/A","N/A",IF(C119&gt;10,"No",IF(C119&lt;-10,"No","Yes")))</f>
        <v>N/A</v>
      </c>
      <c r="E119" s="36">
        <v>183487</v>
      </c>
      <c r="F119" s="44" t="str">
        <f t="shared" ref="F119:F145" si="44">IF($B119="N/A","N/A",IF(E119&gt;10,"No",IF(E119&lt;-10,"No","Yes")))</f>
        <v>N/A</v>
      </c>
      <c r="G119" s="36">
        <v>192054</v>
      </c>
      <c r="H119" s="44" t="str">
        <f t="shared" ref="H119:H145" si="45">IF($B119="N/A","N/A",IF(G119&gt;10,"No",IF(G119&lt;-10,"No","Yes")))</f>
        <v>N/A</v>
      </c>
      <c r="I119" s="12">
        <v>11.07</v>
      </c>
      <c r="J119" s="12">
        <v>4.6689999999999996</v>
      </c>
      <c r="K119" s="45" t="s">
        <v>737</v>
      </c>
      <c r="L119" s="9" t="str">
        <f t="shared" si="40"/>
        <v>Yes</v>
      </c>
    </row>
    <row r="120" spans="1:12" x14ac:dyDescent="0.2">
      <c r="A120" s="2" t="s">
        <v>977</v>
      </c>
      <c r="B120" s="35" t="s">
        <v>213</v>
      </c>
      <c r="C120" s="36">
        <v>54225</v>
      </c>
      <c r="D120" s="44" t="str">
        <f t="shared" si="43"/>
        <v>N/A</v>
      </c>
      <c r="E120" s="36">
        <v>57209</v>
      </c>
      <c r="F120" s="44" t="str">
        <f t="shared" si="44"/>
        <v>N/A</v>
      </c>
      <c r="G120" s="36">
        <v>58544</v>
      </c>
      <c r="H120" s="44" t="str">
        <f t="shared" si="45"/>
        <v>N/A</v>
      </c>
      <c r="I120" s="12">
        <v>5.5030000000000001</v>
      </c>
      <c r="J120" s="12">
        <v>2.3340000000000001</v>
      </c>
      <c r="K120" s="45" t="s">
        <v>737</v>
      </c>
      <c r="L120" s="9" t="str">
        <f t="shared" si="40"/>
        <v>Yes</v>
      </c>
    </row>
    <row r="121" spans="1:12" x14ac:dyDescent="0.2">
      <c r="A121" s="2" t="s">
        <v>978</v>
      </c>
      <c r="B121" s="35" t="s">
        <v>213</v>
      </c>
      <c r="C121" s="36">
        <v>28677</v>
      </c>
      <c r="D121" s="44" t="str">
        <f t="shared" si="43"/>
        <v>N/A</v>
      </c>
      <c r="E121" s="36">
        <v>33963</v>
      </c>
      <c r="F121" s="44" t="str">
        <f t="shared" si="44"/>
        <v>N/A</v>
      </c>
      <c r="G121" s="36">
        <v>36727</v>
      </c>
      <c r="H121" s="44" t="str">
        <f t="shared" si="45"/>
        <v>N/A</v>
      </c>
      <c r="I121" s="12">
        <v>18.43</v>
      </c>
      <c r="J121" s="12">
        <v>8.1379999999999999</v>
      </c>
      <c r="K121" s="45" t="s">
        <v>737</v>
      </c>
      <c r="L121" s="9" t="str">
        <f t="shared" si="40"/>
        <v>Yes</v>
      </c>
    </row>
    <row r="122" spans="1:12" x14ac:dyDescent="0.2">
      <c r="A122" s="2" t="s">
        <v>979</v>
      </c>
      <c r="B122" s="35" t="s">
        <v>213</v>
      </c>
      <c r="C122" s="36">
        <v>62232</v>
      </c>
      <c r="D122" s="44" t="str">
        <f t="shared" si="43"/>
        <v>N/A</v>
      </c>
      <c r="E122" s="36">
        <v>69120</v>
      </c>
      <c r="F122" s="44" t="str">
        <f t="shared" si="44"/>
        <v>N/A</v>
      </c>
      <c r="G122" s="36">
        <v>72748</v>
      </c>
      <c r="H122" s="44" t="str">
        <f t="shared" si="45"/>
        <v>N/A</v>
      </c>
      <c r="I122" s="12">
        <v>11.07</v>
      </c>
      <c r="J122" s="12">
        <v>5.2489999999999997</v>
      </c>
      <c r="K122" s="45" t="s">
        <v>737</v>
      </c>
      <c r="L122" s="9" t="str">
        <f t="shared" si="40"/>
        <v>Yes</v>
      </c>
    </row>
    <row r="123" spans="1:12" x14ac:dyDescent="0.2">
      <c r="A123" s="2" t="s">
        <v>980</v>
      </c>
      <c r="B123" s="35" t="s">
        <v>213</v>
      </c>
      <c r="C123" s="36">
        <v>19666</v>
      </c>
      <c r="D123" s="44" t="str">
        <f t="shared" si="43"/>
        <v>N/A</v>
      </c>
      <c r="E123" s="36">
        <v>22475</v>
      </c>
      <c r="F123" s="44" t="str">
        <f t="shared" si="44"/>
        <v>N/A</v>
      </c>
      <c r="G123" s="36">
        <v>23289</v>
      </c>
      <c r="H123" s="44" t="str">
        <f t="shared" si="45"/>
        <v>N/A</v>
      </c>
      <c r="I123" s="12">
        <v>14.28</v>
      </c>
      <c r="J123" s="12">
        <v>3.6219999999999999</v>
      </c>
      <c r="K123" s="45" t="s">
        <v>737</v>
      </c>
      <c r="L123" s="9" t="str">
        <f t="shared" si="40"/>
        <v>Yes</v>
      </c>
    </row>
    <row r="124" spans="1:12" x14ac:dyDescent="0.2">
      <c r="A124" s="2" t="s">
        <v>981</v>
      </c>
      <c r="B124" s="35" t="s">
        <v>213</v>
      </c>
      <c r="C124" s="36">
        <v>396</v>
      </c>
      <c r="D124" s="44" t="str">
        <f t="shared" si="43"/>
        <v>N/A</v>
      </c>
      <c r="E124" s="36">
        <v>720</v>
      </c>
      <c r="F124" s="44" t="str">
        <f t="shared" si="44"/>
        <v>N/A</v>
      </c>
      <c r="G124" s="36">
        <v>746</v>
      </c>
      <c r="H124" s="44" t="str">
        <f t="shared" si="45"/>
        <v>N/A</v>
      </c>
      <c r="I124" s="12">
        <v>81.819999999999993</v>
      </c>
      <c r="J124" s="12">
        <v>3.6110000000000002</v>
      </c>
      <c r="K124" s="45" t="s">
        <v>737</v>
      </c>
      <c r="L124" s="9" t="str">
        <f t="shared" si="40"/>
        <v>Yes</v>
      </c>
    </row>
    <row r="125" spans="1:12" x14ac:dyDescent="0.2">
      <c r="A125" s="7" t="s">
        <v>101</v>
      </c>
      <c r="B125" s="35" t="s">
        <v>213</v>
      </c>
      <c r="C125" s="36">
        <v>366632</v>
      </c>
      <c r="D125" s="44" t="str">
        <f t="shared" si="43"/>
        <v>N/A</v>
      </c>
      <c r="E125" s="36">
        <v>392801</v>
      </c>
      <c r="F125" s="44" t="str">
        <f t="shared" si="44"/>
        <v>N/A</v>
      </c>
      <c r="G125" s="36">
        <v>403995</v>
      </c>
      <c r="H125" s="44" t="str">
        <f t="shared" si="45"/>
        <v>N/A</v>
      </c>
      <c r="I125" s="12">
        <v>7.1379999999999999</v>
      </c>
      <c r="J125" s="12">
        <v>2.85</v>
      </c>
      <c r="K125" s="45" t="s">
        <v>737</v>
      </c>
      <c r="L125" s="9" t="str">
        <f t="shared" si="40"/>
        <v>Yes</v>
      </c>
    </row>
    <row r="126" spans="1:12" x14ac:dyDescent="0.2">
      <c r="A126" s="2" t="s">
        <v>982</v>
      </c>
      <c r="B126" s="35" t="s">
        <v>213</v>
      </c>
      <c r="C126" s="36">
        <v>161443</v>
      </c>
      <c r="D126" s="44" t="str">
        <f t="shared" si="43"/>
        <v>N/A</v>
      </c>
      <c r="E126" s="36">
        <v>171264</v>
      </c>
      <c r="F126" s="44" t="str">
        <f t="shared" si="44"/>
        <v>N/A</v>
      </c>
      <c r="G126" s="36">
        <v>169239</v>
      </c>
      <c r="H126" s="44" t="str">
        <f t="shared" si="45"/>
        <v>N/A</v>
      </c>
      <c r="I126" s="12">
        <v>6.0830000000000002</v>
      </c>
      <c r="J126" s="12">
        <v>-1.18</v>
      </c>
      <c r="K126" s="45" t="s">
        <v>737</v>
      </c>
      <c r="L126" s="9" t="str">
        <f t="shared" si="40"/>
        <v>Yes</v>
      </c>
    </row>
    <row r="127" spans="1:12" x14ac:dyDescent="0.2">
      <c r="A127" s="2" t="s">
        <v>983</v>
      </c>
      <c r="B127" s="35" t="s">
        <v>213</v>
      </c>
      <c r="C127" s="36">
        <v>7919</v>
      </c>
      <c r="D127" s="44" t="str">
        <f t="shared" si="43"/>
        <v>N/A</v>
      </c>
      <c r="E127" s="36">
        <v>1918</v>
      </c>
      <c r="F127" s="44" t="str">
        <f t="shared" si="44"/>
        <v>N/A</v>
      </c>
      <c r="G127" s="36">
        <v>8853</v>
      </c>
      <c r="H127" s="44" t="str">
        <f t="shared" si="45"/>
        <v>N/A</v>
      </c>
      <c r="I127" s="12">
        <v>-75.8</v>
      </c>
      <c r="J127" s="12">
        <v>361.6</v>
      </c>
      <c r="K127" s="45" t="s">
        <v>737</v>
      </c>
      <c r="L127" s="9" t="str">
        <f t="shared" si="40"/>
        <v>No</v>
      </c>
    </row>
    <row r="128" spans="1:12" x14ac:dyDescent="0.2">
      <c r="A128" s="2" t="s">
        <v>984</v>
      </c>
      <c r="B128" s="35" t="s">
        <v>213</v>
      </c>
      <c r="C128" s="36">
        <v>79680</v>
      </c>
      <c r="D128" s="44" t="str">
        <f t="shared" si="43"/>
        <v>N/A</v>
      </c>
      <c r="E128" s="36">
        <v>86837</v>
      </c>
      <c r="F128" s="44" t="str">
        <f t="shared" si="44"/>
        <v>N/A</v>
      </c>
      <c r="G128" s="36">
        <v>91899</v>
      </c>
      <c r="H128" s="44" t="str">
        <f t="shared" si="45"/>
        <v>N/A</v>
      </c>
      <c r="I128" s="12">
        <v>8.9819999999999993</v>
      </c>
      <c r="J128" s="12">
        <v>5.8289999999999997</v>
      </c>
      <c r="K128" s="45" t="s">
        <v>737</v>
      </c>
      <c r="L128" s="9" t="str">
        <f t="shared" si="40"/>
        <v>Yes</v>
      </c>
    </row>
    <row r="129" spans="1:12" x14ac:dyDescent="0.2">
      <c r="A129" s="2" t="s">
        <v>985</v>
      </c>
      <c r="B129" s="35" t="s">
        <v>213</v>
      </c>
      <c r="C129" s="36">
        <v>93304</v>
      </c>
      <c r="D129" s="44" t="str">
        <f t="shared" si="43"/>
        <v>N/A</v>
      </c>
      <c r="E129" s="36">
        <v>105613</v>
      </c>
      <c r="F129" s="44" t="str">
        <f t="shared" si="44"/>
        <v>N/A</v>
      </c>
      <c r="G129" s="36">
        <v>105110</v>
      </c>
      <c r="H129" s="44" t="str">
        <f t="shared" si="45"/>
        <v>N/A</v>
      </c>
      <c r="I129" s="12">
        <v>13.19</v>
      </c>
      <c r="J129" s="12">
        <v>-0.47599999999999998</v>
      </c>
      <c r="K129" s="45" t="s">
        <v>737</v>
      </c>
      <c r="L129" s="9" t="str">
        <f t="shared" si="40"/>
        <v>Yes</v>
      </c>
    </row>
    <row r="130" spans="1:12" x14ac:dyDescent="0.2">
      <c r="A130" s="2" t="s">
        <v>986</v>
      </c>
      <c r="B130" s="35" t="s">
        <v>213</v>
      </c>
      <c r="C130" s="36">
        <v>24286</v>
      </c>
      <c r="D130" s="44" t="str">
        <f t="shared" si="43"/>
        <v>N/A</v>
      </c>
      <c r="E130" s="36">
        <v>27169</v>
      </c>
      <c r="F130" s="44" t="str">
        <f t="shared" si="44"/>
        <v>N/A</v>
      </c>
      <c r="G130" s="36">
        <v>28894</v>
      </c>
      <c r="H130" s="44" t="str">
        <f t="shared" si="45"/>
        <v>N/A</v>
      </c>
      <c r="I130" s="12">
        <v>11.87</v>
      </c>
      <c r="J130" s="12">
        <v>6.3490000000000002</v>
      </c>
      <c r="K130" s="45" t="s">
        <v>737</v>
      </c>
      <c r="L130" s="9" t="str">
        <f t="shared" si="40"/>
        <v>Yes</v>
      </c>
    </row>
    <row r="131" spans="1:12" x14ac:dyDescent="0.2">
      <c r="A131" s="7" t="s">
        <v>104</v>
      </c>
      <c r="B131" s="35" t="s">
        <v>213</v>
      </c>
      <c r="C131" s="36">
        <v>479621</v>
      </c>
      <c r="D131" s="44" t="str">
        <f t="shared" si="43"/>
        <v>N/A</v>
      </c>
      <c r="E131" s="36">
        <v>513249</v>
      </c>
      <c r="F131" s="44" t="str">
        <f t="shared" si="44"/>
        <v>N/A</v>
      </c>
      <c r="G131" s="36">
        <v>518260</v>
      </c>
      <c r="H131" s="44" t="str">
        <f t="shared" si="45"/>
        <v>N/A</v>
      </c>
      <c r="I131" s="12">
        <v>7.0110000000000001</v>
      </c>
      <c r="J131" s="12">
        <v>0.97629999999999995</v>
      </c>
      <c r="K131" s="45" t="s">
        <v>737</v>
      </c>
      <c r="L131" s="9" t="str">
        <f t="shared" si="40"/>
        <v>Yes</v>
      </c>
    </row>
    <row r="132" spans="1:12" x14ac:dyDescent="0.2">
      <c r="A132" s="2" t="s">
        <v>987</v>
      </c>
      <c r="B132" s="35" t="s">
        <v>213</v>
      </c>
      <c r="C132" s="36">
        <v>90417</v>
      </c>
      <c r="D132" s="44" t="str">
        <f t="shared" si="43"/>
        <v>N/A</v>
      </c>
      <c r="E132" s="36">
        <v>89223</v>
      </c>
      <c r="F132" s="44" t="str">
        <f t="shared" si="44"/>
        <v>N/A</v>
      </c>
      <c r="G132" s="36">
        <v>79033</v>
      </c>
      <c r="H132" s="44" t="str">
        <f t="shared" si="45"/>
        <v>N/A</v>
      </c>
      <c r="I132" s="12">
        <v>-1.32</v>
      </c>
      <c r="J132" s="12">
        <v>-11.4</v>
      </c>
      <c r="K132" s="45" t="s">
        <v>737</v>
      </c>
      <c r="L132" s="9" t="str">
        <f t="shared" si="40"/>
        <v>No</v>
      </c>
    </row>
    <row r="133" spans="1:12" x14ac:dyDescent="0.2">
      <c r="A133" s="2" t="s">
        <v>988</v>
      </c>
      <c r="B133" s="35" t="s">
        <v>213</v>
      </c>
      <c r="C133" s="36">
        <v>0</v>
      </c>
      <c r="D133" s="44" t="str">
        <f t="shared" si="43"/>
        <v>N/A</v>
      </c>
      <c r="E133" s="36">
        <v>0</v>
      </c>
      <c r="F133" s="44" t="str">
        <f t="shared" si="44"/>
        <v>N/A</v>
      </c>
      <c r="G133" s="36">
        <v>0</v>
      </c>
      <c r="H133" s="44" t="str">
        <f t="shared" si="45"/>
        <v>N/A</v>
      </c>
      <c r="I133" s="12" t="s">
        <v>1746</v>
      </c>
      <c r="J133" s="12" t="s">
        <v>1746</v>
      </c>
      <c r="K133" s="45" t="s">
        <v>737</v>
      </c>
      <c r="L133" s="9" t="str">
        <f t="shared" si="40"/>
        <v>N/A</v>
      </c>
    </row>
    <row r="134" spans="1:12" x14ac:dyDescent="0.2">
      <c r="A134" s="2" t="s">
        <v>989</v>
      </c>
      <c r="B134" s="35" t="s">
        <v>213</v>
      </c>
      <c r="C134" s="36">
        <v>0</v>
      </c>
      <c r="D134" s="44" t="str">
        <f t="shared" si="43"/>
        <v>N/A</v>
      </c>
      <c r="E134" s="36">
        <v>0</v>
      </c>
      <c r="F134" s="44" t="str">
        <f t="shared" si="44"/>
        <v>N/A</v>
      </c>
      <c r="G134" s="36">
        <v>0</v>
      </c>
      <c r="H134" s="44" t="str">
        <f t="shared" si="45"/>
        <v>N/A</v>
      </c>
      <c r="I134" s="12" t="s">
        <v>1746</v>
      </c>
      <c r="J134" s="12" t="s">
        <v>1746</v>
      </c>
      <c r="K134" s="45" t="s">
        <v>737</v>
      </c>
      <c r="L134" s="9" t="str">
        <f t="shared" si="40"/>
        <v>N/A</v>
      </c>
    </row>
    <row r="135" spans="1:12" x14ac:dyDescent="0.2">
      <c r="A135" s="2" t="s">
        <v>990</v>
      </c>
      <c r="B135" s="35" t="s">
        <v>213</v>
      </c>
      <c r="C135" s="36">
        <v>344786</v>
      </c>
      <c r="D135" s="44" t="str">
        <f t="shared" si="43"/>
        <v>N/A</v>
      </c>
      <c r="E135" s="36">
        <v>376268</v>
      </c>
      <c r="F135" s="44" t="str">
        <f t="shared" si="44"/>
        <v>N/A</v>
      </c>
      <c r="G135" s="36">
        <v>388653</v>
      </c>
      <c r="H135" s="44" t="str">
        <f t="shared" si="45"/>
        <v>N/A</v>
      </c>
      <c r="I135" s="12">
        <v>9.1310000000000002</v>
      </c>
      <c r="J135" s="12">
        <v>3.2919999999999998</v>
      </c>
      <c r="K135" s="45" t="s">
        <v>737</v>
      </c>
      <c r="L135" s="9" t="str">
        <f t="shared" si="40"/>
        <v>Yes</v>
      </c>
    </row>
    <row r="136" spans="1:12" x14ac:dyDescent="0.2">
      <c r="A136" s="2" t="s">
        <v>991</v>
      </c>
      <c r="B136" s="35" t="s">
        <v>213</v>
      </c>
      <c r="C136" s="36">
        <v>32119</v>
      </c>
      <c r="D136" s="44" t="str">
        <f t="shared" si="43"/>
        <v>N/A</v>
      </c>
      <c r="E136" s="36">
        <v>34678</v>
      </c>
      <c r="F136" s="44" t="str">
        <f t="shared" si="44"/>
        <v>N/A</v>
      </c>
      <c r="G136" s="36">
        <v>36925</v>
      </c>
      <c r="H136" s="44" t="str">
        <f t="shared" si="45"/>
        <v>N/A</v>
      </c>
      <c r="I136" s="12">
        <v>7.9669999999999996</v>
      </c>
      <c r="J136" s="12">
        <v>6.48</v>
      </c>
      <c r="K136" s="45" t="s">
        <v>737</v>
      </c>
      <c r="L136" s="9" t="str">
        <f t="shared" si="40"/>
        <v>Yes</v>
      </c>
    </row>
    <row r="137" spans="1:12" x14ac:dyDescent="0.2">
      <c r="A137" s="2" t="s">
        <v>992</v>
      </c>
      <c r="B137" s="35" t="s">
        <v>213</v>
      </c>
      <c r="C137" s="36">
        <v>2711</v>
      </c>
      <c r="D137" s="44" t="str">
        <f t="shared" si="43"/>
        <v>N/A</v>
      </c>
      <c r="E137" s="36">
        <v>2905</v>
      </c>
      <c r="F137" s="44" t="str">
        <f t="shared" si="44"/>
        <v>N/A</v>
      </c>
      <c r="G137" s="36">
        <v>3017</v>
      </c>
      <c r="H137" s="44" t="str">
        <f t="shared" si="45"/>
        <v>N/A</v>
      </c>
      <c r="I137" s="12">
        <v>7.1559999999999997</v>
      </c>
      <c r="J137" s="12">
        <v>3.855</v>
      </c>
      <c r="K137" s="45" t="s">
        <v>737</v>
      </c>
      <c r="L137" s="9" t="str">
        <f t="shared" si="40"/>
        <v>Yes</v>
      </c>
    </row>
    <row r="138" spans="1:12" x14ac:dyDescent="0.2">
      <c r="A138" s="2" t="s">
        <v>993</v>
      </c>
      <c r="B138" s="35" t="s">
        <v>213</v>
      </c>
      <c r="C138" s="36">
        <v>9588</v>
      </c>
      <c r="D138" s="44" t="str">
        <f t="shared" si="43"/>
        <v>N/A</v>
      </c>
      <c r="E138" s="36">
        <v>10175</v>
      </c>
      <c r="F138" s="44" t="str">
        <f t="shared" si="44"/>
        <v>N/A</v>
      </c>
      <c r="G138" s="36">
        <v>10632</v>
      </c>
      <c r="H138" s="44" t="str">
        <f t="shared" si="45"/>
        <v>N/A</v>
      </c>
      <c r="I138" s="12">
        <v>6.1219999999999999</v>
      </c>
      <c r="J138" s="12">
        <v>4.4909999999999997</v>
      </c>
      <c r="K138" s="45" t="s">
        <v>737</v>
      </c>
      <c r="L138" s="9" t="str">
        <f t="shared" si="40"/>
        <v>Yes</v>
      </c>
    </row>
    <row r="139" spans="1:12" x14ac:dyDescent="0.2">
      <c r="A139" s="7" t="s">
        <v>105</v>
      </c>
      <c r="B139" s="35" t="s">
        <v>213</v>
      </c>
      <c r="C139" s="36">
        <v>447459</v>
      </c>
      <c r="D139" s="44" t="str">
        <f t="shared" si="43"/>
        <v>N/A</v>
      </c>
      <c r="E139" s="36">
        <v>502391</v>
      </c>
      <c r="F139" s="44" t="str">
        <f t="shared" si="44"/>
        <v>N/A</v>
      </c>
      <c r="G139" s="36">
        <v>509557</v>
      </c>
      <c r="H139" s="44" t="str">
        <f t="shared" si="45"/>
        <v>N/A</v>
      </c>
      <c r="I139" s="12">
        <v>12.28</v>
      </c>
      <c r="J139" s="12">
        <v>1.4259999999999999</v>
      </c>
      <c r="K139" s="45" t="s">
        <v>737</v>
      </c>
      <c r="L139" s="9" t="str">
        <f t="shared" si="40"/>
        <v>Yes</v>
      </c>
    </row>
    <row r="140" spans="1:12" x14ac:dyDescent="0.2">
      <c r="A140" s="2" t="s">
        <v>994</v>
      </c>
      <c r="B140" s="35" t="s">
        <v>213</v>
      </c>
      <c r="C140" s="36">
        <v>43821</v>
      </c>
      <c r="D140" s="44" t="str">
        <f t="shared" si="43"/>
        <v>N/A</v>
      </c>
      <c r="E140" s="36">
        <v>44236</v>
      </c>
      <c r="F140" s="44" t="str">
        <f t="shared" si="44"/>
        <v>N/A</v>
      </c>
      <c r="G140" s="36">
        <v>39474</v>
      </c>
      <c r="H140" s="44" t="str">
        <f t="shared" si="45"/>
        <v>N/A</v>
      </c>
      <c r="I140" s="12">
        <v>0.94699999999999995</v>
      </c>
      <c r="J140" s="12">
        <v>-10.8</v>
      </c>
      <c r="K140" s="45" t="s">
        <v>737</v>
      </c>
      <c r="L140" s="9" t="str">
        <f t="shared" si="40"/>
        <v>No</v>
      </c>
    </row>
    <row r="141" spans="1:12" x14ac:dyDescent="0.2">
      <c r="A141" s="2" t="s">
        <v>995</v>
      </c>
      <c r="B141" s="35" t="s">
        <v>213</v>
      </c>
      <c r="C141" s="36">
        <v>0</v>
      </c>
      <c r="D141" s="44" t="str">
        <f t="shared" si="43"/>
        <v>N/A</v>
      </c>
      <c r="E141" s="36">
        <v>0</v>
      </c>
      <c r="F141" s="44" t="str">
        <f t="shared" si="44"/>
        <v>N/A</v>
      </c>
      <c r="G141" s="36">
        <v>0</v>
      </c>
      <c r="H141" s="44" t="str">
        <f t="shared" si="45"/>
        <v>N/A</v>
      </c>
      <c r="I141" s="12" t="s">
        <v>1746</v>
      </c>
      <c r="J141" s="12" t="s">
        <v>1746</v>
      </c>
      <c r="K141" s="45" t="s">
        <v>737</v>
      </c>
      <c r="L141" s="9" t="str">
        <f t="shared" si="40"/>
        <v>N/A</v>
      </c>
    </row>
    <row r="142" spans="1:12" x14ac:dyDescent="0.2">
      <c r="A142" s="2" t="s">
        <v>996</v>
      </c>
      <c r="B142" s="35" t="s">
        <v>213</v>
      </c>
      <c r="C142" s="36">
        <v>0</v>
      </c>
      <c r="D142" s="44" t="str">
        <f t="shared" si="43"/>
        <v>N/A</v>
      </c>
      <c r="E142" s="36">
        <v>0</v>
      </c>
      <c r="F142" s="44" t="str">
        <f t="shared" si="44"/>
        <v>N/A</v>
      </c>
      <c r="G142" s="36">
        <v>0</v>
      </c>
      <c r="H142" s="44" t="str">
        <f t="shared" si="45"/>
        <v>N/A</v>
      </c>
      <c r="I142" s="12" t="s">
        <v>1746</v>
      </c>
      <c r="J142" s="12" t="s">
        <v>1746</v>
      </c>
      <c r="K142" s="45" t="s">
        <v>737</v>
      </c>
      <c r="L142" s="9" t="str">
        <f t="shared" si="40"/>
        <v>N/A</v>
      </c>
    </row>
    <row r="143" spans="1:12" x14ac:dyDescent="0.2">
      <c r="A143" s="2" t="s">
        <v>997</v>
      </c>
      <c r="B143" s="35" t="s">
        <v>213</v>
      </c>
      <c r="C143" s="36">
        <v>8437</v>
      </c>
      <c r="D143" s="44" t="str">
        <f t="shared" si="43"/>
        <v>N/A</v>
      </c>
      <c r="E143" s="36">
        <v>10616</v>
      </c>
      <c r="F143" s="44" t="str">
        <f t="shared" si="44"/>
        <v>N/A</v>
      </c>
      <c r="G143" s="36">
        <v>9730</v>
      </c>
      <c r="H143" s="44" t="str">
        <f t="shared" si="45"/>
        <v>N/A</v>
      </c>
      <c r="I143" s="12">
        <v>25.83</v>
      </c>
      <c r="J143" s="12">
        <v>-8.35</v>
      </c>
      <c r="K143" s="45" t="s">
        <v>737</v>
      </c>
      <c r="L143" s="9" t="str">
        <f t="shared" si="40"/>
        <v>Yes</v>
      </c>
    </row>
    <row r="144" spans="1:12" x14ac:dyDescent="0.2">
      <c r="A144" s="2" t="s">
        <v>998</v>
      </c>
      <c r="B144" s="35" t="s">
        <v>213</v>
      </c>
      <c r="C144" s="36">
        <v>77576</v>
      </c>
      <c r="D144" s="44" t="str">
        <f t="shared" si="43"/>
        <v>N/A</v>
      </c>
      <c r="E144" s="36">
        <v>87638</v>
      </c>
      <c r="F144" s="44" t="str">
        <f t="shared" si="44"/>
        <v>N/A</v>
      </c>
      <c r="G144" s="36">
        <v>90137</v>
      </c>
      <c r="H144" s="44" t="str">
        <f t="shared" si="45"/>
        <v>N/A</v>
      </c>
      <c r="I144" s="12">
        <v>12.97</v>
      </c>
      <c r="J144" s="12">
        <v>2.8519999999999999</v>
      </c>
      <c r="K144" s="45" t="s">
        <v>737</v>
      </c>
      <c r="L144" s="9" t="str">
        <f t="shared" si="40"/>
        <v>Yes</v>
      </c>
    </row>
    <row r="145" spans="1:12" x14ac:dyDescent="0.2">
      <c r="A145" s="2" t="s">
        <v>999</v>
      </c>
      <c r="B145" s="35" t="s">
        <v>213</v>
      </c>
      <c r="C145" s="36">
        <v>317625</v>
      </c>
      <c r="D145" s="44" t="str">
        <f t="shared" si="43"/>
        <v>N/A</v>
      </c>
      <c r="E145" s="36">
        <v>359901</v>
      </c>
      <c r="F145" s="44" t="str">
        <f t="shared" si="44"/>
        <v>N/A</v>
      </c>
      <c r="G145" s="36">
        <v>370216</v>
      </c>
      <c r="H145" s="44" t="str">
        <f t="shared" si="45"/>
        <v>N/A</v>
      </c>
      <c r="I145" s="12">
        <v>13.31</v>
      </c>
      <c r="J145" s="12">
        <v>2.8660000000000001</v>
      </c>
      <c r="K145" s="45" t="s">
        <v>737</v>
      </c>
      <c r="L145" s="9" t="str">
        <f t="shared" si="40"/>
        <v>Yes</v>
      </c>
    </row>
    <row r="146" spans="1:12" ht="25.5" x14ac:dyDescent="0.2">
      <c r="A146" s="18" t="s">
        <v>1000</v>
      </c>
      <c r="B146" s="1" t="s">
        <v>213</v>
      </c>
      <c r="C146" s="1">
        <v>44465</v>
      </c>
      <c r="D146" s="11" t="str">
        <f t="shared" ref="D146:D151" si="46">IF($B146="N/A","N/A",IF(C146&gt;10,"No",IF(C146&lt;-10,"No","Yes")))</f>
        <v>N/A</v>
      </c>
      <c r="E146" s="1">
        <v>46266</v>
      </c>
      <c r="F146" s="11" t="str">
        <f t="shared" ref="F146:F151" si="47">IF($B146="N/A","N/A",IF(E146&gt;10,"No",IF(E146&lt;-10,"No","Yes")))</f>
        <v>N/A</v>
      </c>
      <c r="G146" s="1">
        <v>46978</v>
      </c>
      <c r="H146" s="11" t="str">
        <f t="shared" ref="H146:H151" si="48">IF($B146="N/A","N/A",IF(G146&gt;10,"No",IF(G146&lt;-10,"No","Yes")))</f>
        <v>N/A</v>
      </c>
      <c r="I146" s="57">
        <v>4.05</v>
      </c>
      <c r="J146" s="57">
        <v>1.5389999999999999</v>
      </c>
      <c r="K146" s="45" t="s">
        <v>736</v>
      </c>
      <c r="L146" s="9" t="str">
        <f t="shared" ref="L146:L151" si="49">IF(J146="Div by 0", "N/A", IF(K146="N/A","N/A", IF(J146&gt;VALUE(MID(K146,1,2)), "No", IF(J146&lt;-1*VALUE(MID(K146,1,2)), "No", "Yes"))))</f>
        <v>Yes</v>
      </c>
    </row>
    <row r="147" spans="1:12" x14ac:dyDescent="0.2">
      <c r="A147" s="6" t="s">
        <v>326</v>
      </c>
      <c r="B147" s="48" t="s">
        <v>213</v>
      </c>
      <c r="C147" s="13">
        <v>3.0478275531999999</v>
      </c>
      <c r="D147" s="11" t="str">
        <f t="shared" si="46"/>
        <v>N/A</v>
      </c>
      <c r="E147" s="13">
        <v>2.9062872190000002</v>
      </c>
      <c r="F147" s="11" t="str">
        <f t="shared" si="47"/>
        <v>N/A</v>
      </c>
      <c r="G147" s="13">
        <v>2.8929726960000002</v>
      </c>
      <c r="H147" s="11" t="str">
        <f t="shared" si="48"/>
        <v>N/A</v>
      </c>
      <c r="I147" s="57">
        <v>-4.6399999999999997</v>
      </c>
      <c r="J147" s="57">
        <v>-0.45800000000000002</v>
      </c>
      <c r="K147" s="45" t="s">
        <v>736</v>
      </c>
      <c r="L147" s="9" t="str">
        <f t="shared" si="49"/>
        <v>Yes</v>
      </c>
    </row>
    <row r="148" spans="1:12" x14ac:dyDescent="0.2">
      <c r="A148" s="2" t="s">
        <v>327</v>
      </c>
      <c r="B148" s="48" t="s">
        <v>213</v>
      </c>
      <c r="C148" s="13">
        <v>20.633671517</v>
      </c>
      <c r="D148" s="11" t="str">
        <f t="shared" si="46"/>
        <v>N/A</v>
      </c>
      <c r="E148" s="13">
        <v>19.804672811</v>
      </c>
      <c r="F148" s="11" t="str">
        <f t="shared" si="47"/>
        <v>N/A</v>
      </c>
      <c r="G148" s="13">
        <v>18.736917741999999</v>
      </c>
      <c r="H148" s="11" t="str">
        <f t="shared" si="48"/>
        <v>N/A</v>
      </c>
      <c r="I148" s="57">
        <v>-4.0199999999999996</v>
      </c>
      <c r="J148" s="57">
        <v>-5.39</v>
      </c>
      <c r="K148" s="45" t="s">
        <v>736</v>
      </c>
      <c r="L148" s="9" t="str">
        <f t="shared" si="49"/>
        <v>Yes</v>
      </c>
    </row>
    <row r="149" spans="1:12" x14ac:dyDescent="0.2">
      <c r="A149" s="2" t="s">
        <v>328</v>
      </c>
      <c r="B149" s="48" t="s">
        <v>213</v>
      </c>
      <c r="C149" s="13">
        <v>2.7458050579000002</v>
      </c>
      <c r="D149" s="11" t="str">
        <f t="shared" si="46"/>
        <v>N/A</v>
      </c>
      <c r="E149" s="13">
        <v>2.4371119218000001</v>
      </c>
      <c r="F149" s="11" t="str">
        <f t="shared" si="47"/>
        <v>N/A</v>
      </c>
      <c r="G149" s="13">
        <v>2.6351811285000002</v>
      </c>
      <c r="H149" s="11" t="str">
        <f t="shared" si="48"/>
        <v>N/A</v>
      </c>
      <c r="I149" s="57">
        <v>-11.2</v>
      </c>
      <c r="J149" s="57">
        <v>8.1270000000000007</v>
      </c>
      <c r="K149" s="45" t="s">
        <v>736</v>
      </c>
      <c r="L149" s="9" t="str">
        <f t="shared" si="49"/>
        <v>Yes</v>
      </c>
    </row>
    <row r="150" spans="1:12" x14ac:dyDescent="0.2">
      <c r="A150" s="2" t="s">
        <v>329</v>
      </c>
      <c r="B150" s="48" t="s">
        <v>213</v>
      </c>
      <c r="C150" s="13">
        <v>2.3143273499999999E-2</v>
      </c>
      <c r="D150" s="11" t="str">
        <f t="shared" si="46"/>
        <v>N/A</v>
      </c>
      <c r="E150" s="13">
        <v>2.39649761E-2</v>
      </c>
      <c r="F150" s="11" t="str">
        <f t="shared" si="47"/>
        <v>N/A</v>
      </c>
      <c r="G150" s="13">
        <v>2.6627561500000001E-2</v>
      </c>
      <c r="H150" s="11" t="str">
        <f t="shared" si="48"/>
        <v>N/A</v>
      </c>
      <c r="I150" s="57">
        <v>3.5510000000000002</v>
      </c>
      <c r="J150" s="57">
        <v>11.11</v>
      </c>
      <c r="K150" s="45" t="s">
        <v>736</v>
      </c>
      <c r="L150" s="9" t="str">
        <f t="shared" si="49"/>
        <v>Yes</v>
      </c>
    </row>
    <row r="151" spans="1:12" x14ac:dyDescent="0.2">
      <c r="A151" s="2" t="s">
        <v>330</v>
      </c>
      <c r="B151" s="48" t="s">
        <v>213</v>
      </c>
      <c r="C151" s="13">
        <v>4.4920316699999997E-2</v>
      </c>
      <c r="D151" s="11" t="str">
        <f t="shared" si="46"/>
        <v>N/A</v>
      </c>
      <c r="E151" s="13">
        <v>4.5980123099999999E-2</v>
      </c>
      <c r="F151" s="11" t="str">
        <f t="shared" si="47"/>
        <v>N/A</v>
      </c>
      <c r="G151" s="13">
        <v>4.1016019799999998E-2</v>
      </c>
      <c r="H151" s="11" t="str">
        <f t="shared" si="48"/>
        <v>N/A</v>
      </c>
      <c r="I151" s="57">
        <v>2.359</v>
      </c>
      <c r="J151" s="57">
        <v>-10.8</v>
      </c>
      <c r="K151" s="45" t="s">
        <v>736</v>
      </c>
      <c r="L151" s="9" t="str">
        <f t="shared" si="49"/>
        <v>Yes</v>
      </c>
    </row>
    <row r="152" spans="1:12" x14ac:dyDescent="0.2">
      <c r="A152" s="18" t="s">
        <v>1001</v>
      </c>
      <c r="B152" s="35" t="s">
        <v>213</v>
      </c>
      <c r="C152" s="36">
        <v>65157</v>
      </c>
      <c r="D152" s="44" t="str">
        <f t="shared" ref="D152:D158" si="50">IF($B152="N/A","N/A",IF(C152&gt;10,"No",IF(C152&lt;-10,"No","Yes")))</f>
        <v>N/A</v>
      </c>
      <c r="E152" s="36">
        <v>69890</v>
      </c>
      <c r="F152" s="44" t="str">
        <f t="shared" ref="F152:F158" si="51">IF($B152="N/A","N/A",IF(E152&gt;10,"No",IF(E152&lt;-10,"No","Yes")))</f>
        <v>N/A</v>
      </c>
      <c r="G152" s="36">
        <v>72440</v>
      </c>
      <c r="H152" s="44" t="str">
        <f t="shared" ref="H152:H158" si="52">IF($B152="N/A","N/A",IF(G152&gt;10,"No",IF(G152&lt;-10,"No","Yes")))</f>
        <v>N/A</v>
      </c>
      <c r="I152" s="12">
        <v>7.2640000000000002</v>
      </c>
      <c r="J152" s="12">
        <v>3.649</v>
      </c>
      <c r="K152" s="45" t="s">
        <v>736</v>
      </c>
      <c r="L152" s="9" t="str">
        <f t="shared" ref="L152:L159" si="53">IF(J152="Div by 0", "N/A", IF(K152="N/A","N/A", IF(J152&gt;VALUE(MID(K152,1,2)), "No", IF(J152&lt;-1*VALUE(MID(K152,1,2)), "No", "Yes"))))</f>
        <v>Yes</v>
      </c>
    </row>
    <row r="153" spans="1:12" x14ac:dyDescent="0.2">
      <c r="A153" s="6" t="s">
        <v>1002</v>
      </c>
      <c r="B153" s="35" t="s">
        <v>213</v>
      </c>
      <c r="C153" s="8">
        <v>4.4661486537000004</v>
      </c>
      <c r="D153" s="44" t="str">
        <f t="shared" si="50"/>
        <v>N/A</v>
      </c>
      <c r="E153" s="8">
        <v>4.3902739320000004</v>
      </c>
      <c r="F153" s="44" t="str">
        <f t="shared" si="51"/>
        <v>N/A</v>
      </c>
      <c r="G153" s="8">
        <v>4.4609592171000001</v>
      </c>
      <c r="H153" s="44" t="str">
        <f t="shared" si="52"/>
        <v>N/A</v>
      </c>
      <c r="I153" s="12">
        <v>-1.7</v>
      </c>
      <c r="J153" s="12">
        <v>1.61</v>
      </c>
      <c r="K153" s="45" t="s">
        <v>736</v>
      </c>
      <c r="L153" s="9" t="str">
        <f t="shared" si="53"/>
        <v>Yes</v>
      </c>
    </row>
    <row r="154" spans="1:12" x14ac:dyDescent="0.2">
      <c r="A154" s="18" t="s">
        <v>1003</v>
      </c>
      <c r="B154" s="35" t="s">
        <v>213</v>
      </c>
      <c r="C154" s="8">
        <v>13.996101600999999</v>
      </c>
      <c r="D154" s="44" t="str">
        <f t="shared" si="50"/>
        <v>N/A</v>
      </c>
      <c r="E154" s="8">
        <v>13.677808237000001</v>
      </c>
      <c r="F154" s="44" t="str">
        <f t="shared" si="51"/>
        <v>N/A</v>
      </c>
      <c r="G154" s="8">
        <v>13.495683506000001</v>
      </c>
      <c r="H154" s="44" t="str">
        <f t="shared" si="52"/>
        <v>N/A</v>
      </c>
      <c r="I154" s="12">
        <v>-2.27</v>
      </c>
      <c r="J154" s="12">
        <v>-1.33</v>
      </c>
      <c r="K154" s="45" t="s">
        <v>736</v>
      </c>
      <c r="L154" s="9" t="str">
        <f t="shared" si="53"/>
        <v>Yes</v>
      </c>
    </row>
    <row r="155" spans="1:12" x14ac:dyDescent="0.2">
      <c r="A155" s="18" t="s">
        <v>1004</v>
      </c>
      <c r="B155" s="35" t="s">
        <v>213</v>
      </c>
      <c r="C155" s="8">
        <v>10.060769382</v>
      </c>
      <c r="D155" s="44" t="str">
        <f t="shared" si="50"/>
        <v>N/A</v>
      </c>
      <c r="E155" s="8">
        <v>10.032306435000001</v>
      </c>
      <c r="F155" s="44" t="str">
        <f t="shared" si="51"/>
        <v>N/A</v>
      </c>
      <c r="G155" s="8">
        <v>10.430327108</v>
      </c>
      <c r="H155" s="44" t="str">
        <f t="shared" si="52"/>
        <v>N/A</v>
      </c>
      <c r="I155" s="12">
        <v>-0.28299999999999997</v>
      </c>
      <c r="J155" s="12">
        <v>3.9670000000000001</v>
      </c>
      <c r="K155" s="45" t="s">
        <v>736</v>
      </c>
      <c r="L155" s="9" t="str">
        <f t="shared" si="53"/>
        <v>Yes</v>
      </c>
    </row>
    <row r="156" spans="1:12" x14ac:dyDescent="0.2">
      <c r="A156" s="18" t="s">
        <v>1005</v>
      </c>
      <c r="B156" s="35" t="s">
        <v>213</v>
      </c>
      <c r="C156" s="8">
        <v>0.62674486730000001</v>
      </c>
      <c r="D156" s="44" t="str">
        <f t="shared" si="50"/>
        <v>N/A</v>
      </c>
      <c r="E156" s="8">
        <v>0.62523258690000005</v>
      </c>
      <c r="F156" s="44" t="str">
        <f t="shared" si="51"/>
        <v>N/A</v>
      </c>
      <c r="G156" s="8">
        <v>0.50071392739999998</v>
      </c>
      <c r="H156" s="44" t="str">
        <f t="shared" si="52"/>
        <v>N/A</v>
      </c>
      <c r="I156" s="12">
        <v>-0.24099999999999999</v>
      </c>
      <c r="J156" s="12">
        <v>-19.899999999999999</v>
      </c>
      <c r="K156" s="45" t="s">
        <v>736</v>
      </c>
      <c r="L156" s="9" t="str">
        <f t="shared" si="53"/>
        <v>Yes</v>
      </c>
    </row>
    <row r="157" spans="1:12" x14ac:dyDescent="0.2">
      <c r="A157" s="18" t="s">
        <v>1006</v>
      </c>
      <c r="B157" s="35" t="s">
        <v>213</v>
      </c>
      <c r="C157" s="8">
        <v>0.47915004500000002</v>
      </c>
      <c r="D157" s="44" t="str">
        <f t="shared" si="50"/>
        <v>N/A</v>
      </c>
      <c r="E157" s="8">
        <v>0.4333278263</v>
      </c>
      <c r="F157" s="44" t="str">
        <f t="shared" si="51"/>
        <v>N/A</v>
      </c>
      <c r="G157" s="8">
        <v>0.35089303059999999</v>
      </c>
      <c r="H157" s="44" t="str">
        <f t="shared" si="52"/>
        <v>N/A</v>
      </c>
      <c r="I157" s="12">
        <v>-9.56</v>
      </c>
      <c r="J157" s="12">
        <v>-19</v>
      </c>
      <c r="K157" s="45" t="s">
        <v>736</v>
      </c>
      <c r="L157" s="9" t="str">
        <f t="shared" si="53"/>
        <v>Yes</v>
      </c>
    </row>
    <row r="158" spans="1:12" x14ac:dyDescent="0.2">
      <c r="A158" s="2" t="s">
        <v>1007</v>
      </c>
      <c r="B158" s="35" t="s">
        <v>213</v>
      </c>
      <c r="C158" s="36">
        <v>7009</v>
      </c>
      <c r="D158" s="44" t="str">
        <f t="shared" si="50"/>
        <v>N/A</v>
      </c>
      <c r="E158" s="36">
        <v>7329</v>
      </c>
      <c r="F158" s="44" t="str">
        <f t="shared" si="51"/>
        <v>N/A</v>
      </c>
      <c r="G158" s="36">
        <v>7619</v>
      </c>
      <c r="H158" s="44" t="str">
        <f t="shared" si="52"/>
        <v>N/A</v>
      </c>
      <c r="I158" s="12">
        <v>4.5659999999999998</v>
      </c>
      <c r="J158" s="12">
        <v>3.9569999999999999</v>
      </c>
      <c r="K158" s="45" t="s">
        <v>736</v>
      </c>
      <c r="L158" s="9" t="str">
        <f t="shared" si="53"/>
        <v>Yes</v>
      </c>
    </row>
    <row r="159" spans="1:12" ht="25.5" x14ac:dyDescent="0.2">
      <c r="A159" s="18" t="s">
        <v>1008</v>
      </c>
      <c r="B159" s="35" t="s">
        <v>213</v>
      </c>
      <c r="C159" s="36">
        <v>65157</v>
      </c>
      <c r="D159" s="44" t="str">
        <f>IF($B159="N/A","N/A",IF(C159&gt;10,"No",IF(C159&lt;-10,"No","Yes")))</f>
        <v>N/A</v>
      </c>
      <c r="E159" s="36">
        <v>69890</v>
      </c>
      <c r="F159" s="44" t="str">
        <f>IF($B159="N/A","N/A",IF(E159&gt;10,"No",IF(E159&lt;-10,"No","Yes")))</f>
        <v>N/A</v>
      </c>
      <c r="G159" s="36">
        <v>72440</v>
      </c>
      <c r="H159" s="44" t="str">
        <f>IF($B159="N/A","N/A",IF(G159&gt;10,"No",IF(G159&lt;-10,"No","Yes")))</f>
        <v>N/A</v>
      </c>
      <c r="I159" s="12">
        <v>7.2640000000000002</v>
      </c>
      <c r="J159" s="12">
        <v>3.649</v>
      </c>
      <c r="K159" s="45" t="s">
        <v>736</v>
      </c>
      <c r="L159" s="9" t="str">
        <f t="shared" si="53"/>
        <v>Yes</v>
      </c>
    </row>
    <row r="160" spans="1:12" x14ac:dyDescent="0.2">
      <c r="A160" s="4" t="s">
        <v>1009</v>
      </c>
      <c r="B160" s="35" t="s">
        <v>213</v>
      </c>
      <c r="C160" s="36">
        <v>0</v>
      </c>
      <c r="D160" s="44" t="str">
        <f t="shared" ref="D160:D234" si="54">IF($B160="N/A","N/A",IF(C160&gt;10,"No",IF(C160&lt;-10,"No","Yes")))</f>
        <v>N/A</v>
      </c>
      <c r="E160" s="36">
        <v>0</v>
      </c>
      <c r="F160" s="44" t="str">
        <f t="shared" ref="F160:F234" si="55">IF($B160="N/A","N/A",IF(E160&gt;10,"No",IF(E160&lt;-10,"No","Yes")))</f>
        <v>N/A</v>
      </c>
      <c r="G160" s="36">
        <v>11665</v>
      </c>
      <c r="H160" s="44" t="str">
        <f t="shared" ref="H160:H223" si="56">IF($B160="N/A","N/A",IF(G160&gt;10,"No",IF(G160&lt;-10,"No","Yes")))</f>
        <v>N/A</v>
      </c>
      <c r="I160" s="12" t="s">
        <v>1746</v>
      </c>
      <c r="J160" s="12" t="s">
        <v>1746</v>
      </c>
      <c r="K160" s="45" t="s">
        <v>736</v>
      </c>
      <c r="L160" s="9" t="str">
        <f t="shared" ref="L160:L223" si="57">IF(J160="Div by 0", "N/A", IF(K160="N/A","N/A", IF(J160&gt;VALUE(MID(K160,1,2)), "No", IF(J160&lt;-1*VALUE(MID(K160,1,2)), "No", "Yes"))))</f>
        <v>N/A</v>
      </c>
    </row>
    <row r="161" spans="1:12" x14ac:dyDescent="0.2">
      <c r="A161" s="63" t="s">
        <v>71</v>
      </c>
      <c r="B161" s="35" t="s">
        <v>213</v>
      </c>
      <c r="C161" s="8">
        <v>0</v>
      </c>
      <c r="D161" s="44" t="str">
        <f t="shared" si="54"/>
        <v>N/A</v>
      </c>
      <c r="E161" s="8">
        <v>0</v>
      </c>
      <c r="F161" s="44" t="str">
        <f t="shared" si="55"/>
        <v>N/A</v>
      </c>
      <c r="G161" s="8">
        <v>0.71834744989999999</v>
      </c>
      <c r="H161" s="44" t="str">
        <f t="shared" si="56"/>
        <v>N/A</v>
      </c>
      <c r="I161" s="12" t="s">
        <v>1746</v>
      </c>
      <c r="J161" s="12" t="s">
        <v>1746</v>
      </c>
      <c r="K161" s="45" t="s">
        <v>736</v>
      </c>
      <c r="L161" s="9" t="str">
        <f t="shared" si="57"/>
        <v>N/A</v>
      </c>
    </row>
    <row r="162" spans="1:12" x14ac:dyDescent="0.2">
      <c r="A162" s="4" t="s">
        <v>111</v>
      </c>
      <c r="B162" s="35" t="s">
        <v>213</v>
      </c>
      <c r="C162" s="8">
        <v>0</v>
      </c>
      <c r="D162" s="44" t="str">
        <f t="shared" si="54"/>
        <v>N/A</v>
      </c>
      <c r="E162" s="8">
        <v>0</v>
      </c>
      <c r="F162" s="44" t="str">
        <f t="shared" si="55"/>
        <v>N/A</v>
      </c>
      <c r="G162" s="8">
        <v>5.4328470117999998</v>
      </c>
      <c r="H162" s="44" t="str">
        <f t="shared" si="56"/>
        <v>N/A</v>
      </c>
      <c r="I162" s="12" t="s">
        <v>1746</v>
      </c>
      <c r="J162" s="12" t="s">
        <v>1746</v>
      </c>
      <c r="K162" s="45" t="s">
        <v>736</v>
      </c>
      <c r="L162" s="9" t="str">
        <f t="shared" si="57"/>
        <v>N/A</v>
      </c>
    </row>
    <row r="163" spans="1:12" x14ac:dyDescent="0.2">
      <c r="A163" s="4" t="s">
        <v>112</v>
      </c>
      <c r="B163" s="35" t="s">
        <v>213</v>
      </c>
      <c r="C163" s="8">
        <v>0</v>
      </c>
      <c r="D163" s="44" t="str">
        <f t="shared" si="54"/>
        <v>N/A</v>
      </c>
      <c r="E163" s="8">
        <v>0</v>
      </c>
      <c r="F163" s="44" t="str">
        <f t="shared" si="55"/>
        <v>N/A</v>
      </c>
      <c r="G163" s="8">
        <v>0.29604326790000002</v>
      </c>
      <c r="H163" s="44" t="str">
        <f t="shared" si="56"/>
        <v>N/A</v>
      </c>
      <c r="I163" s="12" t="s">
        <v>1746</v>
      </c>
      <c r="J163" s="12" t="s">
        <v>1746</v>
      </c>
      <c r="K163" s="45" t="s">
        <v>736</v>
      </c>
      <c r="L163" s="9" t="str">
        <f t="shared" si="57"/>
        <v>N/A</v>
      </c>
    </row>
    <row r="164" spans="1:12" x14ac:dyDescent="0.2">
      <c r="A164" s="4" t="s">
        <v>113</v>
      </c>
      <c r="B164" s="35" t="s">
        <v>213</v>
      </c>
      <c r="C164" s="8">
        <v>0</v>
      </c>
      <c r="D164" s="44" t="str">
        <f t="shared" si="54"/>
        <v>N/A</v>
      </c>
      <c r="E164" s="8">
        <v>0</v>
      </c>
      <c r="F164" s="44" t="str">
        <f t="shared" si="55"/>
        <v>N/A</v>
      </c>
      <c r="G164" s="8">
        <v>5.9815537000000004E-3</v>
      </c>
      <c r="H164" s="44" t="str">
        <f t="shared" si="56"/>
        <v>N/A</v>
      </c>
      <c r="I164" s="12" t="s">
        <v>1746</v>
      </c>
      <c r="J164" s="12" t="s">
        <v>1746</v>
      </c>
      <c r="K164" s="45" t="s">
        <v>736</v>
      </c>
      <c r="L164" s="9" t="str">
        <f t="shared" si="57"/>
        <v>N/A</v>
      </c>
    </row>
    <row r="165" spans="1:12" x14ac:dyDescent="0.2">
      <c r="A165" s="4" t="s">
        <v>114</v>
      </c>
      <c r="B165" s="35" t="s">
        <v>213</v>
      </c>
      <c r="C165" s="8">
        <v>0</v>
      </c>
      <c r="D165" s="44" t="str">
        <f t="shared" si="54"/>
        <v>N/A</v>
      </c>
      <c r="E165" s="8">
        <v>0</v>
      </c>
      <c r="F165" s="44" t="str">
        <f t="shared" si="55"/>
        <v>N/A</v>
      </c>
      <c r="G165" s="8">
        <v>7.8499560000000002E-4</v>
      </c>
      <c r="H165" s="44" t="str">
        <f t="shared" si="56"/>
        <v>N/A</v>
      </c>
      <c r="I165" s="12" t="s">
        <v>1746</v>
      </c>
      <c r="J165" s="12" t="s">
        <v>1746</v>
      </c>
      <c r="K165" s="45" t="s">
        <v>736</v>
      </c>
      <c r="L165" s="9" t="str">
        <f t="shared" si="57"/>
        <v>N/A</v>
      </c>
    </row>
    <row r="166" spans="1:12" x14ac:dyDescent="0.2">
      <c r="A166" s="4" t="s">
        <v>426</v>
      </c>
      <c r="B166" s="35" t="s">
        <v>213</v>
      </c>
      <c r="C166" s="36">
        <v>0</v>
      </c>
      <c r="D166" s="44" t="str">
        <f>IF($B166="N/A","N/A",IF(C166&gt;10,"No",IF(C166&lt;-10,"No","Yes")))</f>
        <v>N/A</v>
      </c>
      <c r="E166" s="36">
        <v>0</v>
      </c>
      <c r="F166" s="44" t="str">
        <f>IF($B166="N/A","N/A",IF(E166&gt;10,"No",IF(E166&lt;-10,"No","Yes")))</f>
        <v>N/A</v>
      </c>
      <c r="G166" s="36">
        <v>10222</v>
      </c>
      <c r="H166" s="44" t="str">
        <f>IF($B166="N/A","N/A",IF(G166&gt;10,"No",IF(G166&lt;-10,"No","Yes")))</f>
        <v>N/A</v>
      </c>
      <c r="I166" s="12" t="s">
        <v>1746</v>
      </c>
      <c r="J166" s="12" t="s">
        <v>1746</v>
      </c>
      <c r="K166" s="45" t="s">
        <v>736</v>
      </c>
      <c r="L166" s="9" t="str">
        <f t="shared" si="57"/>
        <v>N/A</v>
      </c>
    </row>
    <row r="167" spans="1:12" x14ac:dyDescent="0.2">
      <c r="A167" s="4" t="s">
        <v>427</v>
      </c>
      <c r="B167" s="35" t="s">
        <v>213</v>
      </c>
      <c r="C167" s="36">
        <v>0</v>
      </c>
      <c r="D167" s="44" t="str">
        <f>IF($B167="N/A","N/A",IF(C167&gt;10,"No",IF(C167&lt;-10,"No","Yes")))</f>
        <v>N/A</v>
      </c>
      <c r="E167" s="36">
        <v>0</v>
      </c>
      <c r="F167" s="44" t="str">
        <f>IF($B167="N/A","N/A",IF(E167&gt;10,"No",IF(E167&lt;-10,"No","Yes")))</f>
        <v>N/A</v>
      </c>
      <c r="G167" s="36">
        <v>212</v>
      </c>
      <c r="H167" s="44" t="str">
        <f>IF($B167="N/A","N/A",IF(G167&gt;10,"No",IF(G167&lt;-10,"No","Yes")))</f>
        <v>N/A</v>
      </c>
      <c r="I167" s="12" t="s">
        <v>1746</v>
      </c>
      <c r="J167" s="12" t="s">
        <v>1746</v>
      </c>
      <c r="K167" s="45" t="s">
        <v>736</v>
      </c>
      <c r="L167" s="9" t="str">
        <f t="shared" si="57"/>
        <v>N/A</v>
      </c>
    </row>
    <row r="168" spans="1:12" x14ac:dyDescent="0.2">
      <c r="A168" s="4" t="s">
        <v>428</v>
      </c>
      <c r="B168" s="35" t="s">
        <v>213</v>
      </c>
      <c r="C168" s="36">
        <v>0</v>
      </c>
      <c r="D168" s="44" t="str">
        <f>IF($B168="N/A","N/A",IF(C168&gt;10,"No",IF(C168&lt;-10,"No","Yes")))</f>
        <v>N/A</v>
      </c>
      <c r="E168" s="36">
        <v>0</v>
      </c>
      <c r="F168" s="44" t="str">
        <f>IF($B168="N/A","N/A",IF(E168&gt;10,"No",IF(E168&lt;-10,"No","Yes")))</f>
        <v>N/A</v>
      </c>
      <c r="G168" s="36">
        <v>703</v>
      </c>
      <c r="H168" s="44" t="str">
        <f>IF($B168="N/A","N/A",IF(G168&gt;10,"No",IF(G168&lt;-10,"No","Yes")))</f>
        <v>N/A</v>
      </c>
      <c r="I168" s="12" t="s">
        <v>1746</v>
      </c>
      <c r="J168" s="12" t="s">
        <v>1746</v>
      </c>
      <c r="K168" s="45" t="s">
        <v>736</v>
      </c>
      <c r="L168" s="9" t="str">
        <f t="shared" si="57"/>
        <v>N/A</v>
      </c>
    </row>
    <row r="169" spans="1:12" x14ac:dyDescent="0.2">
      <c r="A169" s="4" t="s">
        <v>429</v>
      </c>
      <c r="B169" s="35" t="s">
        <v>213</v>
      </c>
      <c r="C169" s="36">
        <v>0</v>
      </c>
      <c r="D169" s="44" t="str">
        <f>IF($B169="N/A","N/A",IF(C169&gt;10,"No",IF(C169&lt;-10,"No","Yes")))</f>
        <v>N/A</v>
      </c>
      <c r="E169" s="36">
        <v>0</v>
      </c>
      <c r="F169" s="44" t="str">
        <f>IF($B169="N/A","N/A",IF(E169&gt;10,"No",IF(E169&lt;-10,"No","Yes")))</f>
        <v>N/A</v>
      </c>
      <c r="G169" s="36">
        <v>493</v>
      </c>
      <c r="H169" s="44" t="str">
        <f>IF($B169="N/A","N/A",IF(G169&gt;10,"No",IF(G169&lt;-10,"No","Yes")))</f>
        <v>N/A</v>
      </c>
      <c r="I169" s="12" t="s">
        <v>1746</v>
      </c>
      <c r="J169" s="12" t="s">
        <v>1746</v>
      </c>
      <c r="K169" s="45" t="s">
        <v>736</v>
      </c>
      <c r="L169" s="9" t="str">
        <f t="shared" si="57"/>
        <v>N/A</v>
      </c>
    </row>
    <row r="170" spans="1:12" x14ac:dyDescent="0.2">
      <c r="A170" s="4" t="s">
        <v>430</v>
      </c>
      <c r="B170" s="35" t="s">
        <v>213</v>
      </c>
      <c r="C170" s="36">
        <v>0</v>
      </c>
      <c r="D170" s="44" t="str">
        <f>IF($B170="N/A","N/A",IF(C170&gt;10,"No",IF(C170&lt;-10,"No","Yes")))</f>
        <v>N/A</v>
      </c>
      <c r="E170" s="36">
        <v>0</v>
      </c>
      <c r="F170" s="44" t="str">
        <f>IF($B170="N/A","N/A",IF(E170&gt;10,"No",IF(E170&lt;-10,"No","Yes")))</f>
        <v>N/A</v>
      </c>
      <c r="G170" s="36">
        <v>35</v>
      </c>
      <c r="H170" s="44" t="str">
        <f>IF($B170="N/A","N/A",IF(G170&gt;10,"No",IF(G170&lt;-10,"No","Yes")))</f>
        <v>N/A</v>
      </c>
      <c r="I170" s="12" t="s">
        <v>1746</v>
      </c>
      <c r="J170" s="12" t="s">
        <v>1746</v>
      </c>
      <c r="K170" s="45" t="s">
        <v>736</v>
      </c>
      <c r="L170" s="9" t="str">
        <f t="shared" si="57"/>
        <v>N/A</v>
      </c>
    </row>
    <row r="171" spans="1:12" x14ac:dyDescent="0.2">
      <c r="A171" s="6" t="s">
        <v>1010</v>
      </c>
      <c r="B171" s="35" t="s">
        <v>213</v>
      </c>
      <c r="C171" s="36">
        <v>0</v>
      </c>
      <c r="D171" s="44" t="str">
        <f t="shared" si="54"/>
        <v>N/A</v>
      </c>
      <c r="E171" s="36">
        <v>0</v>
      </c>
      <c r="F171" s="44" t="str">
        <f t="shared" si="55"/>
        <v>N/A</v>
      </c>
      <c r="G171" s="36">
        <v>11</v>
      </c>
      <c r="H171" s="44" t="str">
        <f t="shared" si="56"/>
        <v>N/A</v>
      </c>
      <c r="I171" s="12" t="s">
        <v>1746</v>
      </c>
      <c r="J171" s="12" t="s">
        <v>1746</v>
      </c>
      <c r="K171" s="45" t="s">
        <v>736</v>
      </c>
      <c r="L171" s="9" t="str">
        <f t="shared" si="57"/>
        <v>N/A</v>
      </c>
    </row>
    <row r="172" spans="1:12" x14ac:dyDescent="0.2">
      <c r="A172" s="4" t="s">
        <v>1011</v>
      </c>
      <c r="B172" s="35" t="s">
        <v>213</v>
      </c>
      <c r="C172" s="36">
        <v>0</v>
      </c>
      <c r="D172" s="44" t="str">
        <f>IF($B172="N/A","N/A",IF(C172&gt;10,"No",IF(C172&lt;-10,"No","Yes")))</f>
        <v>N/A</v>
      </c>
      <c r="E172" s="36">
        <v>0</v>
      </c>
      <c r="F172" s="44" t="str">
        <f>IF($B172="N/A","N/A",IF(E172&gt;10,"No",IF(E172&lt;-10,"No","Yes")))</f>
        <v>N/A</v>
      </c>
      <c r="G172" s="36">
        <v>11</v>
      </c>
      <c r="H172" s="44" t="str">
        <f>IF($B172="N/A","N/A",IF(G172&gt;10,"No",IF(G172&lt;-10,"No","Yes")))</f>
        <v>N/A</v>
      </c>
      <c r="I172" s="12" t="s">
        <v>1746</v>
      </c>
      <c r="J172" s="12" t="s">
        <v>1746</v>
      </c>
      <c r="K172" s="45" t="s">
        <v>736</v>
      </c>
      <c r="L172" s="9" t="str">
        <f t="shared" si="57"/>
        <v>N/A</v>
      </c>
    </row>
    <row r="173" spans="1:12" x14ac:dyDescent="0.2">
      <c r="A173" s="4" t="s">
        <v>1012</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1746</v>
      </c>
      <c r="J173" s="12" t="s">
        <v>1746</v>
      </c>
      <c r="K173" s="45" t="s">
        <v>736</v>
      </c>
      <c r="L173" s="9" t="str">
        <f t="shared" si="57"/>
        <v>N/A</v>
      </c>
    </row>
    <row r="174" spans="1:12" ht="25.5" x14ac:dyDescent="0.2">
      <c r="A174" s="4" t="s">
        <v>1013</v>
      </c>
      <c r="B174" s="35" t="s">
        <v>213</v>
      </c>
      <c r="C174" s="36">
        <v>0</v>
      </c>
      <c r="D174" s="44" t="str">
        <f>IF($B174="N/A","N/A",IF(C174&gt;10,"No",IF(C174&lt;-10,"No","Yes")))</f>
        <v>N/A</v>
      </c>
      <c r="E174" s="36">
        <v>0</v>
      </c>
      <c r="F174" s="44" t="str">
        <f>IF($B174="N/A","N/A",IF(E174&gt;10,"No",IF(E174&lt;-10,"No","Yes")))</f>
        <v>N/A</v>
      </c>
      <c r="G174" s="36">
        <v>11</v>
      </c>
      <c r="H174" s="44" t="str">
        <f>IF($B174="N/A","N/A",IF(G174&gt;10,"No",IF(G174&lt;-10,"No","Yes")))</f>
        <v>N/A</v>
      </c>
      <c r="I174" s="12" t="s">
        <v>1746</v>
      </c>
      <c r="J174" s="12" t="s">
        <v>1746</v>
      </c>
      <c r="K174" s="45" t="s">
        <v>736</v>
      </c>
      <c r="L174" s="9" t="str">
        <f t="shared" si="57"/>
        <v>N/A</v>
      </c>
    </row>
    <row r="175" spans="1:12" ht="25.5" x14ac:dyDescent="0.2">
      <c r="A175" s="4" t="s">
        <v>1014</v>
      </c>
      <c r="B175" s="35" t="s">
        <v>213</v>
      </c>
      <c r="C175" s="36">
        <v>0</v>
      </c>
      <c r="D175" s="44" t="str">
        <f>IF($B175="N/A","N/A",IF(C175&gt;10,"No",IF(C175&lt;-10,"No","Yes")))</f>
        <v>N/A</v>
      </c>
      <c r="E175" s="36">
        <v>0</v>
      </c>
      <c r="F175" s="44" t="str">
        <f>IF($B175="N/A","N/A",IF(E175&gt;10,"No",IF(E175&lt;-10,"No","Yes")))</f>
        <v>N/A</v>
      </c>
      <c r="G175" s="36">
        <v>11</v>
      </c>
      <c r="H175" s="44" t="str">
        <f>IF($B175="N/A","N/A",IF(G175&gt;10,"No",IF(G175&lt;-10,"No","Yes")))</f>
        <v>N/A</v>
      </c>
      <c r="I175" s="12" t="s">
        <v>1746</v>
      </c>
      <c r="J175" s="12" t="s">
        <v>1746</v>
      </c>
      <c r="K175" s="45" t="s">
        <v>736</v>
      </c>
      <c r="L175" s="9" t="str">
        <f t="shared" si="57"/>
        <v>N/A</v>
      </c>
    </row>
    <row r="176" spans="1:12" ht="25.5" x14ac:dyDescent="0.2">
      <c r="A176" s="4" t="s">
        <v>1015</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1746</v>
      </c>
      <c r="J176" s="12" t="s">
        <v>1746</v>
      </c>
      <c r="K176" s="45" t="s">
        <v>736</v>
      </c>
      <c r="L176" s="9" t="str">
        <f t="shared" si="57"/>
        <v>N/A</v>
      </c>
    </row>
    <row r="177" spans="1:12" x14ac:dyDescent="0.2">
      <c r="A177" s="6" t="s">
        <v>1016</v>
      </c>
      <c r="B177" s="35" t="s">
        <v>213</v>
      </c>
      <c r="C177" s="36">
        <v>0</v>
      </c>
      <c r="D177" s="44" t="str">
        <f t="shared" si="54"/>
        <v>N/A</v>
      </c>
      <c r="E177" s="36">
        <v>0</v>
      </c>
      <c r="F177" s="44" t="str">
        <f t="shared" si="55"/>
        <v>N/A</v>
      </c>
      <c r="G177" s="36">
        <v>11212</v>
      </c>
      <c r="H177" s="44" t="str">
        <f t="shared" si="56"/>
        <v>N/A</v>
      </c>
      <c r="I177" s="12" t="s">
        <v>1746</v>
      </c>
      <c r="J177" s="12" t="s">
        <v>1746</v>
      </c>
      <c r="K177" s="45" t="s">
        <v>736</v>
      </c>
      <c r="L177" s="9" t="str">
        <f t="shared" si="57"/>
        <v>N/A</v>
      </c>
    </row>
    <row r="178" spans="1:12" x14ac:dyDescent="0.2">
      <c r="A178" s="4" t="s">
        <v>1017</v>
      </c>
      <c r="B178" s="35" t="s">
        <v>213</v>
      </c>
      <c r="C178" s="36">
        <v>0</v>
      </c>
      <c r="D178" s="44" t="str">
        <f t="shared" si="54"/>
        <v>N/A</v>
      </c>
      <c r="E178" s="36">
        <v>0</v>
      </c>
      <c r="F178" s="44" t="str">
        <f t="shared" si="55"/>
        <v>N/A</v>
      </c>
      <c r="G178" s="36">
        <v>10206</v>
      </c>
      <c r="H178" s="44" t="str">
        <f t="shared" si="56"/>
        <v>N/A</v>
      </c>
      <c r="I178" s="12" t="s">
        <v>1746</v>
      </c>
      <c r="J178" s="12" t="s">
        <v>1746</v>
      </c>
      <c r="K178" s="45" t="s">
        <v>736</v>
      </c>
      <c r="L178" s="9" t="str">
        <f t="shared" si="57"/>
        <v>N/A</v>
      </c>
    </row>
    <row r="179" spans="1:12" x14ac:dyDescent="0.2">
      <c r="A179" s="4" t="s">
        <v>1018</v>
      </c>
      <c r="B179" s="35" t="s">
        <v>213</v>
      </c>
      <c r="C179" s="36">
        <v>0</v>
      </c>
      <c r="D179" s="44" t="str">
        <f t="shared" si="54"/>
        <v>N/A</v>
      </c>
      <c r="E179" s="36">
        <v>0</v>
      </c>
      <c r="F179" s="44" t="str">
        <f t="shared" si="55"/>
        <v>N/A</v>
      </c>
      <c r="G179" s="36">
        <v>211</v>
      </c>
      <c r="H179" s="44" t="str">
        <f t="shared" si="56"/>
        <v>N/A</v>
      </c>
      <c r="I179" s="12" t="s">
        <v>1746</v>
      </c>
      <c r="J179" s="12" t="s">
        <v>1746</v>
      </c>
      <c r="K179" s="45" t="s">
        <v>736</v>
      </c>
      <c r="L179" s="9" t="str">
        <f t="shared" si="57"/>
        <v>N/A</v>
      </c>
    </row>
    <row r="180" spans="1:12" x14ac:dyDescent="0.2">
      <c r="A180" s="4" t="s">
        <v>1019</v>
      </c>
      <c r="B180" s="35" t="s">
        <v>213</v>
      </c>
      <c r="C180" s="36">
        <v>0</v>
      </c>
      <c r="D180" s="44" t="str">
        <f t="shared" si="54"/>
        <v>N/A</v>
      </c>
      <c r="E180" s="36">
        <v>0</v>
      </c>
      <c r="F180" s="44" t="str">
        <f t="shared" si="55"/>
        <v>N/A</v>
      </c>
      <c r="G180" s="36">
        <v>538</v>
      </c>
      <c r="H180" s="44" t="str">
        <f t="shared" si="56"/>
        <v>N/A</v>
      </c>
      <c r="I180" s="12" t="s">
        <v>1746</v>
      </c>
      <c r="J180" s="12" t="s">
        <v>1746</v>
      </c>
      <c r="K180" s="45" t="s">
        <v>736</v>
      </c>
      <c r="L180" s="9" t="str">
        <f t="shared" si="57"/>
        <v>N/A</v>
      </c>
    </row>
    <row r="181" spans="1:12" x14ac:dyDescent="0.2">
      <c r="A181" s="4" t="s">
        <v>1020</v>
      </c>
      <c r="B181" s="35" t="s">
        <v>213</v>
      </c>
      <c r="C181" s="36">
        <v>0</v>
      </c>
      <c r="D181" s="44" t="str">
        <f t="shared" si="54"/>
        <v>N/A</v>
      </c>
      <c r="E181" s="36">
        <v>0</v>
      </c>
      <c r="F181" s="44" t="str">
        <f t="shared" si="55"/>
        <v>N/A</v>
      </c>
      <c r="G181" s="36">
        <v>254</v>
      </c>
      <c r="H181" s="44" t="str">
        <f t="shared" si="56"/>
        <v>N/A</v>
      </c>
      <c r="I181" s="12" t="s">
        <v>1746</v>
      </c>
      <c r="J181" s="12" t="s">
        <v>1746</v>
      </c>
      <c r="K181" s="45" t="s">
        <v>736</v>
      </c>
      <c r="L181" s="9" t="str">
        <f t="shared" si="57"/>
        <v>N/A</v>
      </c>
    </row>
    <row r="182" spans="1:12" x14ac:dyDescent="0.2">
      <c r="A182" s="4" t="s">
        <v>1021</v>
      </c>
      <c r="B182" s="35" t="s">
        <v>213</v>
      </c>
      <c r="C182" s="36">
        <v>0</v>
      </c>
      <c r="D182" s="44" t="str">
        <f t="shared" si="54"/>
        <v>N/A</v>
      </c>
      <c r="E182" s="36">
        <v>0</v>
      </c>
      <c r="F182" s="44" t="str">
        <f t="shared" si="55"/>
        <v>N/A</v>
      </c>
      <c r="G182" s="36">
        <v>11</v>
      </c>
      <c r="H182" s="44" t="str">
        <f t="shared" si="56"/>
        <v>N/A</v>
      </c>
      <c r="I182" s="12" t="s">
        <v>1746</v>
      </c>
      <c r="J182" s="12" t="s">
        <v>1746</v>
      </c>
      <c r="K182" s="45" t="s">
        <v>736</v>
      </c>
      <c r="L182" s="9" t="str">
        <f t="shared" si="57"/>
        <v>N/A</v>
      </c>
    </row>
    <row r="183" spans="1:12" x14ac:dyDescent="0.2">
      <c r="A183" s="6" t="s">
        <v>1022</v>
      </c>
      <c r="B183" s="48" t="s">
        <v>213</v>
      </c>
      <c r="C183" s="1">
        <v>0</v>
      </c>
      <c r="D183" s="11" t="str">
        <f t="shared" si="54"/>
        <v>N/A</v>
      </c>
      <c r="E183" s="1">
        <v>0</v>
      </c>
      <c r="F183" s="11" t="str">
        <f t="shared" si="55"/>
        <v>N/A</v>
      </c>
      <c r="G183" s="1">
        <v>0</v>
      </c>
      <c r="H183" s="11" t="str">
        <f t="shared" si="56"/>
        <v>N/A</v>
      </c>
      <c r="I183" s="57" t="s">
        <v>1746</v>
      </c>
      <c r="J183" s="57" t="s">
        <v>1746</v>
      </c>
      <c r="K183" s="48" t="s">
        <v>736</v>
      </c>
      <c r="L183" s="11" t="str">
        <f t="shared" si="57"/>
        <v>N/A</v>
      </c>
    </row>
    <row r="184" spans="1:12" x14ac:dyDescent="0.2">
      <c r="A184" s="4" t="s">
        <v>1023</v>
      </c>
      <c r="B184" s="35" t="s">
        <v>213</v>
      </c>
      <c r="C184" s="36">
        <v>0</v>
      </c>
      <c r="D184" s="44" t="str">
        <f t="shared" si="54"/>
        <v>N/A</v>
      </c>
      <c r="E184" s="36">
        <v>0</v>
      </c>
      <c r="F184" s="44" t="str">
        <f t="shared" si="55"/>
        <v>N/A</v>
      </c>
      <c r="G184" s="36">
        <v>0</v>
      </c>
      <c r="H184" s="44" t="str">
        <f t="shared" si="56"/>
        <v>N/A</v>
      </c>
      <c r="I184" s="12" t="s">
        <v>1746</v>
      </c>
      <c r="J184" s="12" t="s">
        <v>1746</v>
      </c>
      <c r="K184" s="45" t="s">
        <v>736</v>
      </c>
      <c r="L184" s="9" t="str">
        <f t="shared" si="57"/>
        <v>N/A</v>
      </c>
    </row>
    <row r="185" spans="1:12" x14ac:dyDescent="0.2">
      <c r="A185" s="4" t="s">
        <v>1024</v>
      </c>
      <c r="B185" s="35" t="s">
        <v>213</v>
      </c>
      <c r="C185" s="36">
        <v>0</v>
      </c>
      <c r="D185" s="44" t="str">
        <f t="shared" si="54"/>
        <v>N/A</v>
      </c>
      <c r="E185" s="36">
        <v>0</v>
      </c>
      <c r="F185" s="44" t="str">
        <f t="shared" si="55"/>
        <v>N/A</v>
      </c>
      <c r="G185" s="36">
        <v>0</v>
      </c>
      <c r="H185" s="44" t="str">
        <f t="shared" si="56"/>
        <v>N/A</v>
      </c>
      <c r="I185" s="12" t="s">
        <v>1746</v>
      </c>
      <c r="J185" s="12" t="s">
        <v>1746</v>
      </c>
      <c r="K185" s="45" t="s">
        <v>736</v>
      </c>
      <c r="L185" s="9" t="str">
        <f t="shared" si="57"/>
        <v>N/A</v>
      </c>
    </row>
    <row r="186" spans="1:12" ht="25.5" x14ac:dyDescent="0.2">
      <c r="A186" s="4" t="s">
        <v>1025</v>
      </c>
      <c r="B186" s="35" t="s">
        <v>213</v>
      </c>
      <c r="C186" s="36">
        <v>0</v>
      </c>
      <c r="D186" s="44" t="str">
        <f t="shared" si="54"/>
        <v>N/A</v>
      </c>
      <c r="E186" s="36">
        <v>0</v>
      </c>
      <c r="F186" s="44" t="str">
        <f t="shared" si="55"/>
        <v>N/A</v>
      </c>
      <c r="G186" s="36">
        <v>0</v>
      </c>
      <c r="H186" s="44" t="str">
        <f t="shared" si="56"/>
        <v>N/A</v>
      </c>
      <c r="I186" s="12" t="s">
        <v>1746</v>
      </c>
      <c r="J186" s="12" t="s">
        <v>1746</v>
      </c>
      <c r="K186" s="45" t="s">
        <v>736</v>
      </c>
      <c r="L186" s="9" t="str">
        <f t="shared" si="57"/>
        <v>N/A</v>
      </c>
    </row>
    <row r="187" spans="1:12" ht="25.5" x14ac:dyDescent="0.2">
      <c r="A187" s="4" t="s">
        <v>1026</v>
      </c>
      <c r="B187" s="35" t="s">
        <v>213</v>
      </c>
      <c r="C187" s="36">
        <v>0</v>
      </c>
      <c r="D187" s="44" t="str">
        <f t="shared" si="54"/>
        <v>N/A</v>
      </c>
      <c r="E187" s="36">
        <v>0</v>
      </c>
      <c r="F187" s="44" t="str">
        <f t="shared" si="55"/>
        <v>N/A</v>
      </c>
      <c r="G187" s="36">
        <v>0</v>
      </c>
      <c r="H187" s="44" t="str">
        <f t="shared" si="56"/>
        <v>N/A</v>
      </c>
      <c r="I187" s="12" t="s">
        <v>1746</v>
      </c>
      <c r="J187" s="12" t="s">
        <v>1746</v>
      </c>
      <c r="K187" s="45" t="s">
        <v>736</v>
      </c>
      <c r="L187" s="9" t="str">
        <f t="shared" si="57"/>
        <v>N/A</v>
      </c>
    </row>
    <row r="188" spans="1:12" ht="25.5" x14ac:dyDescent="0.2">
      <c r="A188" s="4" t="s">
        <v>1027</v>
      </c>
      <c r="B188" s="35" t="s">
        <v>213</v>
      </c>
      <c r="C188" s="36">
        <v>0</v>
      </c>
      <c r="D188" s="44" t="str">
        <f t="shared" si="54"/>
        <v>N/A</v>
      </c>
      <c r="E188" s="36">
        <v>0</v>
      </c>
      <c r="F188" s="44" t="str">
        <f t="shared" si="55"/>
        <v>N/A</v>
      </c>
      <c r="G188" s="36">
        <v>0</v>
      </c>
      <c r="H188" s="44" t="str">
        <f t="shared" si="56"/>
        <v>N/A</v>
      </c>
      <c r="I188" s="12" t="s">
        <v>1746</v>
      </c>
      <c r="J188" s="12" t="s">
        <v>1746</v>
      </c>
      <c r="K188" s="45" t="s">
        <v>736</v>
      </c>
      <c r="L188" s="9" t="str">
        <f t="shared" si="57"/>
        <v>N/A</v>
      </c>
    </row>
    <row r="189" spans="1:12" x14ac:dyDescent="0.2">
      <c r="A189" s="6" t="s">
        <v>1028</v>
      </c>
      <c r="B189" s="48" t="s">
        <v>213</v>
      </c>
      <c r="C189" s="1">
        <v>0</v>
      </c>
      <c r="D189" s="11" t="str">
        <f t="shared" si="54"/>
        <v>N/A</v>
      </c>
      <c r="E189" s="1">
        <v>0</v>
      </c>
      <c r="F189" s="11" t="str">
        <f t="shared" si="55"/>
        <v>N/A</v>
      </c>
      <c r="G189" s="1">
        <v>259</v>
      </c>
      <c r="H189" s="11" t="str">
        <f t="shared" si="56"/>
        <v>N/A</v>
      </c>
      <c r="I189" s="57" t="s">
        <v>1746</v>
      </c>
      <c r="J189" s="57" t="s">
        <v>1746</v>
      </c>
      <c r="K189" s="48" t="s">
        <v>736</v>
      </c>
      <c r="L189" s="11" t="str">
        <f t="shared" si="57"/>
        <v>N/A</v>
      </c>
    </row>
    <row r="190" spans="1:12" ht="25.5" x14ac:dyDescent="0.2">
      <c r="A190" s="4" t="s">
        <v>1029</v>
      </c>
      <c r="B190" s="35" t="s">
        <v>213</v>
      </c>
      <c r="C190" s="36">
        <v>0</v>
      </c>
      <c r="D190" s="44" t="str">
        <f t="shared" si="54"/>
        <v>N/A</v>
      </c>
      <c r="E190" s="36">
        <v>0</v>
      </c>
      <c r="F190" s="44" t="str">
        <f t="shared" si="55"/>
        <v>N/A</v>
      </c>
      <c r="G190" s="36">
        <v>15</v>
      </c>
      <c r="H190" s="44" t="str">
        <f t="shared" si="56"/>
        <v>N/A</v>
      </c>
      <c r="I190" s="12" t="s">
        <v>1746</v>
      </c>
      <c r="J190" s="12" t="s">
        <v>1746</v>
      </c>
      <c r="K190" s="45" t="s">
        <v>736</v>
      </c>
      <c r="L190" s="9" t="str">
        <f t="shared" si="57"/>
        <v>N/A</v>
      </c>
    </row>
    <row r="191" spans="1:12" ht="25.5" x14ac:dyDescent="0.2">
      <c r="A191" s="4" t="s">
        <v>1030</v>
      </c>
      <c r="B191" s="35" t="s">
        <v>213</v>
      </c>
      <c r="C191" s="36">
        <v>0</v>
      </c>
      <c r="D191" s="44" t="str">
        <f t="shared" si="54"/>
        <v>N/A</v>
      </c>
      <c r="E191" s="36">
        <v>0</v>
      </c>
      <c r="F191" s="44" t="str">
        <f t="shared" si="55"/>
        <v>N/A</v>
      </c>
      <c r="G191" s="36">
        <v>11</v>
      </c>
      <c r="H191" s="44" t="str">
        <f t="shared" si="56"/>
        <v>N/A</v>
      </c>
      <c r="I191" s="12" t="s">
        <v>1746</v>
      </c>
      <c r="J191" s="12" t="s">
        <v>1746</v>
      </c>
      <c r="K191" s="45" t="s">
        <v>736</v>
      </c>
      <c r="L191" s="9" t="str">
        <f t="shared" si="57"/>
        <v>N/A</v>
      </c>
    </row>
    <row r="192" spans="1:12" ht="25.5" x14ac:dyDescent="0.2">
      <c r="A192" s="4" t="s">
        <v>1031</v>
      </c>
      <c r="B192" s="35" t="s">
        <v>213</v>
      </c>
      <c r="C192" s="36">
        <v>0</v>
      </c>
      <c r="D192" s="44" t="str">
        <f t="shared" si="54"/>
        <v>N/A</v>
      </c>
      <c r="E192" s="36">
        <v>0</v>
      </c>
      <c r="F192" s="44" t="str">
        <f t="shared" si="55"/>
        <v>N/A</v>
      </c>
      <c r="G192" s="36">
        <v>161</v>
      </c>
      <c r="H192" s="44" t="str">
        <f t="shared" si="56"/>
        <v>N/A</v>
      </c>
      <c r="I192" s="12" t="s">
        <v>1746</v>
      </c>
      <c r="J192" s="12" t="s">
        <v>1746</v>
      </c>
      <c r="K192" s="45" t="s">
        <v>736</v>
      </c>
      <c r="L192" s="9" t="str">
        <f t="shared" si="57"/>
        <v>N/A</v>
      </c>
    </row>
    <row r="193" spans="1:12" ht="25.5" x14ac:dyDescent="0.2">
      <c r="A193" s="4" t="s">
        <v>1032</v>
      </c>
      <c r="B193" s="35" t="s">
        <v>213</v>
      </c>
      <c r="C193" s="36">
        <v>0</v>
      </c>
      <c r="D193" s="44" t="str">
        <f t="shared" si="54"/>
        <v>N/A</v>
      </c>
      <c r="E193" s="36">
        <v>0</v>
      </c>
      <c r="F193" s="44" t="str">
        <f t="shared" si="55"/>
        <v>N/A</v>
      </c>
      <c r="G193" s="36">
        <v>81</v>
      </c>
      <c r="H193" s="44" t="str">
        <f t="shared" si="56"/>
        <v>N/A</v>
      </c>
      <c r="I193" s="12" t="s">
        <v>1746</v>
      </c>
      <c r="J193" s="12" t="s">
        <v>1746</v>
      </c>
      <c r="K193" s="45" t="s">
        <v>736</v>
      </c>
      <c r="L193" s="9" t="str">
        <f t="shared" si="57"/>
        <v>N/A</v>
      </c>
    </row>
    <row r="194" spans="1:12" ht="25.5" x14ac:dyDescent="0.2">
      <c r="A194" s="4" t="s">
        <v>1033</v>
      </c>
      <c r="B194" s="35" t="s">
        <v>213</v>
      </c>
      <c r="C194" s="36">
        <v>0</v>
      </c>
      <c r="D194" s="44" t="str">
        <f t="shared" si="54"/>
        <v>N/A</v>
      </c>
      <c r="E194" s="36">
        <v>0</v>
      </c>
      <c r="F194" s="44" t="str">
        <f t="shared" si="55"/>
        <v>N/A</v>
      </c>
      <c r="G194" s="36">
        <v>11</v>
      </c>
      <c r="H194" s="44" t="str">
        <f t="shared" si="56"/>
        <v>N/A</v>
      </c>
      <c r="I194" s="12" t="s">
        <v>1746</v>
      </c>
      <c r="J194" s="12" t="s">
        <v>1746</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1746</v>
      </c>
      <c r="J195" s="57" t="s">
        <v>1746</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1746</v>
      </c>
      <c r="J196" s="12" t="s">
        <v>1746</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1746</v>
      </c>
      <c r="J197" s="12" t="s">
        <v>1746</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1746</v>
      </c>
      <c r="J198" s="12" t="s">
        <v>1746</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1746</v>
      </c>
      <c r="J199" s="12" t="s">
        <v>1746</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1746</v>
      </c>
      <c r="J200" s="12" t="s">
        <v>1746</v>
      </c>
      <c r="K200" s="45" t="s">
        <v>736</v>
      </c>
      <c r="L200" s="9" t="str">
        <f t="shared" si="57"/>
        <v>N/A</v>
      </c>
    </row>
    <row r="201" spans="1:12" x14ac:dyDescent="0.2">
      <c r="A201" s="6" t="s">
        <v>1040</v>
      </c>
      <c r="B201" s="48" t="s">
        <v>213</v>
      </c>
      <c r="C201" s="1">
        <v>0</v>
      </c>
      <c r="D201" s="11" t="str">
        <f t="shared" si="54"/>
        <v>N/A</v>
      </c>
      <c r="E201" s="1">
        <v>0</v>
      </c>
      <c r="F201" s="11" t="str">
        <f t="shared" si="55"/>
        <v>N/A</v>
      </c>
      <c r="G201" s="1">
        <v>0</v>
      </c>
      <c r="H201" s="11" t="str">
        <f t="shared" si="56"/>
        <v>N/A</v>
      </c>
      <c r="I201" s="57" t="s">
        <v>1746</v>
      </c>
      <c r="J201" s="57" t="s">
        <v>1746</v>
      </c>
      <c r="K201" s="48" t="s">
        <v>736</v>
      </c>
      <c r="L201" s="11" t="str">
        <f t="shared" si="57"/>
        <v>N/A</v>
      </c>
    </row>
    <row r="202" spans="1:12" x14ac:dyDescent="0.2">
      <c r="A202" s="4" t="s">
        <v>1041</v>
      </c>
      <c r="B202" s="35" t="s">
        <v>213</v>
      </c>
      <c r="C202" s="36">
        <v>0</v>
      </c>
      <c r="D202" s="44" t="str">
        <f t="shared" si="54"/>
        <v>N/A</v>
      </c>
      <c r="E202" s="36">
        <v>0</v>
      </c>
      <c r="F202" s="44" t="str">
        <f t="shared" si="55"/>
        <v>N/A</v>
      </c>
      <c r="G202" s="36">
        <v>0</v>
      </c>
      <c r="H202" s="44" t="str">
        <f t="shared" si="56"/>
        <v>N/A</v>
      </c>
      <c r="I202" s="12" t="s">
        <v>1746</v>
      </c>
      <c r="J202" s="12" t="s">
        <v>1746</v>
      </c>
      <c r="K202" s="45" t="s">
        <v>736</v>
      </c>
      <c r="L202" s="9" t="str">
        <f t="shared" si="57"/>
        <v>N/A</v>
      </c>
    </row>
    <row r="203" spans="1:12" x14ac:dyDescent="0.2">
      <c r="A203" s="4" t="s">
        <v>1042</v>
      </c>
      <c r="B203" s="35" t="s">
        <v>213</v>
      </c>
      <c r="C203" s="36">
        <v>0</v>
      </c>
      <c r="D203" s="44" t="str">
        <f t="shared" si="54"/>
        <v>N/A</v>
      </c>
      <c r="E203" s="36">
        <v>0</v>
      </c>
      <c r="F203" s="44" t="str">
        <f t="shared" si="55"/>
        <v>N/A</v>
      </c>
      <c r="G203" s="36">
        <v>0</v>
      </c>
      <c r="H203" s="44" t="str">
        <f t="shared" si="56"/>
        <v>N/A</v>
      </c>
      <c r="I203" s="12" t="s">
        <v>1746</v>
      </c>
      <c r="J203" s="12" t="s">
        <v>1746</v>
      </c>
      <c r="K203" s="45" t="s">
        <v>736</v>
      </c>
      <c r="L203" s="9" t="str">
        <f t="shared" si="57"/>
        <v>N/A</v>
      </c>
    </row>
    <row r="204" spans="1:12" ht="25.5" x14ac:dyDescent="0.2">
      <c r="A204" s="4" t="s">
        <v>1043</v>
      </c>
      <c r="B204" s="35" t="s">
        <v>213</v>
      </c>
      <c r="C204" s="36">
        <v>0</v>
      </c>
      <c r="D204" s="44" t="str">
        <f t="shared" si="54"/>
        <v>N/A</v>
      </c>
      <c r="E204" s="36">
        <v>0</v>
      </c>
      <c r="F204" s="44" t="str">
        <f t="shared" si="55"/>
        <v>N/A</v>
      </c>
      <c r="G204" s="36">
        <v>0</v>
      </c>
      <c r="H204" s="44" t="str">
        <f t="shared" si="56"/>
        <v>N/A</v>
      </c>
      <c r="I204" s="12" t="s">
        <v>1746</v>
      </c>
      <c r="J204" s="12" t="s">
        <v>1746</v>
      </c>
      <c r="K204" s="45" t="s">
        <v>736</v>
      </c>
      <c r="L204" s="9" t="str">
        <f t="shared" si="57"/>
        <v>N/A</v>
      </c>
    </row>
    <row r="205" spans="1:12" ht="25.5" x14ac:dyDescent="0.2">
      <c r="A205" s="4" t="s">
        <v>1044</v>
      </c>
      <c r="B205" s="35" t="s">
        <v>213</v>
      </c>
      <c r="C205" s="36">
        <v>0</v>
      </c>
      <c r="D205" s="44" t="str">
        <f t="shared" si="54"/>
        <v>N/A</v>
      </c>
      <c r="E205" s="36">
        <v>0</v>
      </c>
      <c r="F205" s="44" t="str">
        <f t="shared" si="55"/>
        <v>N/A</v>
      </c>
      <c r="G205" s="36">
        <v>0</v>
      </c>
      <c r="H205" s="44" t="str">
        <f t="shared" si="56"/>
        <v>N/A</v>
      </c>
      <c r="I205" s="12" t="s">
        <v>1746</v>
      </c>
      <c r="J205" s="12" t="s">
        <v>1746</v>
      </c>
      <c r="K205" s="45" t="s">
        <v>736</v>
      </c>
      <c r="L205" s="9" t="str">
        <f t="shared" si="57"/>
        <v>N/A</v>
      </c>
    </row>
    <row r="206" spans="1:12" ht="25.5" x14ac:dyDescent="0.2">
      <c r="A206" s="4" t="s">
        <v>1045</v>
      </c>
      <c r="B206" s="35" t="s">
        <v>213</v>
      </c>
      <c r="C206" s="36">
        <v>0</v>
      </c>
      <c r="D206" s="44" t="str">
        <f t="shared" si="54"/>
        <v>N/A</v>
      </c>
      <c r="E206" s="36">
        <v>0</v>
      </c>
      <c r="F206" s="44" t="str">
        <f t="shared" si="55"/>
        <v>N/A</v>
      </c>
      <c r="G206" s="36">
        <v>0</v>
      </c>
      <c r="H206" s="44" t="str">
        <f t="shared" si="56"/>
        <v>N/A</v>
      </c>
      <c r="I206" s="12" t="s">
        <v>1746</v>
      </c>
      <c r="J206" s="12" t="s">
        <v>1746</v>
      </c>
      <c r="K206" s="45" t="s">
        <v>736</v>
      </c>
      <c r="L206" s="9" t="str">
        <f t="shared" si="57"/>
        <v>N/A</v>
      </c>
    </row>
    <row r="207" spans="1:12" x14ac:dyDescent="0.2">
      <c r="A207" s="6" t="s">
        <v>1046</v>
      </c>
      <c r="B207" s="35" t="s">
        <v>213</v>
      </c>
      <c r="C207" s="36">
        <v>0</v>
      </c>
      <c r="D207" s="44" t="str">
        <f t="shared" si="54"/>
        <v>N/A</v>
      </c>
      <c r="E207" s="36">
        <v>0</v>
      </c>
      <c r="F207" s="44" t="str">
        <f t="shared" si="55"/>
        <v>N/A</v>
      </c>
      <c r="G207" s="36">
        <v>0</v>
      </c>
      <c r="H207" s="44" t="str">
        <f t="shared" si="56"/>
        <v>N/A</v>
      </c>
      <c r="I207" s="12" t="s">
        <v>1746</v>
      </c>
      <c r="J207" s="12" t="s">
        <v>1746</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1746</v>
      </c>
      <c r="J208" s="12" t="s">
        <v>1746</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1746</v>
      </c>
      <c r="J209" s="12" t="s">
        <v>1746</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1746</v>
      </c>
      <c r="J210" s="12" t="s">
        <v>1746</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1746</v>
      </c>
      <c r="J211" s="12" t="s">
        <v>1746</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1746</v>
      </c>
      <c r="J212" s="12" t="s">
        <v>1746</v>
      </c>
      <c r="K212" s="45" t="s">
        <v>736</v>
      </c>
      <c r="L212" s="9" t="str">
        <f t="shared" si="57"/>
        <v>N/A</v>
      </c>
    </row>
    <row r="213" spans="1:12" x14ac:dyDescent="0.2">
      <c r="A213" s="6" t="s">
        <v>1052</v>
      </c>
      <c r="B213" s="35" t="s">
        <v>213</v>
      </c>
      <c r="C213" s="36">
        <v>0</v>
      </c>
      <c r="D213" s="44" t="str">
        <f t="shared" si="54"/>
        <v>N/A</v>
      </c>
      <c r="E213" s="36">
        <v>0</v>
      </c>
      <c r="F213" s="44" t="str">
        <f t="shared" si="55"/>
        <v>N/A</v>
      </c>
      <c r="G213" s="36">
        <v>0</v>
      </c>
      <c r="H213" s="44" t="str">
        <f t="shared" si="56"/>
        <v>N/A</v>
      </c>
      <c r="I213" s="12" t="s">
        <v>1746</v>
      </c>
      <c r="J213" s="12" t="s">
        <v>1746</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1746</v>
      </c>
      <c r="J214" s="12" t="s">
        <v>1746</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1746</v>
      </c>
      <c r="J215" s="12" t="s">
        <v>1746</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1746</v>
      </c>
      <c r="J216" s="12" t="s">
        <v>1746</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1746</v>
      </c>
      <c r="J217" s="12" t="s">
        <v>1746</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1746</v>
      </c>
      <c r="J218" s="12" t="s">
        <v>1746</v>
      </c>
      <c r="K218" s="45" t="s">
        <v>736</v>
      </c>
      <c r="L218" s="9" t="str">
        <f t="shared" si="57"/>
        <v>N/A</v>
      </c>
    </row>
    <row r="219" spans="1:12" x14ac:dyDescent="0.2">
      <c r="A219" s="6" t="s">
        <v>1058</v>
      </c>
      <c r="B219" s="35" t="s">
        <v>213</v>
      </c>
      <c r="C219" s="36">
        <v>0</v>
      </c>
      <c r="D219" s="44" t="str">
        <f t="shared" si="54"/>
        <v>N/A</v>
      </c>
      <c r="E219" s="36">
        <v>0</v>
      </c>
      <c r="F219" s="44" t="str">
        <f t="shared" si="55"/>
        <v>N/A</v>
      </c>
      <c r="G219" s="36">
        <v>183</v>
      </c>
      <c r="H219" s="44" t="str">
        <f t="shared" si="56"/>
        <v>N/A</v>
      </c>
      <c r="I219" s="12" t="s">
        <v>1746</v>
      </c>
      <c r="J219" s="12" t="s">
        <v>1746</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1746</v>
      </c>
      <c r="J220" s="12" t="s">
        <v>1746</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1746</v>
      </c>
      <c r="J221" s="12" t="s">
        <v>1746</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1746</v>
      </c>
      <c r="J222" s="12" t="s">
        <v>1746</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152</v>
      </c>
      <c r="H223" s="44" t="str">
        <f t="shared" si="56"/>
        <v>N/A</v>
      </c>
      <c r="I223" s="12" t="s">
        <v>1746</v>
      </c>
      <c r="J223" s="12" t="s">
        <v>1746</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31</v>
      </c>
      <c r="H224" s="44" t="str">
        <f t="shared" ref="H224:H230" si="58">IF($B224="N/A","N/A",IF(G224&gt;10,"No",IF(G224&lt;-10,"No","Yes")))</f>
        <v>N/A</v>
      </c>
      <c r="I224" s="12" t="s">
        <v>1746</v>
      </c>
      <c r="J224" s="12" t="s">
        <v>1746</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1746</v>
      </c>
      <c r="J225" s="12" t="s">
        <v>1746</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1746</v>
      </c>
      <c r="J226" s="12" t="s">
        <v>1746</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1746</v>
      </c>
      <c r="J227" s="12" t="s">
        <v>1746</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1746</v>
      </c>
      <c r="J228" s="12" t="s">
        <v>1746</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1746</v>
      </c>
      <c r="J229" s="12" t="s">
        <v>1746</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1746</v>
      </c>
      <c r="J230" s="12" t="s">
        <v>1746</v>
      </c>
      <c r="K230" s="45" t="s">
        <v>736</v>
      </c>
      <c r="L230" s="9" t="str">
        <f t="shared" si="59"/>
        <v>N/A</v>
      </c>
    </row>
    <row r="231" spans="1:12" x14ac:dyDescent="0.2">
      <c r="A231" s="18" t="s">
        <v>1070</v>
      </c>
      <c r="B231" s="35" t="s">
        <v>289</v>
      </c>
      <c r="C231" s="8" t="s">
        <v>1746</v>
      </c>
      <c r="D231" s="44" t="str">
        <f>IF($B231="N/A","N/A",IF(C231&lt;15,"Yes","No"))</f>
        <v>No</v>
      </c>
      <c r="E231" s="8" t="s">
        <v>1746</v>
      </c>
      <c r="F231" s="44" t="str">
        <f>IF($B231="N/A","N/A",IF(E231&lt;15,"Yes","No"))</f>
        <v>No</v>
      </c>
      <c r="G231" s="8">
        <v>0</v>
      </c>
      <c r="H231" s="44" t="str">
        <f>IF($B231="N/A","N/A",IF(G231&lt;15,"Yes","No"))</f>
        <v>Yes</v>
      </c>
      <c r="I231" s="12" t="s">
        <v>1746</v>
      </c>
      <c r="J231" s="12" t="s">
        <v>1746</v>
      </c>
      <c r="K231" s="45" t="s">
        <v>736</v>
      </c>
      <c r="L231" s="9" t="str">
        <f t="shared" si="59"/>
        <v>N/A</v>
      </c>
    </row>
    <row r="232" spans="1:12" x14ac:dyDescent="0.2">
      <c r="A232" s="18" t="s">
        <v>1071</v>
      </c>
      <c r="B232" s="35" t="s">
        <v>213</v>
      </c>
      <c r="C232" s="36">
        <v>23227</v>
      </c>
      <c r="D232" s="44" t="str">
        <f t="shared" ref="D232" si="60">IF($B232="N/A","N/A",IF(C232&gt;10,"No",IF(C232&lt;-10,"No","Yes")))</f>
        <v>N/A</v>
      </c>
      <c r="E232" s="36">
        <v>24875</v>
      </c>
      <c r="F232" s="44" t="str">
        <f t="shared" ref="F232" si="61">IF($B232="N/A","N/A",IF(E232&gt;10,"No",IF(E232&lt;-10,"No","Yes")))</f>
        <v>N/A</v>
      </c>
      <c r="G232" s="36">
        <v>14030</v>
      </c>
      <c r="H232" s="44" t="str">
        <f t="shared" ref="H232" si="62">IF($B232="N/A","N/A",IF(G232&gt;10,"No",IF(G232&lt;-10,"No","Yes")))</f>
        <v>N/A</v>
      </c>
      <c r="I232" s="12">
        <v>7.0949999999999998</v>
      </c>
      <c r="J232" s="12">
        <v>-43.6</v>
      </c>
      <c r="K232" s="45" t="s">
        <v>736</v>
      </c>
      <c r="L232" s="9" t="str">
        <f t="shared" si="59"/>
        <v>No</v>
      </c>
    </row>
    <row r="233" spans="1:12" ht="25.5" x14ac:dyDescent="0.2">
      <c r="A233" s="18" t="s">
        <v>1072</v>
      </c>
      <c r="B233" s="35" t="s">
        <v>279</v>
      </c>
      <c r="C233" s="8">
        <v>100</v>
      </c>
      <c r="D233" s="44" t="str">
        <f>IF($B233="N/A","N/A",IF(C233&lt;10,"Yes","No"))</f>
        <v>No</v>
      </c>
      <c r="E233" s="8">
        <v>100</v>
      </c>
      <c r="F233" s="44" t="str">
        <f>IF($B233="N/A","N/A",IF(E233&lt;10,"Yes","No"))</f>
        <v>No</v>
      </c>
      <c r="G233" s="8">
        <v>54.602062658000001</v>
      </c>
      <c r="H233" s="44" t="str">
        <f>IF($B233="N/A","N/A",IF(G233&lt;10,"Yes","No"))</f>
        <v>No</v>
      </c>
      <c r="I233" s="12">
        <v>0</v>
      </c>
      <c r="J233" s="12">
        <v>-45.4</v>
      </c>
      <c r="K233" s="45" t="s">
        <v>736</v>
      </c>
      <c r="L233" s="9" t="str">
        <f t="shared" si="59"/>
        <v>No</v>
      </c>
    </row>
    <row r="234" spans="1:12" x14ac:dyDescent="0.2">
      <c r="A234" s="2" t="s">
        <v>72</v>
      </c>
      <c r="B234" s="35" t="s">
        <v>213</v>
      </c>
      <c r="C234" s="8" t="s">
        <v>1746</v>
      </c>
      <c r="D234" s="44" t="str">
        <f t="shared" si="54"/>
        <v>N/A</v>
      </c>
      <c r="E234" s="8" t="s">
        <v>1746</v>
      </c>
      <c r="F234" s="44" t="str">
        <f t="shared" si="55"/>
        <v>N/A</v>
      </c>
      <c r="G234" s="8">
        <v>7.3124732105000003</v>
      </c>
      <c r="H234" s="44" t="str">
        <f>IF($B234="N/A","N/A",IF(G234&gt;10,"No",IF(G234&lt;-10,"No","Yes")))</f>
        <v>N/A</v>
      </c>
      <c r="I234" s="12" t="s">
        <v>1746</v>
      </c>
      <c r="J234" s="12" t="s">
        <v>1746</v>
      </c>
      <c r="K234" s="45" t="s">
        <v>736</v>
      </c>
      <c r="L234" s="9" t="str">
        <f t="shared" si="59"/>
        <v>N/A</v>
      </c>
    </row>
    <row r="235" spans="1:12" ht="25.5" x14ac:dyDescent="0.2">
      <c r="A235" s="18" t="s">
        <v>1073</v>
      </c>
      <c r="B235" s="35" t="s">
        <v>289</v>
      </c>
      <c r="C235" s="9" t="s">
        <v>1746</v>
      </c>
      <c r="D235" s="44" t="str">
        <f>IF($B235="N/A","N/A",IF(C235&lt;15,"Yes","No"))</f>
        <v>No</v>
      </c>
      <c r="E235" s="9" t="s">
        <v>1746</v>
      </c>
      <c r="F235" s="44" t="str">
        <f>IF($B235="N/A","N/A",IF(E235&lt;15,"Yes","No"))</f>
        <v>No</v>
      </c>
      <c r="G235" s="9">
        <v>0</v>
      </c>
      <c r="H235" s="44" t="str">
        <f>IF($B235="N/A","N/A",IF(G235&lt;15,"Yes","No"))</f>
        <v>Yes</v>
      </c>
      <c r="I235" s="12" t="s">
        <v>1746</v>
      </c>
      <c r="J235" s="12" t="s">
        <v>1746</v>
      </c>
      <c r="K235" s="45" t="s">
        <v>736</v>
      </c>
      <c r="L235" s="9" t="str">
        <f t="shared" si="59"/>
        <v>N/A</v>
      </c>
    </row>
    <row r="236" spans="1:12" ht="25.5" x14ac:dyDescent="0.2">
      <c r="A236" s="18" t="s">
        <v>152</v>
      </c>
      <c r="B236" s="35" t="s">
        <v>213</v>
      </c>
      <c r="C236" s="36">
        <v>0</v>
      </c>
      <c r="D236" s="44" t="str">
        <f>IF($B236="N/A","N/A",IF(C236&gt;10,"No",IF(C236&lt;-10,"No","Yes")))</f>
        <v>N/A</v>
      </c>
      <c r="E236" s="36">
        <v>0</v>
      </c>
      <c r="F236" s="44" t="str">
        <f>IF($B236="N/A","N/A",IF(E236&gt;10,"No",IF(E236&lt;-10,"No","Yes")))</f>
        <v>N/A</v>
      </c>
      <c r="G236" s="36">
        <v>11</v>
      </c>
      <c r="H236" s="44" t="str">
        <f>IF($B236="N/A","N/A",IF(G236&gt;10,"No",IF(G236&lt;-10,"No","Yes")))</f>
        <v>N/A</v>
      </c>
      <c r="I236" s="12" t="s">
        <v>1746</v>
      </c>
      <c r="J236" s="12" t="s">
        <v>1746</v>
      </c>
      <c r="K236" s="45" t="s">
        <v>736</v>
      </c>
      <c r="L236" s="9" t="str">
        <f>IF(J236="Div by 0", "N/A", IF(K236="N/A","N/A", IF(J236&gt;VALUE(MID(K236,1,2)), "No", IF(J236&lt;-1*VALUE(MID(K236,1,2)), "No", "Yes"))))</f>
        <v>N/A</v>
      </c>
    </row>
    <row r="237" spans="1:12" x14ac:dyDescent="0.2">
      <c r="A237" s="18" t="s">
        <v>1074</v>
      </c>
      <c r="B237" s="35" t="s">
        <v>213</v>
      </c>
      <c r="C237" s="36">
        <v>23227</v>
      </c>
      <c r="D237" s="44" t="str">
        <f t="shared" ref="D237:D242" si="63">IF($B237="N/A","N/A",IF(C237&gt;10,"No",IF(C237&lt;-10,"No","Yes")))</f>
        <v>N/A</v>
      </c>
      <c r="E237" s="36">
        <v>24875</v>
      </c>
      <c r="F237" s="44" t="str">
        <f t="shared" ref="F237:F242" si="64">IF($B237="N/A","N/A",IF(E237&gt;10,"No",IF(E237&lt;-10,"No","Yes")))</f>
        <v>N/A</v>
      </c>
      <c r="G237" s="36">
        <v>25695</v>
      </c>
      <c r="H237" s="44" t="str">
        <f>IF($B237="N/A","N/A",IF(G237&gt;10,"No",IF(G237&lt;-10,"No","Yes")))</f>
        <v>N/A</v>
      </c>
      <c r="I237" s="12">
        <v>7.0949999999999998</v>
      </c>
      <c r="J237" s="12">
        <v>3.2959999999999998</v>
      </c>
      <c r="K237" s="45" t="s">
        <v>736</v>
      </c>
      <c r="L237" s="9" t="str">
        <f>IF(J237="Div by 0", "N/A", IF(OR(J237="N/A",K237="N/A"),"N/A", IF(J237&gt;VALUE(MID(K237,1,2)), "No", IF(J237&lt;-1*VALUE(MID(K237,1,2)), "No", "Yes"))))</f>
        <v>Yes</v>
      </c>
    </row>
    <row r="238" spans="1:12" ht="25.5" x14ac:dyDescent="0.2">
      <c r="A238" s="18" t="s">
        <v>1075</v>
      </c>
      <c r="B238" s="35" t="s">
        <v>213</v>
      </c>
      <c r="C238" s="8" t="s">
        <v>1746</v>
      </c>
      <c r="D238" s="44" t="str">
        <f t="shared" si="63"/>
        <v>N/A</v>
      </c>
      <c r="E238" s="8" t="s">
        <v>1746</v>
      </c>
      <c r="F238" s="44" t="str">
        <f t="shared" si="64"/>
        <v>N/A</v>
      </c>
      <c r="G238" s="8">
        <v>100</v>
      </c>
      <c r="H238" s="44" t="str">
        <f t="shared" ref="H238:H242" si="65">IF($B238="N/A","N/A",IF(G238&gt;10,"No",IF(G238&lt;-10,"No","Yes")))</f>
        <v>N/A</v>
      </c>
      <c r="I238" s="12" t="s">
        <v>1746</v>
      </c>
      <c r="J238" s="12" t="s">
        <v>1746</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0</v>
      </c>
      <c r="F239" s="44" t="str">
        <f t="shared" si="64"/>
        <v>N/A</v>
      </c>
      <c r="G239" s="36">
        <v>0</v>
      </c>
      <c r="H239" s="44" t="str">
        <f t="shared" si="65"/>
        <v>N/A</v>
      </c>
      <c r="I239" s="12" t="s">
        <v>1746</v>
      </c>
      <c r="J239" s="12" t="s">
        <v>1746</v>
      </c>
      <c r="K239" s="45" t="s">
        <v>213</v>
      </c>
      <c r="L239" s="9" t="str">
        <f t="shared" si="66"/>
        <v>N/A</v>
      </c>
    </row>
    <row r="240" spans="1:12" ht="25.5" x14ac:dyDescent="0.2">
      <c r="A240" s="18" t="s">
        <v>1077</v>
      </c>
      <c r="B240" s="35" t="s">
        <v>213</v>
      </c>
      <c r="C240" s="8" t="s">
        <v>1746</v>
      </c>
      <c r="D240" s="44" t="str">
        <f t="shared" si="63"/>
        <v>N/A</v>
      </c>
      <c r="E240" s="8" t="s">
        <v>1746</v>
      </c>
      <c r="F240" s="44" t="str">
        <f t="shared" si="64"/>
        <v>N/A</v>
      </c>
      <c r="G240" s="8" t="s">
        <v>1746</v>
      </c>
      <c r="H240" s="44" t="str">
        <f t="shared" si="65"/>
        <v>N/A</v>
      </c>
      <c r="I240" s="12" t="s">
        <v>1746</v>
      </c>
      <c r="J240" s="12" t="s">
        <v>1746</v>
      </c>
      <c r="K240" s="45" t="s">
        <v>213</v>
      </c>
      <c r="L240" s="9" t="str">
        <f t="shared" si="66"/>
        <v>N/A</v>
      </c>
    </row>
    <row r="241" spans="1:12" x14ac:dyDescent="0.2">
      <c r="A241" s="18" t="s">
        <v>1078</v>
      </c>
      <c r="B241" s="35" t="s">
        <v>213</v>
      </c>
      <c r="C241" s="36">
        <v>0</v>
      </c>
      <c r="D241" s="44" t="str">
        <f t="shared" si="63"/>
        <v>N/A</v>
      </c>
      <c r="E241" s="36">
        <v>0</v>
      </c>
      <c r="F241" s="44" t="str">
        <f t="shared" si="64"/>
        <v>N/A</v>
      </c>
      <c r="G241" s="36">
        <v>0</v>
      </c>
      <c r="H241" s="44" t="str">
        <f t="shared" si="65"/>
        <v>N/A</v>
      </c>
      <c r="I241" s="12" t="s">
        <v>1746</v>
      </c>
      <c r="J241" s="12" t="s">
        <v>1746</v>
      </c>
      <c r="K241" s="45" t="s">
        <v>213</v>
      </c>
      <c r="L241" s="9" t="str">
        <f t="shared" si="66"/>
        <v>N/A</v>
      </c>
    </row>
    <row r="242" spans="1:12" ht="25.5" x14ac:dyDescent="0.2">
      <c r="A242" s="18" t="s">
        <v>1079</v>
      </c>
      <c r="B242" s="35" t="s">
        <v>213</v>
      </c>
      <c r="C242" s="8" t="s">
        <v>1746</v>
      </c>
      <c r="D242" s="44" t="str">
        <f t="shared" si="63"/>
        <v>N/A</v>
      </c>
      <c r="E242" s="8" t="s">
        <v>1746</v>
      </c>
      <c r="F242" s="44" t="str">
        <f t="shared" si="64"/>
        <v>N/A</v>
      </c>
      <c r="G242" s="8">
        <v>0</v>
      </c>
      <c r="H242" s="44" t="str">
        <f t="shared" si="65"/>
        <v>N/A</v>
      </c>
      <c r="I242" s="12" t="s">
        <v>1746</v>
      </c>
      <c r="J242" s="12" t="s">
        <v>1746</v>
      </c>
      <c r="K242" s="45" t="s">
        <v>213</v>
      </c>
      <c r="L242" s="9" t="str">
        <f t="shared" si="66"/>
        <v>N/A</v>
      </c>
    </row>
    <row r="243" spans="1:12" x14ac:dyDescent="0.2">
      <c r="A243" s="6" t="s">
        <v>1080</v>
      </c>
      <c r="B243" s="35" t="s">
        <v>213</v>
      </c>
      <c r="C243" s="36">
        <v>1249738</v>
      </c>
      <c r="D243" s="44" t="str">
        <f>IF($B243="N/A","N/A",IF(C243&gt;10,"No",IF(C243&lt;-10,"No","Yes")))</f>
        <v>N/A</v>
      </c>
      <c r="E243" s="36">
        <v>1368194</v>
      </c>
      <c r="F243" s="44" t="str">
        <f>IF($B243="N/A","N/A",IF(E243&gt;10,"No",IF(E243&lt;-10,"No","Yes")))</f>
        <v>N/A</v>
      </c>
      <c r="G243" s="36">
        <v>1390612</v>
      </c>
      <c r="H243" s="44" t="str">
        <f>IF($B243="N/A","N/A",IF(G243&gt;10,"No",IF(G243&lt;-10,"No","Yes")))</f>
        <v>N/A</v>
      </c>
      <c r="I243" s="12">
        <v>9.4779999999999998</v>
      </c>
      <c r="J243" s="12">
        <v>1.639</v>
      </c>
      <c r="K243" s="45" t="s">
        <v>736</v>
      </c>
      <c r="L243" s="9" t="str">
        <f t="shared" ref="L243:L276" si="67">IF(J243="Div by 0", "N/A", IF(K243="N/A","N/A", IF(J243&gt;VALUE(MID(K243,1,2)), "No", IF(J243&lt;-1*VALUE(MID(K243,1,2)), "No", "Yes"))))</f>
        <v>Yes</v>
      </c>
    </row>
    <row r="244" spans="1:12" x14ac:dyDescent="0.2">
      <c r="A244" s="2" t="s">
        <v>1081</v>
      </c>
      <c r="B244" s="35" t="s">
        <v>213</v>
      </c>
      <c r="C244" s="8">
        <v>3.1550400735999999</v>
      </c>
      <c r="D244" s="44" t="str">
        <f>IF($B244="N/A","N/A",IF(C244&gt;10,"No",IF(C244&lt;-10,"No","Yes")))</f>
        <v>N/A</v>
      </c>
      <c r="E244" s="8">
        <v>3.9517786000999999</v>
      </c>
      <c r="F244" s="44" t="str">
        <f>IF($B244="N/A","N/A",IF(E244&gt;10,"No",IF(E244&lt;-10,"No","Yes")))</f>
        <v>N/A</v>
      </c>
      <c r="G244" s="8">
        <v>3.9525341831</v>
      </c>
      <c r="H244" s="44" t="str">
        <f>IF($B244="N/A","N/A",IF(G244&gt;10,"No",IF(G244&lt;-10,"No","Yes")))</f>
        <v>N/A</v>
      </c>
      <c r="I244" s="12">
        <v>25.25</v>
      </c>
      <c r="J244" s="12">
        <v>1.9099999999999999E-2</v>
      </c>
      <c r="K244" s="45" t="s">
        <v>736</v>
      </c>
      <c r="L244" s="9" t="str">
        <f t="shared" si="67"/>
        <v>Yes</v>
      </c>
    </row>
    <row r="245" spans="1:12" x14ac:dyDescent="0.2">
      <c r="A245" s="2" t="s">
        <v>1082</v>
      </c>
      <c r="B245" s="35" t="s">
        <v>213</v>
      </c>
      <c r="C245" s="8">
        <v>98.480492701000003</v>
      </c>
      <c r="D245" s="44" t="str">
        <f>IF($B245="N/A","N/A",IF(C245&gt;10,"No",IF(C245&lt;-10,"No","Yes")))</f>
        <v>N/A</v>
      </c>
      <c r="E245" s="8">
        <v>98.741092817999998</v>
      </c>
      <c r="F245" s="44" t="str">
        <f>IF($B245="N/A","N/A",IF(E245&gt;10,"No",IF(E245&lt;-10,"No","Yes")))</f>
        <v>N/A</v>
      </c>
      <c r="G245" s="8">
        <v>98.529684773</v>
      </c>
      <c r="H245" s="44" t="str">
        <f>IF($B245="N/A","N/A",IF(G245&gt;10,"No",IF(G245&lt;-10,"No","Yes")))</f>
        <v>N/A</v>
      </c>
      <c r="I245" s="12">
        <v>0.2646</v>
      </c>
      <c r="J245" s="12">
        <v>-0.214</v>
      </c>
      <c r="K245" s="45" t="s">
        <v>736</v>
      </c>
      <c r="L245" s="9" t="str">
        <f t="shared" si="67"/>
        <v>Yes</v>
      </c>
    </row>
    <row r="246" spans="1:12" x14ac:dyDescent="0.2">
      <c r="A246" s="2" t="s">
        <v>1083</v>
      </c>
      <c r="B246" s="35" t="s">
        <v>213</v>
      </c>
      <c r="C246" s="8">
        <v>91.076704313999997</v>
      </c>
      <c r="D246" s="44" t="str">
        <f t="shared" ref="D246:D274" si="68">IF($B246="N/A","N/A",IF(C246&gt;10,"No",IF(C246&lt;-10,"No","Yes")))</f>
        <v>N/A</v>
      </c>
      <c r="E246" s="8">
        <v>91.904903857999997</v>
      </c>
      <c r="F246" s="44" t="str">
        <f t="shared" ref="F246:F274" si="69">IF($B246="N/A","N/A",IF(E246&gt;10,"No",IF(E246&lt;-10,"No","Yes")))</f>
        <v>N/A</v>
      </c>
      <c r="G246" s="8">
        <v>91.899625670999995</v>
      </c>
      <c r="H246" s="44" t="str">
        <f t="shared" ref="H246:H274" si="70">IF($B246="N/A","N/A",IF(G246&gt;10,"No",IF(G246&lt;-10,"No","Yes")))</f>
        <v>N/A</v>
      </c>
      <c r="I246" s="12">
        <v>0.9093</v>
      </c>
      <c r="J246" s="12">
        <v>-6.0000000000000001E-3</v>
      </c>
      <c r="K246" s="45" t="s">
        <v>736</v>
      </c>
      <c r="L246" s="9" t="str">
        <f t="shared" si="67"/>
        <v>Yes</v>
      </c>
    </row>
    <row r="247" spans="1:12" x14ac:dyDescent="0.2">
      <c r="A247" s="2" t="s">
        <v>1084</v>
      </c>
      <c r="B247" s="35" t="s">
        <v>213</v>
      </c>
      <c r="C247" s="8">
        <v>99.817413439000006</v>
      </c>
      <c r="D247" s="44" t="str">
        <f t="shared" si="68"/>
        <v>N/A</v>
      </c>
      <c r="E247" s="8">
        <v>99.799956608000002</v>
      </c>
      <c r="F247" s="44" t="str">
        <f t="shared" si="69"/>
        <v>N/A</v>
      </c>
      <c r="G247" s="8">
        <v>99.829263458</v>
      </c>
      <c r="H247" s="44" t="str">
        <f t="shared" si="70"/>
        <v>N/A</v>
      </c>
      <c r="I247" s="12">
        <v>-1.7000000000000001E-2</v>
      </c>
      <c r="J247" s="12">
        <v>2.9399999999999999E-2</v>
      </c>
      <c r="K247" s="45" t="s">
        <v>736</v>
      </c>
      <c r="L247" s="9" t="str">
        <f t="shared" si="67"/>
        <v>Yes</v>
      </c>
    </row>
    <row r="248" spans="1:12" x14ac:dyDescent="0.2">
      <c r="A248" s="2" t="s">
        <v>1085</v>
      </c>
      <c r="B248" s="35" t="s">
        <v>213</v>
      </c>
      <c r="C248" s="8">
        <v>44.964304517999999</v>
      </c>
      <c r="D248" s="44" t="str">
        <f t="shared" si="68"/>
        <v>N/A</v>
      </c>
      <c r="E248" s="8">
        <v>44.628904964999997</v>
      </c>
      <c r="F248" s="44" t="str">
        <f t="shared" si="69"/>
        <v>N/A</v>
      </c>
      <c r="G248" s="8">
        <v>46.998084296999998</v>
      </c>
      <c r="H248" s="44" t="str">
        <f t="shared" si="70"/>
        <v>N/A</v>
      </c>
      <c r="I248" s="12">
        <v>-0.746</v>
      </c>
      <c r="J248" s="12">
        <v>5.3090000000000002</v>
      </c>
      <c r="K248" s="45" t="s">
        <v>736</v>
      </c>
      <c r="L248" s="9" t="str">
        <f t="shared" si="67"/>
        <v>Yes</v>
      </c>
    </row>
    <row r="249" spans="1:12" x14ac:dyDescent="0.2">
      <c r="A249" s="6" t="s">
        <v>1086</v>
      </c>
      <c r="B249" s="35" t="s">
        <v>213</v>
      </c>
      <c r="C249" s="36">
        <v>0</v>
      </c>
      <c r="D249" s="44" t="str">
        <f t="shared" si="68"/>
        <v>N/A</v>
      </c>
      <c r="E249" s="36">
        <v>0</v>
      </c>
      <c r="F249" s="44" t="str">
        <f t="shared" si="69"/>
        <v>N/A</v>
      </c>
      <c r="G249" s="36">
        <v>0</v>
      </c>
      <c r="H249" s="44" t="str">
        <f t="shared" si="70"/>
        <v>N/A</v>
      </c>
      <c r="I249" s="12" t="s">
        <v>1746</v>
      </c>
      <c r="J249" s="12" t="s">
        <v>1746</v>
      </c>
      <c r="K249" s="45" t="s">
        <v>736</v>
      </c>
      <c r="L249" s="9" t="str">
        <f t="shared" si="67"/>
        <v>N/A</v>
      </c>
    </row>
    <row r="250" spans="1:12" x14ac:dyDescent="0.2">
      <c r="A250" s="2" t="s">
        <v>1087</v>
      </c>
      <c r="B250" s="35" t="s">
        <v>213</v>
      </c>
      <c r="C250" s="8">
        <v>0</v>
      </c>
      <c r="D250" s="44" t="str">
        <f t="shared" si="68"/>
        <v>N/A</v>
      </c>
      <c r="E250" s="8">
        <v>0</v>
      </c>
      <c r="F250" s="44" t="str">
        <f t="shared" si="69"/>
        <v>N/A</v>
      </c>
      <c r="G250" s="8">
        <v>0</v>
      </c>
      <c r="H250" s="44" t="str">
        <f t="shared" si="70"/>
        <v>N/A</v>
      </c>
      <c r="I250" s="12" t="s">
        <v>1746</v>
      </c>
      <c r="J250" s="12" t="s">
        <v>1746</v>
      </c>
      <c r="K250" s="45" t="s">
        <v>736</v>
      </c>
      <c r="L250" s="9" t="str">
        <f t="shared" si="67"/>
        <v>N/A</v>
      </c>
    </row>
    <row r="251" spans="1:12" x14ac:dyDescent="0.2">
      <c r="A251" s="2" t="s">
        <v>1088</v>
      </c>
      <c r="B251" s="35" t="s">
        <v>213</v>
      </c>
      <c r="C251" s="8">
        <v>0</v>
      </c>
      <c r="D251" s="44" t="str">
        <f t="shared" si="68"/>
        <v>N/A</v>
      </c>
      <c r="E251" s="8">
        <v>0</v>
      </c>
      <c r="F251" s="44" t="str">
        <f t="shared" si="69"/>
        <v>N/A</v>
      </c>
      <c r="G251" s="8">
        <v>0</v>
      </c>
      <c r="H251" s="44" t="str">
        <f t="shared" si="70"/>
        <v>N/A</v>
      </c>
      <c r="I251" s="12" t="s">
        <v>1746</v>
      </c>
      <c r="J251" s="12" t="s">
        <v>1746</v>
      </c>
      <c r="K251" s="45" t="s">
        <v>736</v>
      </c>
      <c r="L251" s="9" t="str">
        <f t="shared" si="67"/>
        <v>N/A</v>
      </c>
    </row>
    <row r="252" spans="1:12" x14ac:dyDescent="0.2">
      <c r="A252" s="2" t="s">
        <v>1089</v>
      </c>
      <c r="B252" s="35" t="s">
        <v>213</v>
      </c>
      <c r="C252" s="8">
        <v>0</v>
      </c>
      <c r="D252" s="44" t="str">
        <f t="shared" si="68"/>
        <v>N/A</v>
      </c>
      <c r="E252" s="8">
        <v>0</v>
      </c>
      <c r="F252" s="44" t="str">
        <f t="shared" si="69"/>
        <v>N/A</v>
      </c>
      <c r="G252" s="8">
        <v>0</v>
      </c>
      <c r="H252" s="44" t="str">
        <f t="shared" si="70"/>
        <v>N/A</v>
      </c>
      <c r="I252" s="12" t="s">
        <v>1746</v>
      </c>
      <c r="J252" s="12" t="s">
        <v>1746</v>
      </c>
      <c r="K252" s="45" t="s">
        <v>736</v>
      </c>
      <c r="L252" s="9" t="str">
        <f t="shared" si="67"/>
        <v>N/A</v>
      </c>
    </row>
    <row r="253" spans="1:12" x14ac:dyDescent="0.2">
      <c r="A253" s="2" t="s">
        <v>1090</v>
      </c>
      <c r="B253" s="35" t="s">
        <v>213</v>
      </c>
      <c r="C253" s="8">
        <v>0</v>
      </c>
      <c r="D253" s="44" t="str">
        <f t="shared" si="68"/>
        <v>N/A</v>
      </c>
      <c r="E253" s="8">
        <v>0</v>
      </c>
      <c r="F253" s="44" t="str">
        <f t="shared" si="69"/>
        <v>N/A</v>
      </c>
      <c r="G253" s="8">
        <v>0</v>
      </c>
      <c r="H253" s="44" t="str">
        <f t="shared" si="70"/>
        <v>N/A</v>
      </c>
      <c r="I253" s="12" t="s">
        <v>1746</v>
      </c>
      <c r="J253" s="12" t="s">
        <v>1746</v>
      </c>
      <c r="K253" s="45" t="s">
        <v>736</v>
      </c>
      <c r="L253" s="9" t="str">
        <f t="shared" si="67"/>
        <v>N/A</v>
      </c>
    </row>
    <row r="254" spans="1:12" x14ac:dyDescent="0.2">
      <c r="A254" s="2" t="s">
        <v>1091</v>
      </c>
      <c r="B254" s="35" t="s">
        <v>213</v>
      </c>
      <c r="C254" s="8" t="s">
        <v>1746</v>
      </c>
      <c r="D254" s="44" t="str">
        <f t="shared" si="68"/>
        <v>N/A</v>
      </c>
      <c r="E254" s="8" t="s">
        <v>1746</v>
      </c>
      <c r="F254" s="44" t="str">
        <f t="shared" si="69"/>
        <v>N/A</v>
      </c>
      <c r="G254" s="8" t="s">
        <v>1746</v>
      </c>
      <c r="H254" s="44" t="str">
        <f t="shared" si="70"/>
        <v>N/A</v>
      </c>
      <c r="I254" s="12" t="s">
        <v>1746</v>
      </c>
      <c r="J254" s="12" t="s">
        <v>1746</v>
      </c>
      <c r="K254" s="45" t="s">
        <v>736</v>
      </c>
      <c r="L254" s="9" t="str">
        <f t="shared" si="67"/>
        <v>N/A</v>
      </c>
    </row>
    <row r="255" spans="1:12" x14ac:dyDescent="0.2">
      <c r="A255" s="2" t="s">
        <v>1092</v>
      </c>
      <c r="B255" s="35" t="s">
        <v>213</v>
      </c>
      <c r="C255" s="8" t="s">
        <v>1746</v>
      </c>
      <c r="D255" s="44" t="str">
        <f t="shared" si="68"/>
        <v>N/A</v>
      </c>
      <c r="E255" s="8" t="s">
        <v>1746</v>
      </c>
      <c r="F255" s="44" t="str">
        <f t="shared" si="69"/>
        <v>N/A</v>
      </c>
      <c r="G255" s="8" t="s">
        <v>1746</v>
      </c>
      <c r="H255" s="44" t="str">
        <f t="shared" si="70"/>
        <v>N/A</v>
      </c>
      <c r="I255" s="12" t="s">
        <v>1746</v>
      </c>
      <c r="J255" s="12" t="s">
        <v>1746</v>
      </c>
      <c r="K255" s="45" t="s">
        <v>736</v>
      </c>
      <c r="L255" s="9" t="str">
        <f>IF(J255="Div by 0", "N/A", IF(OR(J255="N/A",K255="N/A"),"N/A", IF(J255&gt;VALUE(MID(K255,1,2)), "No", IF(J255&lt;-1*VALUE(MID(K255,1,2)), "No", "Yes"))))</f>
        <v>N/A</v>
      </c>
    </row>
    <row r="256" spans="1:12" x14ac:dyDescent="0.2">
      <c r="A256" s="6" t="s">
        <v>1093</v>
      </c>
      <c r="B256" s="35" t="s">
        <v>213</v>
      </c>
      <c r="C256" s="36">
        <v>0</v>
      </c>
      <c r="D256" s="44" t="str">
        <f t="shared" si="68"/>
        <v>N/A</v>
      </c>
      <c r="E256" s="36">
        <v>0</v>
      </c>
      <c r="F256" s="44" t="str">
        <f t="shared" si="69"/>
        <v>N/A</v>
      </c>
      <c r="G256" s="36">
        <v>0</v>
      </c>
      <c r="H256" s="44" t="str">
        <f t="shared" si="70"/>
        <v>N/A</v>
      </c>
      <c r="I256" s="12" t="s">
        <v>1746</v>
      </c>
      <c r="J256" s="12" t="s">
        <v>1746</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1746</v>
      </c>
      <c r="J257" s="12" t="s">
        <v>1746</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1746</v>
      </c>
      <c r="J258" s="12" t="s">
        <v>1746</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1746</v>
      </c>
      <c r="J259" s="12" t="s">
        <v>1746</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1746</v>
      </c>
      <c r="J260" s="12" t="s">
        <v>1746</v>
      </c>
      <c r="K260" s="45" t="s">
        <v>736</v>
      </c>
      <c r="L260" s="9" t="str">
        <f t="shared" si="67"/>
        <v>N/A</v>
      </c>
    </row>
    <row r="261" spans="1:12" x14ac:dyDescent="0.2">
      <c r="A261" s="2" t="s">
        <v>1098</v>
      </c>
      <c r="B261" s="35" t="s">
        <v>213</v>
      </c>
      <c r="C261" s="8" t="s">
        <v>1746</v>
      </c>
      <c r="D261" s="44" t="str">
        <f t="shared" si="68"/>
        <v>N/A</v>
      </c>
      <c r="E261" s="8" t="s">
        <v>1746</v>
      </c>
      <c r="F261" s="44" t="str">
        <f t="shared" si="69"/>
        <v>N/A</v>
      </c>
      <c r="G261" s="8" t="s">
        <v>1746</v>
      </c>
      <c r="H261" s="44" t="str">
        <f t="shared" si="70"/>
        <v>N/A</v>
      </c>
      <c r="I261" s="12" t="s">
        <v>1746</v>
      </c>
      <c r="J261" s="12" t="s">
        <v>1746</v>
      </c>
      <c r="K261" s="45" t="s">
        <v>736</v>
      </c>
      <c r="L261" s="9" t="str">
        <f t="shared" si="67"/>
        <v>N/A</v>
      </c>
    </row>
    <row r="262" spans="1:12" x14ac:dyDescent="0.2">
      <c r="A262" s="2" t="s">
        <v>1099</v>
      </c>
      <c r="B262" s="35" t="s">
        <v>213</v>
      </c>
      <c r="C262" s="8" t="s">
        <v>1746</v>
      </c>
      <c r="D262" s="44" t="str">
        <f t="shared" si="68"/>
        <v>N/A</v>
      </c>
      <c r="E262" s="8" t="s">
        <v>1746</v>
      </c>
      <c r="F262" s="44" t="str">
        <f t="shared" si="69"/>
        <v>N/A</v>
      </c>
      <c r="G262" s="8" t="s">
        <v>1746</v>
      </c>
      <c r="H262" s="44" t="str">
        <f t="shared" si="70"/>
        <v>N/A</v>
      </c>
      <c r="I262" s="12" t="s">
        <v>1746</v>
      </c>
      <c r="J262" s="12" t="s">
        <v>1746</v>
      </c>
      <c r="K262" s="45" t="s">
        <v>736</v>
      </c>
      <c r="L262" s="9" t="str">
        <f>IF(J262="Div by 0", "N/A", IF(OR(J262="N/A",K262="N/A"),"N/A", IF(J262&gt;VALUE(MID(K262,1,2)), "No", IF(J262&lt;-1*VALUE(MID(K262,1,2)), "No", "Yes"))))</f>
        <v>N/A</v>
      </c>
    </row>
    <row r="263" spans="1:12" x14ac:dyDescent="0.2">
      <c r="A263" s="2" t="s">
        <v>1100</v>
      </c>
      <c r="B263" s="35" t="s">
        <v>213</v>
      </c>
      <c r="C263" s="36">
        <v>0</v>
      </c>
      <c r="D263" s="44" t="str">
        <f t="shared" si="68"/>
        <v>N/A</v>
      </c>
      <c r="E263" s="36">
        <v>0</v>
      </c>
      <c r="F263" s="44" t="str">
        <f t="shared" si="69"/>
        <v>N/A</v>
      </c>
      <c r="G263" s="36">
        <v>0</v>
      </c>
      <c r="H263" s="44" t="str">
        <f t="shared" si="70"/>
        <v>N/A</v>
      </c>
      <c r="I263" s="12" t="s">
        <v>1746</v>
      </c>
      <c r="J263" s="12" t="s">
        <v>1746</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1746</v>
      </c>
      <c r="J264" s="12" t="s">
        <v>1746</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1746</v>
      </c>
      <c r="J265" s="12" t="s">
        <v>1746</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1746</v>
      </c>
      <c r="J266" s="12" t="s">
        <v>1746</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1746</v>
      </c>
      <c r="J267" s="12" t="s">
        <v>1746</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1746</v>
      </c>
      <c r="J268" s="12" t="s">
        <v>1746</v>
      </c>
      <c r="K268" s="45" t="s">
        <v>736</v>
      </c>
      <c r="L268" s="9" t="str">
        <f t="shared" si="67"/>
        <v>N/A</v>
      </c>
    </row>
    <row r="269" spans="1:12" x14ac:dyDescent="0.2">
      <c r="A269" s="2" t="s">
        <v>1106</v>
      </c>
      <c r="B269" s="35" t="s">
        <v>213</v>
      </c>
      <c r="C269" s="8" t="s">
        <v>1746</v>
      </c>
      <c r="D269" s="44" t="str">
        <f t="shared" si="68"/>
        <v>N/A</v>
      </c>
      <c r="E269" s="8" t="s">
        <v>1746</v>
      </c>
      <c r="F269" s="44" t="str">
        <f t="shared" si="69"/>
        <v>N/A</v>
      </c>
      <c r="G269" s="8" t="s">
        <v>1746</v>
      </c>
      <c r="H269" s="44" t="str">
        <f t="shared" si="70"/>
        <v>N/A</v>
      </c>
      <c r="I269" s="12" t="s">
        <v>1746</v>
      </c>
      <c r="J269" s="12" t="s">
        <v>1746</v>
      </c>
      <c r="K269" s="45" t="s">
        <v>736</v>
      </c>
      <c r="L269" s="9" t="str">
        <f t="shared" si="67"/>
        <v>N/A</v>
      </c>
    </row>
    <row r="270" spans="1:12" x14ac:dyDescent="0.2">
      <c r="A270" s="2" t="s">
        <v>1107</v>
      </c>
      <c r="B270" s="35" t="s">
        <v>213</v>
      </c>
      <c r="C270" s="36">
        <v>0</v>
      </c>
      <c r="D270" s="44" t="str">
        <f t="shared" si="68"/>
        <v>N/A</v>
      </c>
      <c r="E270" s="36">
        <v>0</v>
      </c>
      <c r="F270" s="44" t="str">
        <f t="shared" si="69"/>
        <v>N/A</v>
      </c>
      <c r="G270" s="36">
        <v>12369</v>
      </c>
      <c r="H270" s="44" t="str">
        <f t="shared" si="70"/>
        <v>N/A</v>
      </c>
      <c r="I270" s="12" t="s">
        <v>1746</v>
      </c>
      <c r="J270" s="12" t="s">
        <v>1746</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1746</v>
      </c>
      <c r="J271" s="12" t="s">
        <v>1746</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1746</v>
      </c>
      <c r="J272" s="12" t="s">
        <v>1746</v>
      </c>
      <c r="K272" s="45" t="s">
        <v>736</v>
      </c>
      <c r="L272" s="9" t="str">
        <f t="shared" si="67"/>
        <v>N/A</v>
      </c>
    </row>
    <row r="273" spans="1:12" x14ac:dyDescent="0.2">
      <c r="A273" s="2" t="s">
        <v>1110</v>
      </c>
      <c r="B273" s="35" t="s">
        <v>213</v>
      </c>
      <c r="C273" s="36">
        <v>0</v>
      </c>
      <c r="D273" s="44" t="str">
        <f t="shared" si="68"/>
        <v>N/A</v>
      </c>
      <c r="E273" s="36">
        <v>0</v>
      </c>
      <c r="F273" s="44" t="str">
        <f t="shared" si="69"/>
        <v>N/A</v>
      </c>
      <c r="G273" s="36">
        <v>0</v>
      </c>
      <c r="H273" s="44" t="str">
        <f t="shared" si="70"/>
        <v>N/A</v>
      </c>
      <c r="I273" s="12" t="s">
        <v>1746</v>
      </c>
      <c r="J273" s="12" t="s">
        <v>1746</v>
      </c>
      <c r="K273" s="45" t="s">
        <v>736</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1746</v>
      </c>
      <c r="J274" s="12" t="s">
        <v>1746</v>
      </c>
      <c r="K274" s="45" t="s">
        <v>736</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1746</v>
      </c>
      <c r="J275" s="12" t="s">
        <v>1746</v>
      </c>
      <c r="K275" s="45" t="s">
        <v>736</v>
      </c>
      <c r="L275" s="9" t="str">
        <f t="shared" si="67"/>
        <v>N/A</v>
      </c>
    </row>
    <row r="276" spans="1:12" x14ac:dyDescent="0.2">
      <c r="A276" s="2" t="s">
        <v>155</v>
      </c>
      <c r="B276" s="48" t="s">
        <v>217</v>
      </c>
      <c r="C276" s="1">
        <v>0</v>
      </c>
      <c r="D276" s="44" t="str">
        <f t="shared" si="71"/>
        <v>Yes</v>
      </c>
      <c r="E276" s="1">
        <v>0</v>
      </c>
      <c r="F276" s="44" t="str">
        <f t="shared" si="72"/>
        <v>Yes</v>
      </c>
      <c r="G276" s="1">
        <v>7</v>
      </c>
      <c r="H276" s="44" t="str">
        <f t="shared" si="73"/>
        <v>No</v>
      </c>
      <c r="I276" s="12" t="s">
        <v>1746</v>
      </c>
      <c r="J276" s="12" t="s">
        <v>1746</v>
      </c>
      <c r="K276" s="45" t="s">
        <v>736</v>
      </c>
      <c r="L276" s="9" t="str">
        <f t="shared" si="67"/>
        <v>N/A</v>
      </c>
    </row>
    <row r="277" spans="1:12" x14ac:dyDescent="0.2">
      <c r="A277" s="18" t="s">
        <v>690</v>
      </c>
      <c r="B277" s="1" t="s">
        <v>213</v>
      </c>
      <c r="C277" s="1">
        <v>1196165</v>
      </c>
      <c r="D277" s="11" t="str">
        <f t="shared" ref="D277:D284" si="74">IF($B277="N/A","N/A",IF(C277&gt;10,"No",IF(C277&lt;-10,"No","Yes")))</f>
        <v>N/A</v>
      </c>
      <c r="E277" s="1">
        <v>1292914</v>
      </c>
      <c r="F277" s="11" t="str">
        <f t="shared" ref="F277:F278" si="75">IF($B277="N/A","N/A",IF(E277&gt;10,"No",IF(E277&lt;-10,"No","Yes")))</f>
        <v>N/A</v>
      </c>
      <c r="G277" s="1">
        <v>1320116</v>
      </c>
      <c r="H277" s="11" t="str">
        <f t="shared" ref="H277:H278" si="76">IF($B277="N/A","N/A",IF(G277&gt;10,"No",IF(G277&lt;-10,"No","Yes")))</f>
        <v>N/A</v>
      </c>
      <c r="I277" s="12">
        <v>8.0879999999999992</v>
      </c>
      <c r="J277" s="12">
        <v>2.1040000000000001</v>
      </c>
      <c r="K277" s="1" t="s">
        <v>213</v>
      </c>
      <c r="L277" s="9" t="str">
        <f t="shared" ref="L277:L278" si="77">IF(J277="Div by 0", "N/A", IF(K277="N/A","N/A", IF(J277&gt;VALUE(MID(K277,1,2)), "No", IF(J277&lt;-1*VALUE(MID(K277,1,2)), "No", "Yes"))))</f>
        <v>N/A</v>
      </c>
    </row>
    <row r="278" spans="1:12" x14ac:dyDescent="0.2">
      <c r="A278" s="18" t="s">
        <v>691</v>
      </c>
      <c r="B278" s="1" t="s">
        <v>213</v>
      </c>
      <c r="C278" s="1">
        <v>966609.41666999995</v>
      </c>
      <c r="D278" s="11" t="str">
        <f t="shared" si="74"/>
        <v>N/A</v>
      </c>
      <c r="E278" s="1">
        <v>1094029</v>
      </c>
      <c r="F278" s="11" t="str">
        <f t="shared" si="75"/>
        <v>N/A</v>
      </c>
      <c r="G278" s="1">
        <v>1122358.5833000001</v>
      </c>
      <c r="H278" s="11" t="str">
        <f t="shared" si="76"/>
        <v>N/A</v>
      </c>
      <c r="I278" s="12">
        <v>13.18</v>
      </c>
      <c r="J278" s="12">
        <v>2.589</v>
      </c>
      <c r="K278" s="1" t="s">
        <v>213</v>
      </c>
      <c r="L278" s="9" t="str">
        <f t="shared" si="77"/>
        <v>N/A</v>
      </c>
    </row>
    <row r="279" spans="1:12" x14ac:dyDescent="0.2">
      <c r="A279" s="18" t="s">
        <v>692</v>
      </c>
      <c r="B279" s="1" t="s">
        <v>213</v>
      </c>
      <c r="C279" s="1">
        <v>75544</v>
      </c>
      <c r="D279" s="11" t="str">
        <f t="shared" si="74"/>
        <v>N/A</v>
      </c>
      <c r="E279" s="1">
        <v>84085</v>
      </c>
      <c r="F279" s="11" t="str">
        <f t="shared" ref="F279:F284" si="78">IF($B279="N/A","N/A",IF(E279&gt;10,"No",IF(E279&lt;-10,"No","Yes")))</f>
        <v>N/A</v>
      </c>
      <c r="G279" s="1">
        <v>86680</v>
      </c>
      <c r="H279" s="11" t="str">
        <f t="shared" ref="H279:H284" si="79">IF($B279="N/A","N/A",IF(G279&gt;10,"No",IF(G279&lt;-10,"No","Yes")))</f>
        <v>N/A</v>
      </c>
      <c r="I279" s="12">
        <v>11.31</v>
      </c>
      <c r="J279" s="12">
        <v>3.0859999999999999</v>
      </c>
      <c r="K279" s="1" t="s">
        <v>213</v>
      </c>
      <c r="L279" s="9" t="str">
        <f t="shared" ref="L279:L285" si="80">IF(J279="Div by 0", "N/A", IF(K279="N/A","N/A", IF(J279&gt;VALUE(MID(K279,1,2)), "No", IF(J279&lt;-1*VALUE(MID(K279,1,2)), "No", "Yes"))))</f>
        <v>N/A</v>
      </c>
    </row>
    <row r="280" spans="1:12" x14ac:dyDescent="0.2">
      <c r="A280" s="18" t="s">
        <v>693</v>
      </c>
      <c r="B280" s="1" t="s">
        <v>213</v>
      </c>
      <c r="C280" s="1">
        <v>82868</v>
      </c>
      <c r="D280" s="11" t="str">
        <f t="shared" si="74"/>
        <v>N/A</v>
      </c>
      <c r="E280" s="1">
        <v>93502</v>
      </c>
      <c r="F280" s="11" t="str">
        <f t="shared" si="78"/>
        <v>N/A</v>
      </c>
      <c r="G280" s="1">
        <v>95817</v>
      </c>
      <c r="H280" s="11" t="str">
        <f t="shared" si="79"/>
        <v>N/A</v>
      </c>
      <c r="I280" s="12">
        <v>12.83</v>
      </c>
      <c r="J280" s="12">
        <v>2.476</v>
      </c>
      <c r="K280" s="1" t="s">
        <v>213</v>
      </c>
      <c r="L280" s="9" t="str">
        <f t="shared" si="80"/>
        <v>N/A</v>
      </c>
    </row>
    <row r="281" spans="1:12" x14ac:dyDescent="0.2">
      <c r="A281" s="18" t="s">
        <v>694</v>
      </c>
      <c r="B281" s="1" t="s">
        <v>213</v>
      </c>
      <c r="C281" s="1">
        <v>62328.333333000002</v>
      </c>
      <c r="D281" s="11" t="str">
        <f t="shared" si="74"/>
        <v>N/A</v>
      </c>
      <c r="E281" s="1">
        <v>69388.583333000002</v>
      </c>
      <c r="F281" s="11" t="str">
        <f t="shared" si="78"/>
        <v>N/A</v>
      </c>
      <c r="G281" s="1">
        <v>70502.75</v>
      </c>
      <c r="H281" s="11" t="str">
        <f t="shared" si="79"/>
        <v>N/A</v>
      </c>
      <c r="I281" s="12">
        <v>11.33</v>
      </c>
      <c r="J281" s="12">
        <v>1.6060000000000001</v>
      </c>
      <c r="K281" s="1" t="s">
        <v>213</v>
      </c>
      <c r="L281" s="9" t="str">
        <f t="shared" si="80"/>
        <v>N/A</v>
      </c>
    </row>
    <row r="282" spans="1:12" x14ac:dyDescent="0.2">
      <c r="A282" s="18" t="s">
        <v>695</v>
      </c>
      <c r="B282" s="1" t="s">
        <v>213</v>
      </c>
      <c r="C282" s="1">
        <v>22104</v>
      </c>
      <c r="D282" s="11" t="str">
        <f t="shared" si="74"/>
        <v>N/A</v>
      </c>
      <c r="E282" s="1">
        <v>24588</v>
      </c>
      <c r="F282" s="11" t="str">
        <f t="shared" si="78"/>
        <v>N/A</v>
      </c>
      <c r="G282" s="1">
        <v>26539</v>
      </c>
      <c r="H282" s="11" t="str">
        <f t="shared" si="79"/>
        <v>N/A</v>
      </c>
      <c r="I282" s="12">
        <v>11.24</v>
      </c>
      <c r="J282" s="12">
        <v>7.9349999999999996</v>
      </c>
      <c r="K282" s="1" t="s">
        <v>213</v>
      </c>
      <c r="L282" s="9" t="str">
        <f t="shared" si="80"/>
        <v>N/A</v>
      </c>
    </row>
    <row r="283" spans="1:12" x14ac:dyDescent="0.2">
      <c r="A283" s="18" t="s">
        <v>696</v>
      </c>
      <c r="B283" s="1" t="s">
        <v>213</v>
      </c>
      <c r="C283" s="1">
        <v>26273</v>
      </c>
      <c r="D283" s="11" t="str">
        <f t="shared" si="74"/>
        <v>N/A</v>
      </c>
      <c r="E283" s="1">
        <v>31747</v>
      </c>
      <c r="F283" s="11" t="str">
        <f t="shared" si="78"/>
        <v>N/A</v>
      </c>
      <c r="G283" s="1">
        <v>32605</v>
      </c>
      <c r="H283" s="11" t="str">
        <f t="shared" si="79"/>
        <v>N/A</v>
      </c>
      <c r="I283" s="12">
        <v>20.84</v>
      </c>
      <c r="J283" s="12">
        <v>2.7029999999999998</v>
      </c>
      <c r="K283" s="1" t="s">
        <v>213</v>
      </c>
      <c r="L283" s="9" t="str">
        <f t="shared" si="80"/>
        <v>N/A</v>
      </c>
    </row>
    <row r="284" spans="1:12" ht="25.5" x14ac:dyDescent="0.2">
      <c r="A284" s="18" t="s">
        <v>697</v>
      </c>
      <c r="B284" s="1" t="s">
        <v>213</v>
      </c>
      <c r="C284" s="1">
        <v>20721.583332999999</v>
      </c>
      <c r="D284" s="11" t="str">
        <f t="shared" si="74"/>
        <v>N/A</v>
      </c>
      <c r="E284" s="1">
        <v>24266.833332999999</v>
      </c>
      <c r="F284" s="11" t="str">
        <f t="shared" si="78"/>
        <v>N/A</v>
      </c>
      <c r="G284" s="1">
        <v>25262.25</v>
      </c>
      <c r="H284" s="11" t="str">
        <f t="shared" si="79"/>
        <v>N/A</v>
      </c>
      <c r="I284" s="12">
        <v>17.11</v>
      </c>
      <c r="J284" s="12">
        <v>4.1020000000000003</v>
      </c>
      <c r="K284" s="1" t="s">
        <v>213</v>
      </c>
      <c r="L284" s="9" t="str">
        <f t="shared" si="80"/>
        <v>N/A</v>
      </c>
    </row>
    <row r="285" spans="1:12" x14ac:dyDescent="0.2">
      <c r="A285" s="18" t="s">
        <v>402</v>
      </c>
      <c r="B285" s="35" t="s">
        <v>290</v>
      </c>
      <c r="C285" s="8">
        <v>8.1125122950000002</v>
      </c>
      <c r="D285" s="44" t="str">
        <f>IF($B285="N/A","N/A",IF(C285&lt;=40,"Yes","No"))</f>
        <v>Yes</v>
      </c>
      <c r="E285" s="8">
        <v>8.3457222573000003</v>
      </c>
      <c r="F285" s="44" t="str">
        <f>IF($B285="N/A","N/A",IF(E285&lt;=40,"Yes","No"))</f>
        <v>Yes</v>
      </c>
      <c r="G285" s="8">
        <v>8.6336294816999999</v>
      </c>
      <c r="H285" s="44" t="str">
        <f>IF($B285="N/A","N/A",IF(G285&lt;=40,"Yes","No"))</f>
        <v>Yes</v>
      </c>
      <c r="I285" s="12">
        <v>2.875</v>
      </c>
      <c r="J285" s="12">
        <v>3.45</v>
      </c>
      <c r="K285" s="45" t="s">
        <v>738</v>
      </c>
      <c r="L285" s="9" t="str">
        <f t="shared" si="80"/>
        <v>Yes</v>
      </c>
    </row>
    <row r="286" spans="1:12" x14ac:dyDescent="0.2">
      <c r="A286" s="18" t="s">
        <v>698</v>
      </c>
      <c r="B286" s="1" t="s">
        <v>213</v>
      </c>
      <c r="C286" s="1">
        <v>1491</v>
      </c>
      <c r="D286" s="11" t="str">
        <f t="shared" ref="D286:D304" si="81">IF($B286="N/A","N/A",IF(C286&gt;10,"No",IF(C286&lt;-10,"No","Yes")))</f>
        <v>N/A</v>
      </c>
      <c r="E286" s="1">
        <v>2024</v>
      </c>
      <c r="F286" s="11" t="str">
        <f t="shared" ref="F286:F287" si="82">IF($B286="N/A","N/A",IF(E286&gt;10,"No",IF(E286&lt;-10,"No","Yes")))</f>
        <v>N/A</v>
      </c>
      <c r="G286" s="1">
        <v>2052</v>
      </c>
      <c r="H286" s="11" t="str">
        <f t="shared" ref="H286:H287" si="83">IF($B286="N/A","N/A",IF(G286&gt;10,"No",IF(G286&lt;-10,"No","Yes")))</f>
        <v>N/A</v>
      </c>
      <c r="I286" s="12">
        <v>35.75</v>
      </c>
      <c r="J286" s="12">
        <v>1.383</v>
      </c>
      <c r="K286" s="1" t="s">
        <v>213</v>
      </c>
      <c r="L286" s="9" t="str">
        <f t="shared" ref="L286:L287" si="84">IF(J286="Div by 0", "N/A", IF(K286="N/A","N/A", IF(J286&gt;VALUE(MID(K286,1,2)), "No", IF(J286&lt;-1*VALUE(MID(K286,1,2)), "No", "Yes"))))</f>
        <v>N/A</v>
      </c>
    </row>
    <row r="287" spans="1:12" x14ac:dyDescent="0.2">
      <c r="A287" s="18" t="s">
        <v>699</v>
      </c>
      <c r="B287" s="1" t="s">
        <v>213</v>
      </c>
      <c r="C287" s="1">
        <v>327</v>
      </c>
      <c r="D287" s="11" t="str">
        <f t="shared" si="81"/>
        <v>N/A</v>
      </c>
      <c r="E287" s="1">
        <v>440.83333333000002</v>
      </c>
      <c r="F287" s="11" t="str">
        <f t="shared" si="82"/>
        <v>N/A</v>
      </c>
      <c r="G287" s="1">
        <v>452.16666666999998</v>
      </c>
      <c r="H287" s="11" t="str">
        <f t="shared" si="83"/>
        <v>N/A</v>
      </c>
      <c r="I287" s="12">
        <v>34.81</v>
      </c>
      <c r="J287" s="12">
        <v>2.5710000000000002</v>
      </c>
      <c r="K287" s="1" t="s">
        <v>213</v>
      </c>
      <c r="L287" s="9" t="str">
        <f t="shared" si="84"/>
        <v>N/A</v>
      </c>
    </row>
    <row r="288" spans="1:12" x14ac:dyDescent="0.2">
      <c r="A288" s="18" t="s">
        <v>700</v>
      </c>
      <c r="B288" s="1" t="s">
        <v>213</v>
      </c>
      <c r="C288" s="1">
        <v>167239</v>
      </c>
      <c r="D288" s="11" t="str">
        <f t="shared" si="81"/>
        <v>N/A</v>
      </c>
      <c r="E288" s="1">
        <v>197643</v>
      </c>
      <c r="F288" s="11" t="str">
        <f t="shared" ref="F288:F289" si="85">IF($B288="N/A","N/A",IF(E288&gt;10,"No",IF(E288&lt;-10,"No","Yes")))</f>
        <v>N/A</v>
      </c>
      <c r="G288" s="1">
        <v>199849</v>
      </c>
      <c r="H288" s="11" t="str">
        <f t="shared" ref="H288:H289" si="86">IF($B288="N/A","N/A",IF(G288&gt;10,"No",IF(G288&lt;-10,"No","Yes")))</f>
        <v>N/A</v>
      </c>
      <c r="I288" s="12">
        <v>18.18</v>
      </c>
      <c r="J288" s="12">
        <v>1.1160000000000001</v>
      </c>
      <c r="K288" s="1" t="s">
        <v>213</v>
      </c>
      <c r="L288" s="9" t="str">
        <f t="shared" ref="L288:L289" si="87">IF(J288="Div by 0", "N/A", IF(K288="N/A","N/A", IF(J288&gt;VALUE(MID(K288,1,2)), "No", IF(J288&lt;-1*VALUE(MID(K288,1,2)), "No", "Yes"))))</f>
        <v>N/A</v>
      </c>
    </row>
    <row r="289" spans="1:12" x14ac:dyDescent="0.2">
      <c r="A289" s="18" t="s">
        <v>712</v>
      </c>
      <c r="B289" s="1" t="s">
        <v>213</v>
      </c>
      <c r="C289" s="1">
        <v>117085.83332999999</v>
      </c>
      <c r="D289" s="11" t="str">
        <f t="shared" si="81"/>
        <v>N/A</v>
      </c>
      <c r="E289" s="1">
        <v>137789.33332999999</v>
      </c>
      <c r="F289" s="11" t="str">
        <f t="shared" si="85"/>
        <v>N/A</v>
      </c>
      <c r="G289" s="1">
        <v>136744.91667000001</v>
      </c>
      <c r="H289" s="11" t="str">
        <f t="shared" si="86"/>
        <v>N/A</v>
      </c>
      <c r="I289" s="12">
        <v>17.68</v>
      </c>
      <c r="J289" s="12">
        <v>-0.75800000000000001</v>
      </c>
      <c r="K289" s="1" t="s">
        <v>213</v>
      </c>
      <c r="L289" s="9" t="str">
        <f t="shared" si="87"/>
        <v>N/A</v>
      </c>
    </row>
    <row r="290" spans="1:12" x14ac:dyDescent="0.2">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
      <c r="A291" s="18" t="s">
        <v>702</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
      <c r="A292" s="18" t="s">
        <v>720</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
      <c r="A293" s="18" t="s">
        <v>713</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
      <c r="A296" s="18" t="s">
        <v>704</v>
      </c>
      <c r="B296" s="1" t="s">
        <v>213</v>
      </c>
      <c r="C296" s="1">
        <v>102</v>
      </c>
      <c r="D296" s="11" t="str">
        <f t="shared" si="81"/>
        <v>N/A</v>
      </c>
      <c r="E296" s="1">
        <v>315</v>
      </c>
      <c r="F296" s="11" t="str">
        <f t="shared" si="88"/>
        <v>N/A</v>
      </c>
      <c r="G296" s="1">
        <v>480</v>
      </c>
      <c r="H296" s="11" t="str">
        <f t="shared" si="89"/>
        <v>N/A</v>
      </c>
      <c r="I296" s="12">
        <v>208.8</v>
      </c>
      <c r="J296" s="12">
        <v>52.38</v>
      </c>
      <c r="K296" s="1" t="s">
        <v>213</v>
      </c>
      <c r="L296" s="9" t="str">
        <f t="shared" si="90"/>
        <v>N/A</v>
      </c>
    </row>
    <row r="297" spans="1:12" x14ac:dyDescent="0.2">
      <c r="A297" s="18" t="s">
        <v>715</v>
      </c>
      <c r="B297" s="1" t="s">
        <v>213</v>
      </c>
      <c r="C297" s="1">
        <v>27</v>
      </c>
      <c r="D297" s="11" t="str">
        <f t="shared" si="81"/>
        <v>N/A</v>
      </c>
      <c r="E297" s="1">
        <v>177.16666667000001</v>
      </c>
      <c r="F297" s="11" t="str">
        <f t="shared" si="88"/>
        <v>N/A</v>
      </c>
      <c r="G297" s="1">
        <v>245.83333332999999</v>
      </c>
      <c r="H297" s="11" t="str">
        <f t="shared" si="89"/>
        <v>N/A</v>
      </c>
      <c r="I297" s="12">
        <v>556.20000000000005</v>
      </c>
      <c r="J297" s="12">
        <v>38.76</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
      <c r="A302" s="18" t="s">
        <v>706</v>
      </c>
      <c r="B302" s="1" t="s">
        <v>213</v>
      </c>
      <c r="C302" s="1">
        <v>4936</v>
      </c>
      <c r="D302" s="11" t="str">
        <f t="shared" si="81"/>
        <v>N/A</v>
      </c>
      <c r="E302" s="1">
        <v>4580</v>
      </c>
      <c r="F302" s="11" t="str">
        <f t="shared" si="88"/>
        <v>N/A</v>
      </c>
      <c r="G302" s="1">
        <v>3980</v>
      </c>
      <c r="H302" s="11" t="str">
        <f t="shared" si="89"/>
        <v>N/A</v>
      </c>
      <c r="I302" s="12">
        <v>-7.21</v>
      </c>
      <c r="J302" s="12">
        <v>-13.1</v>
      </c>
      <c r="K302" s="1" t="s">
        <v>213</v>
      </c>
      <c r="L302" s="9" t="str">
        <f t="shared" ref="L302:L304" si="91">IF(J302="Div by 0", "N/A", IF(K302="N/A","N/A", IF(J302&gt;VALUE(MID(K302,1,2)), "No", IF(J302&lt;-1*VALUE(MID(K302,1,2)), "No", "Yes"))))</f>
        <v>N/A</v>
      </c>
    </row>
    <row r="303" spans="1:12" x14ac:dyDescent="0.2">
      <c r="A303" s="18" t="s">
        <v>707</v>
      </c>
      <c r="B303" s="1" t="s">
        <v>213</v>
      </c>
      <c r="C303" s="1">
        <v>5340</v>
      </c>
      <c r="D303" s="11" t="str">
        <f t="shared" si="81"/>
        <v>N/A</v>
      </c>
      <c r="E303" s="1">
        <v>5019</v>
      </c>
      <c r="F303" s="11" t="str">
        <f t="shared" si="88"/>
        <v>N/A</v>
      </c>
      <c r="G303" s="1">
        <v>4330</v>
      </c>
      <c r="H303" s="11" t="str">
        <f t="shared" si="89"/>
        <v>N/A</v>
      </c>
      <c r="I303" s="12">
        <v>-6.01</v>
      </c>
      <c r="J303" s="12">
        <v>-13.7</v>
      </c>
      <c r="K303" s="1" t="s">
        <v>213</v>
      </c>
      <c r="L303" s="9" t="str">
        <f t="shared" si="91"/>
        <v>N/A</v>
      </c>
    </row>
    <row r="304" spans="1:12" x14ac:dyDescent="0.2">
      <c r="A304" s="18" t="s">
        <v>718</v>
      </c>
      <c r="B304" s="1" t="s">
        <v>213</v>
      </c>
      <c r="C304" s="1">
        <v>4078.3333333</v>
      </c>
      <c r="D304" s="11" t="str">
        <f t="shared" si="81"/>
        <v>N/A</v>
      </c>
      <c r="E304" s="1">
        <v>3871.1666667</v>
      </c>
      <c r="F304" s="11" t="str">
        <f t="shared" si="88"/>
        <v>N/A</v>
      </c>
      <c r="G304" s="1">
        <v>3368.25</v>
      </c>
      <c r="H304" s="11" t="str">
        <f t="shared" si="89"/>
        <v>N/A</v>
      </c>
      <c r="I304" s="12">
        <v>-5.08</v>
      </c>
      <c r="J304" s="12">
        <v>-13</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
      <c r="A309" s="58" t="s">
        <v>711</v>
      </c>
      <c r="B309" s="1" t="s">
        <v>213</v>
      </c>
      <c r="C309" s="1">
        <v>102781</v>
      </c>
      <c r="D309" s="1" t="s">
        <v>213</v>
      </c>
      <c r="E309" s="1">
        <v>113503</v>
      </c>
      <c r="F309" s="1" t="s">
        <v>213</v>
      </c>
      <c r="G309" s="1">
        <v>117496</v>
      </c>
      <c r="H309" s="1" t="s">
        <v>213</v>
      </c>
      <c r="I309" s="12">
        <v>10.43</v>
      </c>
      <c r="J309" s="12">
        <v>3.5179999999999998</v>
      </c>
      <c r="K309" s="1" t="s">
        <v>213</v>
      </c>
      <c r="L309" s="9" t="str">
        <f>IF(J309="Div by 0", "N/A", IF(K309="N/A","N/A", IF(J309&gt;VALUE(MID(K309,1,2)), "No", IF(J309&lt;-1*VALUE(MID(K309,1,2)), "No", "Yes"))))</f>
        <v>N/A</v>
      </c>
    </row>
    <row r="310" spans="1:12" x14ac:dyDescent="0.2">
      <c r="A310" s="80" t="s">
        <v>73</v>
      </c>
      <c r="B310" s="35" t="s">
        <v>213</v>
      </c>
      <c r="C310" s="36">
        <v>1248150</v>
      </c>
      <c r="D310" s="44" t="str">
        <f>IF($B310="N/A","N/A",IF(C310&gt;10,"No",IF(C310&lt;-10,"No","Yes")))</f>
        <v>N/A</v>
      </c>
      <c r="E310" s="36">
        <v>1335399</v>
      </c>
      <c r="F310" s="44" t="str">
        <f>IF($B310="N/A","N/A",IF(E310&gt;10,"No",IF(E310&lt;-10,"No","Yes")))</f>
        <v>N/A</v>
      </c>
      <c r="G310" s="36">
        <v>1365814</v>
      </c>
      <c r="H310" s="44" t="str">
        <f>IF($B310="N/A","N/A",IF(G310&gt;10,"No",IF(G310&lt;-10,"No","Yes")))</f>
        <v>N/A</v>
      </c>
      <c r="I310" s="12">
        <v>6.99</v>
      </c>
      <c r="J310" s="12">
        <v>2.278</v>
      </c>
      <c r="K310" s="45" t="s">
        <v>738</v>
      </c>
      <c r="L310" s="9" t="str">
        <f t="shared" ref="L310:L339" si="92">IF(J310="Div by 0", "N/A", IF(K310="N/A","N/A", IF(J310&gt;VALUE(MID(K310,1,2)), "No", IF(J310&lt;-1*VALUE(MID(K310,1,2)), "No", "Yes"))))</f>
        <v>Yes</v>
      </c>
    </row>
    <row r="311" spans="1:12" x14ac:dyDescent="0.2">
      <c r="A311" s="58" t="s">
        <v>182</v>
      </c>
      <c r="B311" s="35" t="s">
        <v>213</v>
      </c>
      <c r="C311" s="36">
        <v>149464</v>
      </c>
      <c r="D311" s="11" t="str">
        <f t="shared" ref="D311:D314" si="93">IF($B311="N/A","N/A",IF(C311&gt;10,"No",IF(C311&lt;-10,"No","Yes")))</f>
        <v>N/A</v>
      </c>
      <c r="E311" s="36">
        <v>159886</v>
      </c>
      <c r="F311" s="11" t="str">
        <f t="shared" ref="F311:F314" si="94">IF($B311="N/A","N/A",IF(E311&gt;10,"No",IF(E311&lt;-10,"No","Yes")))</f>
        <v>N/A</v>
      </c>
      <c r="G311" s="36">
        <v>168241</v>
      </c>
      <c r="H311" s="11" t="str">
        <f t="shared" ref="H311:H314" si="95">IF($B311="N/A","N/A",IF(G311&gt;10,"No",IF(G311&lt;-10,"No","Yes")))</f>
        <v>N/A</v>
      </c>
      <c r="I311" s="12">
        <v>6.9729999999999999</v>
      </c>
      <c r="J311" s="12">
        <v>5.226</v>
      </c>
      <c r="K311" s="45" t="s">
        <v>738</v>
      </c>
      <c r="L311" s="9" t="str">
        <f>IF(J311="Div by 0", "N/A", IF(OR(J311="N/A",K311="N/A"),"N/A", IF(J311&gt;VALUE(MID(K311,1,2)), "No", IF(J311&lt;-1*VALUE(MID(K311,1,2)), "No", "Yes"))))</f>
        <v>Yes</v>
      </c>
    </row>
    <row r="312" spans="1:12" x14ac:dyDescent="0.2">
      <c r="A312" s="58" t="s">
        <v>183</v>
      </c>
      <c r="B312" s="35" t="s">
        <v>213</v>
      </c>
      <c r="C312" s="36">
        <v>323206</v>
      </c>
      <c r="D312" s="11" t="str">
        <f t="shared" si="93"/>
        <v>N/A</v>
      </c>
      <c r="E312" s="36">
        <v>341470</v>
      </c>
      <c r="F312" s="11" t="str">
        <f t="shared" si="94"/>
        <v>N/A</v>
      </c>
      <c r="G312" s="36">
        <v>360015</v>
      </c>
      <c r="H312" s="11" t="str">
        <f t="shared" si="95"/>
        <v>N/A</v>
      </c>
      <c r="I312" s="12">
        <v>5.6509999999999998</v>
      </c>
      <c r="J312" s="12">
        <v>5.431</v>
      </c>
      <c r="K312" s="45" t="s">
        <v>738</v>
      </c>
      <c r="L312" s="9" t="str">
        <f t="shared" ref="L312:L314" si="96">IF(J312="Div by 0", "N/A", IF(OR(J312="N/A",K312="N/A"),"N/A", IF(J312&gt;VALUE(MID(K312,1,2)), "No", IF(J312&lt;-1*VALUE(MID(K312,1,2)), "No", "Yes"))))</f>
        <v>Yes</v>
      </c>
    </row>
    <row r="313" spans="1:12" x14ac:dyDescent="0.2">
      <c r="A313" s="58" t="s">
        <v>184</v>
      </c>
      <c r="B313" s="35" t="s">
        <v>213</v>
      </c>
      <c r="C313" s="36">
        <v>409716</v>
      </c>
      <c r="D313" s="11" t="str">
        <f t="shared" si="93"/>
        <v>N/A</v>
      </c>
      <c r="E313" s="36">
        <v>435279</v>
      </c>
      <c r="F313" s="11" t="str">
        <f t="shared" si="94"/>
        <v>N/A</v>
      </c>
      <c r="G313" s="36">
        <v>437536</v>
      </c>
      <c r="H313" s="11" t="str">
        <f t="shared" si="95"/>
        <v>N/A</v>
      </c>
      <c r="I313" s="12">
        <v>6.2389999999999999</v>
      </c>
      <c r="J313" s="12">
        <v>0.51849999999999996</v>
      </c>
      <c r="K313" s="45" t="s">
        <v>738</v>
      </c>
      <c r="L313" s="9" t="str">
        <f t="shared" si="96"/>
        <v>Yes</v>
      </c>
    </row>
    <row r="314" spans="1:12" x14ac:dyDescent="0.2">
      <c r="A314" s="7" t="s">
        <v>185</v>
      </c>
      <c r="B314" s="35" t="s">
        <v>213</v>
      </c>
      <c r="C314" s="36">
        <v>365764</v>
      </c>
      <c r="D314" s="11" t="str">
        <f t="shared" si="93"/>
        <v>N/A</v>
      </c>
      <c r="E314" s="36">
        <v>398764</v>
      </c>
      <c r="F314" s="11" t="str">
        <f t="shared" si="94"/>
        <v>N/A</v>
      </c>
      <c r="G314" s="36">
        <v>400022</v>
      </c>
      <c r="H314" s="11" t="str">
        <f t="shared" si="95"/>
        <v>N/A</v>
      </c>
      <c r="I314" s="12">
        <v>9.0220000000000002</v>
      </c>
      <c r="J314" s="12">
        <v>0.3155</v>
      </c>
      <c r="K314" s="45" t="s">
        <v>738</v>
      </c>
      <c r="L314" s="9" t="str">
        <f t="shared" si="96"/>
        <v>Yes</v>
      </c>
    </row>
    <row r="315" spans="1:12" x14ac:dyDescent="0.2">
      <c r="A315" s="58" t="s">
        <v>1111</v>
      </c>
      <c r="B315" s="13" t="s">
        <v>213</v>
      </c>
      <c r="C315" s="36">
        <v>468199</v>
      </c>
      <c r="D315" s="9" t="str">
        <f t="shared" ref="D315:F318" si="97">IF($B315="N/A","N/A",IF(C315&lt;0,"No","Yes"))</f>
        <v>N/A</v>
      </c>
      <c r="E315" s="36">
        <v>496888</v>
      </c>
      <c r="F315" s="9" t="str">
        <f t="shared" si="97"/>
        <v>N/A</v>
      </c>
      <c r="G315" s="36">
        <v>501424</v>
      </c>
      <c r="H315" s="9" t="str">
        <f t="shared" ref="H315:H318" si="98">IF($B315="N/A","N/A",IF(G315&lt;0,"No","Yes"))</f>
        <v>N/A</v>
      </c>
      <c r="I315" s="12">
        <v>6.1280000000000001</v>
      </c>
      <c r="J315" s="12">
        <v>0.91290000000000004</v>
      </c>
      <c r="K315" s="1" t="s">
        <v>737</v>
      </c>
      <c r="L315" s="9" t="str">
        <f>IF(J315="Div by 0", "N/A", IF(OR(J315="N/A",K315="N/A"),"N/A", IF(J315&gt;VALUE(MID(K315,1,2)), "No", IF(J315&lt;-1*VALUE(MID(K315,1,2)), "No", "Yes"))))</f>
        <v>Yes</v>
      </c>
    </row>
    <row r="316" spans="1:12" x14ac:dyDescent="0.2">
      <c r="A316" s="58" t="s">
        <v>431</v>
      </c>
      <c r="B316" s="13" t="s">
        <v>213</v>
      </c>
      <c r="C316" s="36">
        <v>33363</v>
      </c>
      <c r="D316" s="9" t="str">
        <f t="shared" si="97"/>
        <v>N/A</v>
      </c>
      <c r="E316" s="36">
        <v>35250</v>
      </c>
      <c r="F316" s="9" t="str">
        <f t="shared" si="97"/>
        <v>N/A</v>
      </c>
      <c r="G316" s="36">
        <v>34516</v>
      </c>
      <c r="H316" s="9" t="str">
        <f t="shared" si="98"/>
        <v>N/A</v>
      </c>
      <c r="I316" s="12">
        <v>5.6559999999999997</v>
      </c>
      <c r="J316" s="12">
        <v>-2.08</v>
      </c>
      <c r="K316" s="1" t="s">
        <v>737</v>
      </c>
      <c r="L316" s="9" t="str">
        <f t="shared" ref="L316:L318" si="99">IF(J316="Div by 0", "N/A", IF(OR(J316="N/A",K316="N/A"),"N/A", IF(J316&gt;VALUE(MID(K316,1,2)), "No", IF(J316&lt;-1*VALUE(MID(K316,1,2)), "No", "Yes"))))</f>
        <v>Yes</v>
      </c>
    </row>
    <row r="317" spans="1:12" x14ac:dyDescent="0.2">
      <c r="A317" s="58" t="s">
        <v>432</v>
      </c>
      <c r="B317" s="13" t="s">
        <v>213</v>
      </c>
      <c r="C317" s="36">
        <v>584790</v>
      </c>
      <c r="D317" s="9" t="str">
        <f t="shared" si="97"/>
        <v>N/A</v>
      </c>
      <c r="E317" s="36">
        <v>629505</v>
      </c>
      <c r="F317" s="9" t="str">
        <f t="shared" si="97"/>
        <v>N/A</v>
      </c>
      <c r="G317" s="36">
        <v>643155</v>
      </c>
      <c r="H317" s="9" t="str">
        <f t="shared" si="98"/>
        <v>N/A</v>
      </c>
      <c r="I317" s="12">
        <v>7.6459999999999999</v>
      </c>
      <c r="J317" s="12">
        <v>2.1680000000000001</v>
      </c>
      <c r="K317" s="1" t="s">
        <v>737</v>
      </c>
      <c r="L317" s="9" t="str">
        <f t="shared" si="99"/>
        <v>Yes</v>
      </c>
    </row>
    <row r="318" spans="1:12" x14ac:dyDescent="0.2">
      <c r="A318" s="58" t="s">
        <v>1112</v>
      </c>
      <c r="B318" s="13" t="s">
        <v>213</v>
      </c>
      <c r="C318" s="36">
        <v>120552</v>
      </c>
      <c r="D318" s="9" t="str">
        <f t="shared" si="97"/>
        <v>N/A</v>
      </c>
      <c r="E318" s="36">
        <v>128904</v>
      </c>
      <c r="F318" s="9" t="str">
        <f t="shared" si="97"/>
        <v>N/A</v>
      </c>
      <c r="G318" s="36">
        <v>135078</v>
      </c>
      <c r="H318" s="9" t="str">
        <f t="shared" si="98"/>
        <v>N/A</v>
      </c>
      <c r="I318" s="12">
        <v>6.9279999999999999</v>
      </c>
      <c r="J318" s="12">
        <v>4.79</v>
      </c>
      <c r="K318" s="1" t="s">
        <v>737</v>
      </c>
      <c r="L318" s="9" t="str">
        <f t="shared" si="99"/>
        <v>Yes</v>
      </c>
    </row>
    <row r="319" spans="1:12" x14ac:dyDescent="0.2">
      <c r="A319" s="58" t="s">
        <v>98</v>
      </c>
      <c r="B319" s="35" t="s">
        <v>291</v>
      </c>
      <c r="C319" s="8">
        <v>82.195409205999994</v>
      </c>
      <c r="D319" s="44" t="str">
        <f>IF($B319="N/A","N/A",IF(C319&gt;80,"Yes","No"))</f>
        <v>Yes</v>
      </c>
      <c r="E319" s="8">
        <v>81.614483761000002</v>
      </c>
      <c r="F319" s="44" t="str">
        <f>IF($B319="N/A","N/A",IF(E319&gt;80,"Yes","No"))</f>
        <v>Yes</v>
      </c>
      <c r="G319" s="8">
        <v>82.075231326999997</v>
      </c>
      <c r="H319" s="44" t="str">
        <f>IF($B319="N/A","N/A",IF(G319&gt;80,"Yes","No"))</f>
        <v>Yes</v>
      </c>
      <c r="I319" s="12">
        <v>-0.70699999999999996</v>
      </c>
      <c r="J319" s="12">
        <v>0.5645</v>
      </c>
      <c r="K319" s="45" t="s">
        <v>738</v>
      </c>
      <c r="L319" s="9" t="str">
        <f t="shared" si="92"/>
        <v>Yes</v>
      </c>
    </row>
    <row r="320" spans="1:12" x14ac:dyDescent="0.2">
      <c r="A320" s="58" t="s">
        <v>332</v>
      </c>
      <c r="B320" s="35" t="s">
        <v>278</v>
      </c>
      <c r="C320" s="8">
        <v>5.2311020309999998</v>
      </c>
      <c r="D320" s="44" t="str">
        <f>IF($B320="N/A","N/A",IF(C320&gt;=5,"No",IF(C320&lt;0,"No","Yes")))</f>
        <v>No</v>
      </c>
      <c r="E320" s="8">
        <v>5.2044370258999999</v>
      </c>
      <c r="F320" s="44" t="str">
        <f>IF($B320="N/A","N/A",IF(E320&gt;=5,"No",IF(E320&lt;0,"No","Yes")))</f>
        <v>No</v>
      </c>
      <c r="G320" s="8">
        <v>5.1108716121000004</v>
      </c>
      <c r="H320" s="44" t="str">
        <f>IF($B320="N/A","N/A",IF(G320&gt;=5,"No",IF(G320&lt;0,"No","Yes")))</f>
        <v>No</v>
      </c>
      <c r="I320" s="12">
        <v>-0.51</v>
      </c>
      <c r="J320" s="12">
        <v>-1.8</v>
      </c>
      <c r="K320" s="45" t="s">
        <v>738</v>
      </c>
      <c r="L320" s="9" t="str">
        <f t="shared" si="92"/>
        <v>Yes</v>
      </c>
    </row>
    <row r="321" spans="1:12" x14ac:dyDescent="0.2">
      <c r="A321" s="58" t="s">
        <v>340</v>
      </c>
      <c r="B321" s="48" t="s">
        <v>278</v>
      </c>
      <c r="C321" s="8">
        <v>1.7545166847</v>
      </c>
      <c r="D321" s="44" t="str">
        <f>IF($B321="N/A","N/A",IF(C321&gt;=5,"No",IF(C321&lt;0,"No","Yes")))</f>
        <v>Yes</v>
      </c>
      <c r="E321" s="8">
        <v>1.8227511029000001</v>
      </c>
      <c r="F321" s="44" t="str">
        <f>IF($B321="N/A","N/A",IF(E321&gt;=5,"No",IF(E321&lt;0,"No","Yes")))</f>
        <v>Yes</v>
      </c>
      <c r="G321" s="8">
        <v>1.8602093696999999</v>
      </c>
      <c r="H321" s="44" t="str">
        <f>IF($B321="N/A","N/A",IF(G321&gt;=5,"No",IF(G321&lt;0,"No","Yes")))</f>
        <v>Yes</v>
      </c>
      <c r="I321" s="12">
        <v>3.8889999999999998</v>
      </c>
      <c r="J321" s="12">
        <v>2.0550000000000002</v>
      </c>
      <c r="K321" s="45" t="s">
        <v>738</v>
      </c>
      <c r="L321" s="9" t="str">
        <f t="shared" si="92"/>
        <v>Yes</v>
      </c>
    </row>
    <row r="322" spans="1:12" x14ac:dyDescent="0.2">
      <c r="A322" s="58" t="s">
        <v>333</v>
      </c>
      <c r="B322" s="48" t="s">
        <v>278</v>
      </c>
      <c r="C322" s="8">
        <v>3.00444658E-2</v>
      </c>
      <c r="D322" s="44" t="str">
        <f>IF($B322="N/A","N/A",IF(C322&gt;=5,"No",IF(C322&lt;0,"No","Yes")))</f>
        <v>Yes</v>
      </c>
      <c r="E322" s="8">
        <v>3.7067573100000001E-2</v>
      </c>
      <c r="F322" s="44" t="str">
        <f>IF($B322="N/A","N/A",IF(E322&gt;=5,"No",IF(E322&lt;0,"No","Yes")))</f>
        <v>Yes</v>
      </c>
      <c r="G322" s="8">
        <v>3.38991986E-2</v>
      </c>
      <c r="H322" s="44" t="str">
        <f>IF($B322="N/A","N/A",IF(G322&gt;=5,"No",IF(G322&lt;0,"No","Yes")))</f>
        <v>Yes</v>
      </c>
      <c r="I322" s="12">
        <v>23.38</v>
      </c>
      <c r="J322" s="12">
        <v>-8.5500000000000007</v>
      </c>
      <c r="K322" s="45" t="s">
        <v>738</v>
      </c>
      <c r="L322" s="9" t="str">
        <f t="shared" si="92"/>
        <v>Yes</v>
      </c>
    </row>
    <row r="323" spans="1:12" x14ac:dyDescent="0.2">
      <c r="A323" s="58" t="s">
        <v>334</v>
      </c>
      <c r="B323" s="48" t="s">
        <v>292</v>
      </c>
      <c r="C323" s="8">
        <v>9.7454632856999996</v>
      </c>
      <c r="D323" s="44" t="str">
        <f>IF($B323="N/A","N/A",IF(C323&gt;0,"No",IF(C323&lt;0,"No","Yes")))</f>
        <v>No</v>
      </c>
      <c r="E323" s="8">
        <v>10.341478464</v>
      </c>
      <c r="F323" s="44" t="str">
        <f>IF($B323="N/A","N/A",IF(E323&gt;0,"No",IF(E323&lt;0,"No","Yes")))</f>
        <v>No</v>
      </c>
      <c r="G323" s="8">
        <v>9.9921365574000003</v>
      </c>
      <c r="H323" s="44" t="str">
        <f>IF($B323="N/A","N/A",IF(G323&gt;0,"No",IF(G323&lt;0,"No","Yes")))</f>
        <v>No</v>
      </c>
      <c r="I323" s="12">
        <v>6.1159999999999997</v>
      </c>
      <c r="J323" s="12">
        <v>-3.38</v>
      </c>
      <c r="K323" s="45" t="s">
        <v>738</v>
      </c>
      <c r="L323" s="9" t="str">
        <f t="shared" si="92"/>
        <v>Yes</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1746</v>
      </c>
      <c r="J324" s="12" t="s">
        <v>1746</v>
      </c>
      <c r="K324" s="45" t="s">
        <v>738</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1746</v>
      </c>
      <c r="J325" s="12" t="s">
        <v>1746</v>
      </c>
      <c r="K325" s="45" t="s">
        <v>738</v>
      </c>
      <c r="L325" s="9" t="str">
        <f t="shared" si="92"/>
        <v>N/A</v>
      </c>
    </row>
    <row r="326" spans="1:12" x14ac:dyDescent="0.2">
      <c r="A326" s="58" t="s">
        <v>337</v>
      </c>
      <c r="B326" s="48" t="s">
        <v>292</v>
      </c>
      <c r="C326" s="8">
        <v>0</v>
      </c>
      <c r="D326" s="44" t="str">
        <f t="shared" si="100"/>
        <v>Yes</v>
      </c>
      <c r="E326" s="8">
        <v>1.34791175E-2</v>
      </c>
      <c r="F326" s="44" t="str">
        <f t="shared" si="101"/>
        <v>No</v>
      </c>
      <c r="G326" s="8">
        <v>1.8670184999999999E-2</v>
      </c>
      <c r="H326" s="44" t="str">
        <f t="shared" si="102"/>
        <v>No</v>
      </c>
      <c r="I326" s="12" t="s">
        <v>1746</v>
      </c>
      <c r="J326" s="12">
        <v>38.51</v>
      </c>
      <c r="K326" s="45" t="s">
        <v>738</v>
      </c>
      <c r="L326" s="9" t="str">
        <f t="shared" si="92"/>
        <v>No</v>
      </c>
    </row>
    <row r="327" spans="1:12" x14ac:dyDescent="0.2">
      <c r="A327" s="58" t="s">
        <v>99</v>
      </c>
      <c r="B327" s="48" t="s">
        <v>292</v>
      </c>
      <c r="C327" s="8">
        <v>0.6891799864</v>
      </c>
      <c r="D327" s="44" t="str">
        <f>IF($B327="N/A","N/A",IF(C327&gt;0,"No",IF(C327&lt;0,"No","Yes")))</f>
        <v>No</v>
      </c>
      <c r="E327" s="8">
        <v>0.67245819409999996</v>
      </c>
      <c r="F327" s="44" t="str">
        <f>IF($B327="N/A","N/A",IF(E327&gt;0,"No",IF(E327&lt;0,"No","Yes")))</f>
        <v>No</v>
      </c>
      <c r="G327" s="8">
        <v>0.65938700289999996</v>
      </c>
      <c r="H327" s="44" t="str">
        <f>IF($B327="N/A","N/A",IF(G327&gt;0,"No",IF(G327&lt;0,"No","Yes")))</f>
        <v>No</v>
      </c>
      <c r="I327" s="12">
        <v>-2.4300000000000002</v>
      </c>
      <c r="J327" s="12">
        <v>-1.94</v>
      </c>
      <c r="K327" s="45" t="s">
        <v>738</v>
      </c>
      <c r="L327" s="9" t="str">
        <f t="shared" si="92"/>
        <v>Yes</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1746</v>
      </c>
      <c r="J328" s="12" t="s">
        <v>1746</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1746</v>
      </c>
      <c r="J329" s="12" t="s">
        <v>1746</v>
      </c>
      <c r="K329" s="45" t="s">
        <v>738</v>
      </c>
      <c r="L329" s="9" t="str">
        <f t="shared" si="92"/>
        <v>N/A</v>
      </c>
    </row>
    <row r="330" spans="1:12" x14ac:dyDescent="0.2">
      <c r="A330" s="58" t="s">
        <v>1113</v>
      </c>
      <c r="B330" s="35" t="s">
        <v>213</v>
      </c>
      <c r="C330" s="8">
        <v>0.35428434079999999</v>
      </c>
      <c r="D330" s="44" t="str">
        <f>IF($B330="N/A","N/A",IF(C330&gt;10,"No",IF(C330&lt;-10,"No","Yes")))</f>
        <v>N/A</v>
      </c>
      <c r="E330" s="8">
        <v>0.29384476100000001</v>
      </c>
      <c r="F330" s="44" t="str">
        <f>IF($B330="N/A","N/A",IF(E330&gt;10,"No",IF(E330&lt;-10,"No","Yes")))</f>
        <v>N/A</v>
      </c>
      <c r="G330" s="8">
        <v>0.24959474719999999</v>
      </c>
      <c r="H330" s="44" t="str">
        <f>IF($B330="N/A","N/A",IF(G330&gt;10,"No",IF(G330&lt;-10,"No","Yes")))</f>
        <v>N/A</v>
      </c>
      <c r="I330" s="12">
        <v>-17.100000000000001</v>
      </c>
      <c r="J330" s="12">
        <v>-15.1</v>
      </c>
      <c r="K330" s="45" t="s">
        <v>738</v>
      </c>
      <c r="L330" s="9" t="str">
        <f t="shared" si="92"/>
        <v>No</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1746</v>
      </c>
      <c r="J331" s="12" t="s">
        <v>1746</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1746</v>
      </c>
      <c r="J332" s="12" t="s">
        <v>1746</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1746</v>
      </c>
      <c r="J333" s="12" t="s">
        <v>1746</v>
      </c>
      <c r="K333" s="45" t="s">
        <v>738</v>
      </c>
      <c r="L333" s="9" t="str">
        <f t="shared" si="92"/>
        <v>N/A</v>
      </c>
    </row>
    <row r="334" spans="1:12" x14ac:dyDescent="0.2">
      <c r="A334" s="58" t="s">
        <v>1117</v>
      </c>
      <c r="B334" s="35" t="s">
        <v>293</v>
      </c>
      <c r="C334" s="8">
        <v>9.3872531345999999</v>
      </c>
      <c r="D334" s="44" t="str">
        <f>IF($B334="N/A","N/A",IF(C334&gt;15,"No",IF(C334&lt;2,"No","Yes")))</f>
        <v>Yes</v>
      </c>
      <c r="E334" s="8">
        <v>9.5521263681999997</v>
      </c>
      <c r="F334" s="44" t="str">
        <f>IF($B334="N/A","N/A",IF(E334&gt;15,"No",IF(E334&lt;2,"No","Yes")))</f>
        <v>Yes</v>
      </c>
      <c r="G334" s="8">
        <v>9.4507744099999993</v>
      </c>
      <c r="H334" s="44" t="str">
        <f>IF($B334="N/A","N/A",IF(G334&gt;15,"No",IF(G334&lt;2,"No","Yes")))</f>
        <v>Yes</v>
      </c>
      <c r="I334" s="12">
        <v>1.756</v>
      </c>
      <c r="J334" s="12">
        <v>-1.06</v>
      </c>
      <c r="K334" s="45" t="s">
        <v>738</v>
      </c>
      <c r="L334" s="9" t="str">
        <f t="shared" si="92"/>
        <v>Yes</v>
      </c>
    </row>
    <row r="335" spans="1:12" x14ac:dyDescent="0.2">
      <c r="A335" s="58" t="s">
        <v>1118</v>
      </c>
      <c r="B335" s="35" t="s">
        <v>213</v>
      </c>
      <c r="C335" s="36">
        <v>113344</v>
      </c>
      <c r="D335" s="44" t="str">
        <f>IF($B335="N/A","N/A",IF(C335&gt;10,"No",IF(C335&lt;-10,"No","Yes")))</f>
        <v>N/A</v>
      </c>
      <c r="E335" s="36">
        <v>117958</v>
      </c>
      <c r="F335" s="44" t="str">
        <f>IF($B335="N/A","N/A",IF(E335&gt;10,"No",IF(E335&lt;-10,"No","Yes")))</f>
        <v>N/A</v>
      </c>
      <c r="G335" s="36">
        <v>109479</v>
      </c>
      <c r="H335" s="44" t="str">
        <f>IF($B335="N/A","N/A",IF(G335&gt;10,"No",IF(G335&lt;-10,"No","Yes")))</f>
        <v>N/A</v>
      </c>
      <c r="I335" s="12">
        <v>4.0709999999999997</v>
      </c>
      <c r="J335" s="12">
        <v>-7.19</v>
      </c>
      <c r="K335" s="45" t="s">
        <v>738</v>
      </c>
      <c r="L335" s="9" t="str">
        <f t="shared" si="92"/>
        <v>Yes</v>
      </c>
    </row>
    <row r="336" spans="1:12" x14ac:dyDescent="0.2">
      <c r="A336" s="58" t="s">
        <v>1673</v>
      </c>
      <c r="B336" s="35" t="s">
        <v>213</v>
      </c>
      <c r="C336" s="36">
        <v>49945</v>
      </c>
      <c r="D336" s="44" t="str">
        <f>IF($B336="N/A","N/A",IF(C336&gt;10,"No",IF(C336&lt;-10,"No","Yes")))</f>
        <v>N/A</v>
      </c>
      <c r="E336" s="36">
        <v>54104</v>
      </c>
      <c r="F336" s="44" t="str">
        <f>IF($B336="N/A","N/A",IF(E336&gt;10,"No",IF(E336&lt;-10,"No","Yes")))</f>
        <v>N/A</v>
      </c>
      <c r="G336" s="36">
        <v>54168</v>
      </c>
      <c r="H336" s="44" t="str">
        <f>IF($B336="N/A","N/A",IF(G336&gt;10,"No",IF(G336&lt;-10,"No","Yes")))</f>
        <v>N/A</v>
      </c>
      <c r="I336" s="12">
        <v>8.327</v>
      </c>
      <c r="J336" s="12">
        <v>0.1183</v>
      </c>
      <c r="K336" s="45" t="s">
        <v>738</v>
      </c>
      <c r="L336" s="9" t="str">
        <f t="shared" si="92"/>
        <v>Yes</v>
      </c>
    </row>
    <row r="337" spans="1:12" x14ac:dyDescent="0.2">
      <c r="A337" s="58" t="s">
        <v>1674</v>
      </c>
      <c r="B337" s="35" t="s">
        <v>213</v>
      </c>
      <c r="C337" s="36">
        <v>6621</v>
      </c>
      <c r="D337" s="44" t="str">
        <f>IF($B337="N/A","N/A",IF(C337&gt;10,"No",IF(C337&lt;-10,"No","Yes")))</f>
        <v>N/A</v>
      </c>
      <c r="E337" s="36">
        <v>7202</v>
      </c>
      <c r="F337" s="44" t="str">
        <f>IF($B337="N/A","N/A",IF(E337&gt;10,"No",IF(E337&lt;-10,"No","Yes")))</f>
        <v>N/A</v>
      </c>
      <c r="G337" s="36">
        <v>7130</v>
      </c>
      <c r="H337" s="44" t="str">
        <f>IF($B337="N/A","N/A",IF(G337&gt;10,"No",IF(G337&lt;-10,"No","Yes")))</f>
        <v>N/A</v>
      </c>
      <c r="I337" s="12">
        <v>8.7750000000000004</v>
      </c>
      <c r="J337" s="12">
        <v>-1</v>
      </c>
      <c r="K337" s="45" t="s">
        <v>738</v>
      </c>
      <c r="L337" s="9" t="str">
        <f t="shared" si="92"/>
        <v>Yes</v>
      </c>
    </row>
    <row r="338" spans="1:12" x14ac:dyDescent="0.2">
      <c r="A338" s="58" t="s">
        <v>1675</v>
      </c>
      <c r="B338" s="35" t="s">
        <v>213</v>
      </c>
      <c r="C338" s="36">
        <v>13404</v>
      </c>
      <c r="D338" s="44" t="str">
        <f>IF($B338="N/A","N/A",IF(C338&gt;10,"No",IF(C338&lt;-10,"No","Yes")))</f>
        <v>N/A</v>
      </c>
      <c r="E338" s="36">
        <v>17763</v>
      </c>
      <c r="F338" s="44" t="str">
        <f>IF($B338="N/A","N/A",IF(E338&gt;10,"No",IF(E338&lt;-10,"No","Yes")))</f>
        <v>N/A</v>
      </c>
      <c r="G338" s="36">
        <v>17037</v>
      </c>
      <c r="H338" s="44" t="str">
        <f>IF($B338="N/A","N/A",IF(G338&gt;10,"No",IF(G338&lt;-10,"No","Yes")))</f>
        <v>N/A</v>
      </c>
      <c r="I338" s="12">
        <v>32.520000000000003</v>
      </c>
      <c r="J338" s="12">
        <v>-4.09</v>
      </c>
      <c r="K338" s="45" t="s">
        <v>738</v>
      </c>
      <c r="L338" s="9" t="str">
        <f t="shared" si="92"/>
        <v>Yes</v>
      </c>
    </row>
    <row r="339" spans="1:12" x14ac:dyDescent="0.2">
      <c r="A339" s="58" t="s">
        <v>1676</v>
      </c>
      <c r="B339" s="35" t="s">
        <v>213</v>
      </c>
      <c r="C339" s="36">
        <v>2525</v>
      </c>
      <c r="D339" s="44" t="str">
        <f>IF($B339="N/A","N/A",IF(C339&gt;10,"No",IF(C339&lt;-10,"No","Yes")))</f>
        <v>N/A</v>
      </c>
      <c r="E339" s="36">
        <v>3026</v>
      </c>
      <c r="F339" s="44" t="str">
        <f>IF($B339="N/A","N/A",IF(E339&gt;10,"No",IF(E339&lt;-10,"No","Yes")))</f>
        <v>N/A</v>
      </c>
      <c r="G339" s="36">
        <v>2751</v>
      </c>
      <c r="H339" s="44" t="str">
        <f>IF($B339="N/A","N/A",IF(G339&gt;10,"No",IF(G339&lt;-10,"No","Yes")))</f>
        <v>N/A</v>
      </c>
      <c r="I339" s="12">
        <v>19.84</v>
      </c>
      <c r="J339" s="12">
        <v>-9.09</v>
      </c>
      <c r="K339" s="45" t="s">
        <v>738</v>
      </c>
      <c r="L339" s="9" t="str">
        <f t="shared" si="92"/>
        <v>Yes</v>
      </c>
    </row>
    <row r="340" spans="1:12" s="21" customFormat="1" ht="12" customHeight="1" x14ac:dyDescent="0.2">
      <c r="A340" s="161" t="s">
        <v>1633</v>
      </c>
      <c r="B340" s="162"/>
      <c r="C340" s="162"/>
      <c r="D340" s="162"/>
      <c r="E340" s="162"/>
      <c r="F340" s="162"/>
      <c r="G340" s="162"/>
      <c r="H340" s="162"/>
      <c r="I340" s="162"/>
      <c r="J340" s="162"/>
      <c r="K340" s="162"/>
      <c r="L340" s="163"/>
    </row>
    <row r="341" spans="1:12" s="21" customFormat="1" ht="12.75" customHeight="1" x14ac:dyDescent="0.2">
      <c r="A341" s="151" t="s">
        <v>1631</v>
      </c>
      <c r="B341" s="152"/>
      <c r="C341" s="152"/>
      <c r="D341" s="152"/>
      <c r="E341" s="152"/>
      <c r="F341" s="152"/>
      <c r="G341" s="152"/>
      <c r="H341" s="152"/>
      <c r="I341" s="152"/>
      <c r="J341" s="152"/>
      <c r="K341" s="152"/>
      <c r="L341" s="153"/>
    </row>
    <row r="342" spans="1:12" s="21" customFormat="1" x14ac:dyDescent="0.2">
      <c r="A342" s="154" t="s">
        <v>1732</v>
      </c>
      <c r="B342" s="154"/>
      <c r="C342" s="154"/>
      <c r="D342" s="154"/>
      <c r="E342" s="154"/>
      <c r="F342" s="154"/>
      <c r="G342" s="154"/>
      <c r="H342" s="154"/>
      <c r="I342" s="154"/>
      <c r="J342" s="154"/>
      <c r="K342" s="154"/>
      <c r="L342" s="155"/>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27"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27"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1"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24.75" customHeight="1" x14ac:dyDescent="0.2">
      <c r="A2" s="167" t="s">
        <v>1592</v>
      </c>
      <c r="B2" s="168"/>
      <c r="C2" s="168"/>
      <c r="D2" s="168"/>
      <c r="E2" s="168"/>
      <c r="F2" s="168"/>
      <c r="G2" s="168"/>
      <c r="H2" s="168"/>
      <c r="I2" s="168"/>
      <c r="J2" s="168"/>
      <c r="K2" s="168"/>
      <c r="L2" s="169"/>
    </row>
    <row r="3" spans="1:12" s="21" customFormat="1" x14ac:dyDescent="0.2">
      <c r="A3" s="148" t="s">
        <v>1745</v>
      </c>
      <c r="B3" s="149"/>
      <c r="C3" s="149"/>
      <c r="D3" s="149"/>
      <c r="E3" s="149"/>
      <c r="F3" s="149"/>
      <c r="G3" s="149"/>
      <c r="H3" s="149"/>
      <c r="I3" s="149"/>
      <c r="J3" s="149"/>
      <c r="K3" s="149"/>
      <c r="L3" s="150"/>
    </row>
    <row r="4" spans="1:12" s="21" customFormat="1" x14ac:dyDescent="0.2">
      <c r="A4" s="164" t="s">
        <v>648</v>
      </c>
      <c r="B4" s="165"/>
      <c r="C4" s="165"/>
      <c r="D4" s="165"/>
      <c r="E4" s="165"/>
      <c r="F4" s="165"/>
      <c r="G4" s="165"/>
      <c r="H4" s="165"/>
      <c r="I4" s="165"/>
      <c r="J4" s="165"/>
      <c r="K4" s="165"/>
      <c r="L4" s="166"/>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 t="s">
        <v>58</v>
      </c>
      <c r="B6" s="48" t="s">
        <v>213</v>
      </c>
      <c r="C6" s="14">
        <v>10591651680</v>
      </c>
      <c r="D6" s="11" t="str">
        <f t="shared" ref="D6:D12" si="0">IF($B6="N/A","N/A",IF(C6&gt;10,"No",IF(C6&lt;-10,"No","Yes")))</f>
        <v>N/A</v>
      </c>
      <c r="E6" s="14">
        <v>10667855943</v>
      </c>
      <c r="F6" s="11" t="str">
        <f t="shared" ref="F6:F12" si="1">IF($B6="N/A","N/A",IF(E6&gt;10,"No",IF(E6&lt;-10,"No","Yes")))</f>
        <v>N/A</v>
      </c>
      <c r="G6" s="14">
        <v>11136905908</v>
      </c>
      <c r="H6" s="11" t="str">
        <f t="shared" ref="H6:H12" si="2">IF($B6="N/A","N/A",IF(G6&gt;10,"No",IF(G6&lt;-10,"No","Yes")))</f>
        <v>N/A</v>
      </c>
      <c r="I6" s="12">
        <v>0.71950000000000003</v>
      </c>
      <c r="J6" s="12">
        <v>4.3970000000000002</v>
      </c>
      <c r="K6" s="48" t="s">
        <v>736</v>
      </c>
      <c r="L6" s="9" t="str">
        <f t="shared" ref="L6:L13" si="3">IF(J6="Div by 0", "N/A", IF(K6="N/A","N/A", IF(J6&gt;VALUE(MID(K6,1,2)), "No", IF(J6&lt;-1*VALUE(MID(K6,1,2)), "No", "Yes"))))</f>
        <v>Yes</v>
      </c>
    </row>
    <row r="7" spans="1:12" x14ac:dyDescent="0.2">
      <c r="A7" s="4" t="s">
        <v>1119</v>
      </c>
      <c r="B7" s="48" t="s">
        <v>213</v>
      </c>
      <c r="C7" s="14">
        <v>7259.9860169000003</v>
      </c>
      <c r="D7" s="11" t="str">
        <f t="shared" si="0"/>
        <v>N/A</v>
      </c>
      <c r="E7" s="14">
        <v>6701.2176072000002</v>
      </c>
      <c r="F7" s="11" t="str">
        <f t="shared" si="1"/>
        <v>N/A</v>
      </c>
      <c r="G7" s="14">
        <v>6858.2665736999998</v>
      </c>
      <c r="H7" s="11" t="str">
        <f t="shared" si="2"/>
        <v>N/A</v>
      </c>
      <c r="I7" s="12">
        <v>-7.7</v>
      </c>
      <c r="J7" s="12">
        <v>2.3439999999999999</v>
      </c>
      <c r="K7" s="48" t="s">
        <v>736</v>
      </c>
      <c r="L7" s="9" t="str">
        <f t="shared" si="3"/>
        <v>Yes</v>
      </c>
    </row>
    <row r="8" spans="1:12" x14ac:dyDescent="0.2">
      <c r="A8" s="4" t="s">
        <v>721</v>
      </c>
      <c r="B8" s="48" t="s">
        <v>213</v>
      </c>
      <c r="C8" s="14">
        <v>865</v>
      </c>
      <c r="D8" s="11" t="str">
        <f t="shared" si="0"/>
        <v>N/A</v>
      </c>
      <c r="E8" s="14">
        <v>651</v>
      </c>
      <c r="F8" s="11" t="str">
        <f t="shared" si="1"/>
        <v>N/A</v>
      </c>
      <c r="G8" s="14">
        <v>682</v>
      </c>
      <c r="H8" s="11" t="str">
        <f t="shared" si="2"/>
        <v>N/A</v>
      </c>
      <c r="I8" s="12">
        <v>-24.7</v>
      </c>
      <c r="J8" s="12">
        <v>4.7619999999999996</v>
      </c>
      <c r="K8" s="48" t="s">
        <v>736</v>
      </c>
      <c r="L8" s="9" t="str">
        <f t="shared" si="3"/>
        <v>Yes</v>
      </c>
    </row>
    <row r="9" spans="1:12" x14ac:dyDescent="0.2">
      <c r="A9" s="4" t="s">
        <v>722</v>
      </c>
      <c r="B9" s="48" t="s">
        <v>213</v>
      </c>
      <c r="C9" s="14">
        <v>3225</v>
      </c>
      <c r="D9" s="11" t="str">
        <f t="shared" si="0"/>
        <v>N/A</v>
      </c>
      <c r="E9" s="14">
        <v>2651</v>
      </c>
      <c r="F9" s="11" t="str">
        <f t="shared" si="1"/>
        <v>N/A</v>
      </c>
      <c r="G9" s="14">
        <v>2571</v>
      </c>
      <c r="H9" s="11" t="str">
        <f t="shared" si="2"/>
        <v>N/A</v>
      </c>
      <c r="I9" s="12">
        <v>-17.8</v>
      </c>
      <c r="J9" s="12">
        <v>-3.02</v>
      </c>
      <c r="K9" s="48" t="s">
        <v>736</v>
      </c>
      <c r="L9" s="9" t="str">
        <f t="shared" si="3"/>
        <v>Yes</v>
      </c>
    </row>
    <row r="10" spans="1:12" x14ac:dyDescent="0.2">
      <c r="A10" s="4" t="s">
        <v>723</v>
      </c>
      <c r="B10" s="48" t="s">
        <v>213</v>
      </c>
      <c r="C10" s="14">
        <v>4490</v>
      </c>
      <c r="D10" s="11" t="str">
        <f t="shared" si="0"/>
        <v>N/A</v>
      </c>
      <c r="E10" s="14">
        <v>4248</v>
      </c>
      <c r="F10" s="11" t="str">
        <f t="shared" si="1"/>
        <v>N/A</v>
      </c>
      <c r="G10" s="14">
        <v>4315</v>
      </c>
      <c r="H10" s="11" t="str">
        <f t="shared" si="2"/>
        <v>N/A</v>
      </c>
      <c r="I10" s="12">
        <v>-5.39</v>
      </c>
      <c r="J10" s="12">
        <v>1.577</v>
      </c>
      <c r="K10" s="48" t="s">
        <v>736</v>
      </c>
      <c r="L10" s="9" t="str">
        <f t="shared" si="3"/>
        <v>Yes</v>
      </c>
    </row>
    <row r="11" spans="1:12" x14ac:dyDescent="0.2">
      <c r="A11" s="4" t="s">
        <v>724</v>
      </c>
      <c r="B11" s="48" t="s">
        <v>213</v>
      </c>
      <c r="C11" s="14">
        <v>32394</v>
      </c>
      <c r="D11" s="11" t="str">
        <f t="shared" si="0"/>
        <v>N/A</v>
      </c>
      <c r="E11" s="14">
        <v>30958</v>
      </c>
      <c r="F11" s="11" t="str">
        <f t="shared" si="1"/>
        <v>N/A</v>
      </c>
      <c r="G11" s="14">
        <v>32928</v>
      </c>
      <c r="H11" s="11" t="str">
        <f t="shared" si="2"/>
        <v>N/A</v>
      </c>
      <c r="I11" s="12">
        <v>-4.43</v>
      </c>
      <c r="J11" s="12">
        <v>6.3630000000000004</v>
      </c>
      <c r="K11" s="48" t="s">
        <v>736</v>
      </c>
      <c r="L11" s="9" t="str">
        <f t="shared" si="3"/>
        <v>Yes</v>
      </c>
    </row>
    <row r="12" spans="1:12" x14ac:dyDescent="0.2">
      <c r="A12" s="4" t="s">
        <v>725</v>
      </c>
      <c r="B12" s="48" t="s">
        <v>213</v>
      </c>
      <c r="C12" s="14">
        <v>86621</v>
      </c>
      <c r="D12" s="11" t="str">
        <f t="shared" si="0"/>
        <v>N/A</v>
      </c>
      <c r="E12" s="14">
        <v>79096</v>
      </c>
      <c r="F12" s="11" t="str">
        <f t="shared" si="1"/>
        <v>N/A</v>
      </c>
      <c r="G12" s="14">
        <v>81271</v>
      </c>
      <c r="H12" s="11" t="str">
        <f t="shared" si="2"/>
        <v>N/A</v>
      </c>
      <c r="I12" s="12">
        <v>-8.69</v>
      </c>
      <c r="J12" s="12">
        <v>2.75</v>
      </c>
      <c r="K12" s="48" t="s">
        <v>736</v>
      </c>
      <c r="L12" s="9" t="str">
        <f t="shared" si="3"/>
        <v>Yes</v>
      </c>
    </row>
    <row r="13" spans="1:12" x14ac:dyDescent="0.2">
      <c r="A13" s="4" t="s">
        <v>74</v>
      </c>
      <c r="B13" s="48" t="s">
        <v>213</v>
      </c>
      <c r="C13" s="14">
        <v>3528175</v>
      </c>
      <c r="D13" s="11" t="str">
        <f>IF($B13="N/A","N/A",IF(C13&gt;10,"No",IF(C13&lt;-10,"No","Yes")))</f>
        <v>N/A</v>
      </c>
      <c r="E13" s="14">
        <v>1583894</v>
      </c>
      <c r="F13" s="11" t="str">
        <f>IF($B13="N/A","N/A",IF(E13&gt;10,"No",IF(E13&lt;-10,"No","Yes")))</f>
        <v>N/A</v>
      </c>
      <c r="G13" s="14">
        <v>2110584</v>
      </c>
      <c r="H13" s="11" t="str">
        <f>IF($B13="N/A","N/A",IF(G13&gt;10,"No",IF(G13&lt;-10,"No","Yes")))</f>
        <v>N/A</v>
      </c>
      <c r="I13" s="12">
        <v>-55.1</v>
      </c>
      <c r="J13" s="12">
        <v>33.25</v>
      </c>
      <c r="K13" s="48" t="s">
        <v>736</v>
      </c>
      <c r="L13" s="9" t="str">
        <f t="shared" si="3"/>
        <v>No</v>
      </c>
    </row>
    <row r="14" spans="1:12" x14ac:dyDescent="0.2">
      <c r="A14" s="63" t="s">
        <v>157</v>
      </c>
      <c r="B14" s="35" t="s">
        <v>213</v>
      </c>
      <c r="C14" s="8">
        <v>9.3129930056999992</v>
      </c>
      <c r="D14" s="44" t="str">
        <f t="shared" ref="D14:D18" si="4">IF($B14="N/A","N/A",IF(C14&gt;10,"No",IF(C14&lt;-10,"No","Yes")))</f>
        <v>N/A</v>
      </c>
      <c r="E14" s="8">
        <v>9.9837429834000009</v>
      </c>
      <c r="F14" s="44" t="str">
        <f t="shared" ref="F14:F18" si="5">IF($B14="N/A","N/A",IF(E14&gt;10,"No",IF(E14&lt;-10,"No","Yes")))</f>
        <v>N/A</v>
      </c>
      <c r="G14" s="8">
        <v>10.119677362999999</v>
      </c>
      <c r="H14" s="44" t="str">
        <f t="shared" ref="H14:H18" si="6">IF($B14="N/A","N/A",IF(G14&gt;10,"No",IF(G14&lt;-10,"No","Yes")))</f>
        <v>N/A</v>
      </c>
      <c r="I14" s="12">
        <v>7.202</v>
      </c>
      <c r="J14" s="12">
        <v>1.3620000000000001</v>
      </c>
      <c r="K14" s="45" t="s">
        <v>736</v>
      </c>
      <c r="L14" s="9" t="str">
        <f t="shared" ref="L14:L18" si="7">IF(J14="Div by 0", "N/A", IF(K14="N/A","N/A", IF(J14&gt;VALUE(MID(K14,1,2)), "No", IF(J14&lt;-1*VALUE(MID(K14,1,2)), "No", "Yes"))))</f>
        <v>Yes</v>
      </c>
    </row>
    <row r="15" spans="1:12" x14ac:dyDescent="0.2">
      <c r="A15" s="4" t="s">
        <v>417</v>
      </c>
      <c r="B15" s="35" t="s">
        <v>213</v>
      </c>
      <c r="C15" s="8">
        <v>19.370929078</v>
      </c>
      <c r="D15" s="44" t="str">
        <f t="shared" si="4"/>
        <v>N/A</v>
      </c>
      <c r="E15" s="8">
        <v>20.409075302000002</v>
      </c>
      <c r="F15" s="44" t="str">
        <f t="shared" si="5"/>
        <v>N/A</v>
      </c>
      <c r="G15" s="8">
        <v>20.767075927</v>
      </c>
      <c r="H15" s="44" t="str">
        <f t="shared" si="6"/>
        <v>N/A</v>
      </c>
      <c r="I15" s="12">
        <v>5.359</v>
      </c>
      <c r="J15" s="12">
        <v>1.754</v>
      </c>
      <c r="K15" s="45" t="s">
        <v>736</v>
      </c>
      <c r="L15" s="9" t="str">
        <f t="shared" si="7"/>
        <v>Yes</v>
      </c>
    </row>
    <row r="16" spans="1:12" x14ac:dyDescent="0.2">
      <c r="A16" s="4" t="s">
        <v>418</v>
      </c>
      <c r="B16" s="35" t="s">
        <v>213</v>
      </c>
      <c r="C16" s="8">
        <v>3.7470815423000001</v>
      </c>
      <c r="D16" s="44" t="str">
        <f t="shared" si="4"/>
        <v>N/A</v>
      </c>
      <c r="E16" s="8">
        <v>4.2746836184000001</v>
      </c>
      <c r="F16" s="44" t="str">
        <f t="shared" si="5"/>
        <v>N/A</v>
      </c>
      <c r="G16" s="8">
        <v>4.7473359819000001</v>
      </c>
      <c r="H16" s="44" t="str">
        <f t="shared" si="6"/>
        <v>N/A</v>
      </c>
      <c r="I16" s="12">
        <v>14.08</v>
      </c>
      <c r="J16" s="12">
        <v>11.06</v>
      </c>
      <c r="K16" s="45" t="s">
        <v>736</v>
      </c>
      <c r="L16" s="9" t="str">
        <f t="shared" si="7"/>
        <v>Yes</v>
      </c>
    </row>
    <row r="17" spans="1:12" x14ac:dyDescent="0.2">
      <c r="A17" s="4" t="s">
        <v>419</v>
      </c>
      <c r="B17" s="35" t="s">
        <v>213</v>
      </c>
      <c r="C17" s="8">
        <v>6.2357569830999999</v>
      </c>
      <c r="D17" s="44" t="str">
        <f t="shared" si="4"/>
        <v>N/A</v>
      </c>
      <c r="E17" s="8">
        <v>6.3933880047000002</v>
      </c>
      <c r="F17" s="44" t="str">
        <f t="shared" si="5"/>
        <v>N/A</v>
      </c>
      <c r="G17" s="8">
        <v>6.4880561879999998</v>
      </c>
      <c r="H17" s="44" t="str">
        <f t="shared" si="6"/>
        <v>N/A</v>
      </c>
      <c r="I17" s="12">
        <v>2.528</v>
      </c>
      <c r="J17" s="12">
        <v>1.4810000000000001</v>
      </c>
      <c r="K17" s="45" t="s">
        <v>736</v>
      </c>
      <c r="L17" s="9" t="str">
        <f t="shared" si="7"/>
        <v>Yes</v>
      </c>
    </row>
    <row r="18" spans="1:12" x14ac:dyDescent="0.2">
      <c r="A18" s="4" t="s">
        <v>420</v>
      </c>
      <c r="B18" s="35" t="s">
        <v>213</v>
      </c>
      <c r="C18" s="8">
        <v>13.458663251999999</v>
      </c>
      <c r="D18" s="44" t="str">
        <f t="shared" si="4"/>
        <v>N/A</v>
      </c>
      <c r="E18" s="8">
        <v>14.307780194999999</v>
      </c>
      <c r="F18" s="44" t="str">
        <f t="shared" si="5"/>
        <v>N/A</v>
      </c>
      <c r="G18" s="8">
        <v>14.05966359</v>
      </c>
      <c r="H18" s="44" t="str">
        <f t="shared" si="6"/>
        <v>N/A</v>
      </c>
      <c r="I18" s="12">
        <v>6.3090000000000002</v>
      </c>
      <c r="J18" s="12">
        <v>-1.73</v>
      </c>
      <c r="K18" s="45" t="s">
        <v>736</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0</v>
      </c>
      <c r="J19" s="12">
        <v>0</v>
      </c>
      <c r="K19" s="48" t="s">
        <v>213</v>
      </c>
      <c r="L19" s="9" t="str">
        <f t="shared" ref="L19:L25" si="11">IF(J19="Div by 0", "N/A", IF(K19="N/A","N/A", IF(J19&gt;VALUE(MID(K19,1,2)), "No", IF(J19&lt;-1*VALUE(MID(K19,1,2)), "No", "Yes"))))</f>
        <v>N/A</v>
      </c>
    </row>
    <row r="20" spans="1:12" x14ac:dyDescent="0.2">
      <c r="A20" s="4" t="s">
        <v>76</v>
      </c>
      <c r="B20" s="48" t="s">
        <v>213</v>
      </c>
      <c r="C20" s="36">
        <v>11</v>
      </c>
      <c r="D20" s="44" t="str">
        <f t="shared" si="8"/>
        <v>N/A</v>
      </c>
      <c r="E20" s="36">
        <v>22</v>
      </c>
      <c r="F20" s="44" t="str">
        <f t="shared" si="9"/>
        <v>N/A</v>
      </c>
      <c r="G20" s="36">
        <v>26</v>
      </c>
      <c r="H20" s="44" t="str">
        <f t="shared" si="10"/>
        <v>N/A</v>
      </c>
      <c r="I20" s="12">
        <v>144.4</v>
      </c>
      <c r="J20" s="12">
        <v>18.18</v>
      </c>
      <c r="K20" s="48" t="s">
        <v>213</v>
      </c>
      <c r="L20" s="9" t="str">
        <f t="shared" si="11"/>
        <v>N/A</v>
      </c>
    </row>
    <row r="21" spans="1:12" x14ac:dyDescent="0.2">
      <c r="A21" s="63" t="s">
        <v>1119</v>
      </c>
      <c r="B21" s="48" t="s">
        <v>213</v>
      </c>
      <c r="C21" s="14">
        <v>7259.9860169000003</v>
      </c>
      <c r="D21" s="11" t="str">
        <f t="shared" si="8"/>
        <v>N/A</v>
      </c>
      <c r="E21" s="14">
        <v>6701.2176072000002</v>
      </c>
      <c r="F21" s="11" t="str">
        <f t="shared" si="9"/>
        <v>N/A</v>
      </c>
      <c r="G21" s="14">
        <v>6858.2665736999998</v>
      </c>
      <c r="H21" s="11" t="str">
        <f t="shared" si="10"/>
        <v>N/A</v>
      </c>
      <c r="I21" s="12">
        <v>-7.7</v>
      </c>
      <c r="J21" s="12">
        <v>2.3439999999999999</v>
      </c>
      <c r="K21" s="48" t="s">
        <v>736</v>
      </c>
      <c r="L21" s="9" t="str">
        <f t="shared" si="11"/>
        <v>Yes</v>
      </c>
    </row>
    <row r="22" spans="1:12" x14ac:dyDescent="0.2">
      <c r="A22" s="4" t="s">
        <v>1703</v>
      </c>
      <c r="B22" s="48" t="s">
        <v>213</v>
      </c>
      <c r="C22" s="14">
        <v>18391.609506000001</v>
      </c>
      <c r="D22" s="11" t="str">
        <f t="shared" si="8"/>
        <v>N/A</v>
      </c>
      <c r="E22" s="14">
        <v>16280.286963</v>
      </c>
      <c r="F22" s="11" t="str">
        <f t="shared" si="9"/>
        <v>N/A</v>
      </c>
      <c r="G22" s="14">
        <v>16886.063107000002</v>
      </c>
      <c r="H22" s="11" t="str">
        <f t="shared" si="10"/>
        <v>N/A</v>
      </c>
      <c r="I22" s="12">
        <v>-11.5</v>
      </c>
      <c r="J22" s="12">
        <v>3.7210000000000001</v>
      </c>
      <c r="K22" s="48" t="s">
        <v>736</v>
      </c>
      <c r="L22" s="9" t="str">
        <f t="shared" si="11"/>
        <v>Yes</v>
      </c>
    </row>
    <row r="23" spans="1:12" x14ac:dyDescent="0.2">
      <c r="A23" s="4" t="s">
        <v>1120</v>
      </c>
      <c r="B23" s="48" t="s">
        <v>213</v>
      </c>
      <c r="C23" s="14">
        <v>12716.524458</v>
      </c>
      <c r="D23" s="11" t="str">
        <f t="shared" si="8"/>
        <v>N/A</v>
      </c>
      <c r="E23" s="14">
        <v>12092.523991</v>
      </c>
      <c r="F23" s="11" t="str">
        <f t="shared" si="9"/>
        <v>N/A</v>
      </c>
      <c r="G23" s="14">
        <v>12359.948018999999</v>
      </c>
      <c r="H23" s="11" t="str">
        <f t="shared" si="10"/>
        <v>N/A</v>
      </c>
      <c r="I23" s="12">
        <v>-4.91</v>
      </c>
      <c r="J23" s="12">
        <v>2.2109999999999999</v>
      </c>
      <c r="K23" s="48" t="s">
        <v>736</v>
      </c>
      <c r="L23" s="9" t="str">
        <f t="shared" si="11"/>
        <v>Yes</v>
      </c>
    </row>
    <row r="24" spans="1:12" x14ac:dyDescent="0.2">
      <c r="A24" s="4" t="s">
        <v>1121</v>
      </c>
      <c r="B24" s="48" t="s">
        <v>213</v>
      </c>
      <c r="C24" s="14">
        <v>3121.4570420999999</v>
      </c>
      <c r="D24" s="11" t="str">
        <f t="shared" si="8"/>
        <v>N/A</v>
      </c>
      <c r="E24" s="14">
        <v>2948.2606882999999</v>
      </c>
      <c r="F24" s="11" t="str">
        <f t="shared" si="9"/>
        <v>N/A</v>
      </c>
      <c r="G24" s="14">
        <v>2831.7804557999998</v>
      </c>
      <c r="H24" s="11" t="str">
        <f t="shared" si="10"/>
        <v>N/A</v>
      </c>
      <c r="I24" s="12">
        <v>-5.55</v>
      </c>
      <c r="J24" s="12">
        <v>-3.95</v>
      </c>
      <c r="K24" s="48" t="s">
        <v>736</v>
      </c>
      <c r="L24" s="9" t="str">
        <f t="shared" si="11"/>
        <v>Yes</v>
      </c>
    </row>
    <row r="25" spans="1:12" x14ac:dyDescent="0.2">
      <c r="A25" s="4" t="s">
        <v>1122</v>
      </c>
      <c r="B25" s="48" t="s">
        <v>213</v>
      </c>
      <c r="C25" s="14">
        <v>3115.4367505999999</v>
      </c>
      <c r="D25" s="11" t="str">
        <f t="shared" si="8"/>
        <v>N/A</v>
      </c>
      <c r="E25" s="14">
        <v>2821.4827952999999</v>
      </c>
      <c r="F25" s="11" t="str">
        <f t="shared" si="9"/>
        <v>N/A</v>
      </c>
      <c r="G25" s="14">
        <v>2812.0783445000002</v>
      </c>
      <c r="H25" s="11" t="str">
        <f t="shared" si="10"/>
        <v>N/A</v>
      </c>
      <c r="I25" s="12">
        <v>-9.44</v>
      </c>
      <c r="J25" s="12">
        <v>-0.33300000000000002</v>
      </c>
      <c r="K25" s="48" t="s">
        <v>736</v>
      </c>
      <c r="L25" s="9" t="str">
        <f t="shared" si="11"/>
        <v>Yes</v>
      </c>
    </row>
    <row r="26" spans="1:12" x14ac:dyDescent="0.2">
      <c r="A26" s="2" t="s">
        <v>1123</v>
      </c>
      <c r="B26" s="48" t="s">
        <v>213</v>
      </c>
      <c r="C26" s="14">
        <v>7549.7250898000002</v>
      </c>
      <c r="D26" s="11" t="str">
        <f t="shared" si="8"/>
        <v>N/A</v>
      </c>
      <c r="E26" s="14">
        <v>6964.4430684999998</v>
      </c>
      <c r="F26" s="11" t="str">
        <f t="shared" si="9"/>
        <v>N/A</v>
      </c>
      <c r="G26" s="14">
        <v>7117.2510926000004</v>
      </c>
      <c r="H26" s="11" t="str">
        <f t="shared" si="10"/>
        <v>N/A</v>
      </c>
      <c r="I26" s="12">
        <v>-7.75</v>
      </c>
      <c r="J26" s="12">
        <v>2.194</v>
      </c>
      <c r="K26" s="48" t="s">
        <v>736</v>
      </c>
      <c r="L26" s="9" t="str">
        <f>IF(J26="Div by 0", "N/A", IF(OR(J26="N/A",K26="N/A"),"N/A", IF(J26&gt;VALUE(MID(K26,1,2)), "No", IF(J26&lt;-1*VALUE(MID(K26,1,2)), "No", "Yes"))))</f>
        <v>Yes</v>
      </c>
    </row>
    <row r="27" spans="1:12" x14ac:dyDescent="0.2">
      <c r="A27" s="2" t="s">
        <v>1124</v>
      </c>
      <c r="B27" s="48" t="s">
        <v>213</v>
      </c>
      <c r="C27" s="14">
        <v>6904.1715448000004</v>
      </c>
      <c r="D27" s="11" t="str">
        <f t="shared" si="8"/>
        <v>N/A</v>
      </c>
      <c r="E27" s="14">
        <v>6382.0887215000002</v>
      </c>
      <c r="F27" s="11" t="str">
        <f t="shared" si="9"/>
        <v>N/A</v>
      </c>
      <c r="G27" s="14">
        <v>6545.2168339</v>
      </c>
      <c r="H27" s="11" t="str">
        <f t="shared" si="10"/>
        <v>N/A</v>
      </c>
      <c r="I27" s="12">
        <v>-7.56</v>
      </c>
      <c r="J27" s="12">
        <v>2.556</v>
      </c>
      <c r="K27" s="48" t="s">
        <v>736</v>
      </c>
      <c r="L27" s="9" t="str">
        <f>IF(J27="Div by 0", "N/A", IF(OR(J27="N/A",K27="N/A"),"N/A", IF(J27&gt;VALUE(MID(K27,1,2)), "No", IF(J27&lt;-1*VALUE(MID(K27,1,2)), "No", "Yes"))))</f>
        <v>Yes</v>
      </c>
    </row>
    <row r="28" spans="1:12" x14ac:dyDescent="0.2">
      <c r="A28" s="63" t="s">
        <v>1125</v>
      </c>
      <c r="B28" s="48" t="s">
        <v>213</v>
      </c>
      <c r="C28" s="14">
        <v>16452.62556</v>
      </c>
      <c r="D28" s="11" t="str">
        <f t="shared" si="8"/>
        <v>N/A</v>
      </c>
      <c r="E28" s="14">
        <v>15213.904575</v>
      </c>
      <c r="F28" s="11" t="str">
        <f t="shared" si="9"/>
        <v>N/A</v>
      </c>
      <c r="G28" s="14">
        <v>15891.605782000001</v>
      </c>
      <c r="H28" s="11" t="str">
        <f t="shared" si="10"/>
        <v>N/A</v>
      </c>
      <c r="I28" s="12">
        <v>-7.53</v>
      </c>
      <c r="J28" s="12">
        <v>4.4539999999999997</v>
      </c>
      <c r="K28" s="48" t="s">
        <v>736</v>
      </c>
      <c r="L28" s="9" t="str">
        <f>IF(J28="Div by 0", "N/A", IF(K28="N/A","N/A", IF(J28&gt;VALUE(MID(K28,1,2)), "No", IF(J28&lt;-1*VALUE(MID(K28,1,2)), "No", "Yes"))))</f>
        <v>Yes</v>
      </c>
    </row>
    <row r="29" spans="1:12" x14ac:dyDescent="0.2">
      <c r="A29" s="2" t="s">
        <v>1126</v>
      </c>
      <c r="B29" s="48" t="s">
        <v>213</v>
      </c>
      <c r="C29" s="14">
        <v>20149.382411999999</v>
      </c>
      <c r="D29" s="11" t="str">
        <f t="shared" si="8"/>
        <v>N/A</v>
      </c>
      <c r="E29" s="14">
        <v>17992.527130999999</v>
      </c>
      <c r="F29" s="11" t="str">
        <f t="shared" si="9"/>
        <v>N/A</v>
      </c>
      <c r="G29" s="14">
        <v>18869.744168000001</v>
      </c>
      <c r="H29" s="11" t="str">
        <f t="shared" si="10"/>
        <v>N/A</v>
      </c>
      <c r="I29" s="12">
        <v>-10.7</v>
      </c>
      <c r="J29" s="12">
        <v>4.875</v>
      </c>
      <c r="K29" s="48" t="s">
        <v>736</v>
      </c>
      <c r="L29" s="9" t="str">
        <f>IF(J29="Div by 0", "N/A", IF(K29="N/A","N/A", IF(J29&gt;VALUE(MID(K29,1,2)), "No", IF(J29&lt;-1*VALUE(MID(K29,1,2)), "No", "Yes"))))</f>
        <v>Yes</v>
      </c>
    </row>
    <row r="30" spans="1:12" x14ac:dyDescent="0.2">
      <c r="A30" s="2" t="s">
        <v>1127</v>
      </c>
      <c r="B30" s="48" t="s">
        <v>213</v>
      </c>
      <c r="C30" s="14">
        <v>12609.514015999999</v>
      </c>
      <c r="D30" s="11" t="str">
        <f t="shared" si="8"/>
        <v>N/A</v>
      </c>
      <c r="E30" s="14">
        <v>12278.844959</v>
      </c>
      <c r="F30" s="11" t="str">
        <f t="shared" si="9"/>
        <v>N/A</v>
      </c>
      <c r="G30" s="14">
        <v>12753.902679999999</v>
      </c>
      <c r="H30" s="11" t="str">
        <f t="shared" si="10"/>
        <v>N/A</v>
      </c>
      <c r="I30" s="12">
        <v>-2.62</v>
      </c>
      <c r="J30" s="12">
        <v>3.8690000000000002</v>
      </c>
      <c r="K30" s="48" t="s">
        <v>736</v>
      </c>
      <c r="L30" s="9" t="str">
        <f>IF(J30="Div by 0", "N/A", IF(K30="N/A","N/A", IF(J30&gt;VALUE(MID(K30,1,2)), "No", IF(J30&lt;-1*VALUE(MID(K30,1,2)), "No", "Yes"))))</f>
        <v>Yes</v>
      </c>
    </row>
    <row r="31" spans="1:12" x14ac:dyDescent="0.2">
      <c r="A31" s="2" t="s">
        <v>1128</v>
      </c>
      <c r="B31" s="48" t="s">
        <v>213</v>
      </c>
      <c r="C31" s="14">
        <v>17254.352521000001</v>
      </c>
      <c r="D31" s="11" t="str">
        <f t="shared" si="8"/>
        <v>N/A</v>
      </c>
      <c r="E31" s="14">
        <v>15861.310675000001</v>
      </c>
      <c r="F31" s="11" t="str">
        <f t="shared" si="9"/>
        <v>N/A</v>
      </c>
      <c r="G31" s="14">
        <v>16538.757054000002</v>
      </c>
      <c r="H31" s="11" t="str">
        <f t="shared" si="10"/>
        <v>N/A</v>
      </c>
      <c r="I31" s="12">
        <v>-8.07</v>
      </c>
      <c r="J31" s="12">
        <v>4.2709999999999999</v>
      </c>
      <c r="K31" s="48" t="s">
        <v>736</v>
      </c>
      <c r="L31" s="9" t="str">
        <f>IF(J31="Div by 0", "N/A", IF(OR(J31="N/A",K31="N/A"),"N/A", IF(J31&gt;VALUE(MID(K31,1,2)), "No", IF(J31&lt;-1*VALUE(MID(K31,1,2)), "No", "Yes"))))</f>
        <v>Yes</v>
      </c>
    </row>
    <row r="32" spans="1:12" x14ac:dyDescent="0.2">
      <c r="A32" s="2" t="s">
        <v>1129</v>
      </c>
      <c r="B32" s="48" t="s">
        <v>213</v>
      </c>
      <c r="C32" s="14">
        <v>15252.089056999999</v>
      </c>
      <c r="D32" s="11" t="str">
        <f t="shared" si="8"/>
        <v>N/A</v>
      </c>
      <c r="E32" s="14">
        <v>14253.082326</v>
      </c>
      <c r="F32" s="11" t="str">
        <f t="shared" si="9"/>
        <v>N/A</v>
      </c>
      <c r="G32" s="14">
        <v>14946.029576000001</v>
      </c>
      <c r="H32" s="11" t="str">
        <f t="shared" si="10"/>
        <v>N/A</v>
      </c>
      <c r="I32" s="12">
        <v>-6.55</v>
      </c>
      <c r="J32" s="12">
        <v>4.8620000000000001</v>
      </c>
      <c r="K32" s="48" t="s">
        <v>736</v>
      </c>
      <c r="L32" s="9" t="str">
        <f>IF(J32="Div by 0", "N/A", IF(OR(J32="N/A",K32="N/A"),"N/A", IF(J32&gt;VALUE(MID(K32,1,2)), "No", IF(J32&lt;-1*VALUE(MID(K32,1,2)), "No", "Yes"))))</f>
        <v>Yes</v>
      </c>
    </row>
    <row r="33" spans="1:12" x14ac:dyDescent="0.2">
      <c r="A33" s="2" t="s">
        <v>1706</v>
      </c>
      <c r="B33" s="48" t="s">
        <v>213</v>
      </c>
      <c r="C33" s="14">
        <v>7728.7806629999995</v>
      </c>
      <c r="D33" s="11" t="str">
        <f t="shared" si="8"/>
        <v>N/A</v>
      </c>
      <c r="E33" s="14">
        <v>7913.8937075000003</v>
      </c>
      <c r="F33" s="11" t="str">
        <f t="shared" si="9"/>
        <v>N/A</v>
      </c>
      <c r="G33" s="14">
        <v>7679.1859619999996</v>
      </c>
      <c r="H33" s="11" t="str">
        <f t="shared" si="10"/>
        <v>N/A</v>
      </c>
      <c r="I33" s="12">
        <v>2.395</v>
      </c>
      <c r="J33" s="12">
        <v>-2.97</v>
      </c>
      <c r="K33" s="48" t="s">
        <v>736</v>
      </c>
      <c r="L33" s="9" t="str">
        <f t="shared" ref="L33:L45" si="12">IF(J33="Div by 0", "N/A", IF(K33="N/A","N/A", IF(J33&gt;VALUE(MID(K33,1,2)), "No", IF(J33&lt;-1*VALUE(MID(K33,1,2)), "No", "Yes"))))</f>
        <v>Yes</v>
      </c>
    </row>
    <row r="34" spans="1:12" x14ac:dyDescent="0.2">
      <c r="A34" s="2" t="s">
        <v>1707</v>
      </c>
      <c r="B34" s="48" t="s">
        <v>213</v>
      </c>
      <c r="C34" s="14">
        <v>1066.7688679</v>
      </c>
      <c r="D34" s="11" t="str">
        <f t="shared" si="8"/>
        <v>N/A</v>
      </c>
      <c r="E34" s="14">
        <v>737.50966184000004</v>
      </c>
      <c r="F34" s="11" t="str">
        <f t="shared" si="9"/>
        <v>N/A</v>
      </c>
      <c r="G34" s="14">
        <v>537.33064516000002</v>
      </c>
      <c r="H34" s="11" t="str">
        <f t="shared" si="10"/>
        <v>N/A</v>
      </c>
      <c r="I34" s="12">
        <v>-30.9</v>
      </c>
      <c r="J34" s="12">
        <v>-27.1</v>
      </c>
      <c r="K34" s="48" t="s">
        <v>736</v>
      </c>
      <c r="L34" s="9" t="str">
        <f t="shared" si="12"/>
        <v>Yes</v>
      </c>
    </row>
    <row r="35" spans="1:12" x14ac:dyDescent="0.2">
      <c r="A35" s="2" t="s">
        <v>1708</v>
      </c>
      <c r="B35" s="48" t="s">
        <v>213</v>
      </c>
      <c r="C35" s="14">
        <v>14503.821773</v>
      </c>
      <c r="D35" s="11" t="str">
        <f t="shared" si="8"/>
        <v>N/A</v>
      </c>
      <c r="E35" s="14">
        <v>13823.123337000001</v>
      </c>
      <c r="F35" s="11" t="str">
        <f t="shared" si="9"/>
        <v>N/A</v>
      </c>
      <c r="G35" s="14">
        <v>14613.264104</v>
      </c>
      <c r="H35" s="11" t="str">
        <f t="shared" si="10"/>
        <v>N/A</v>
      </c>
      <c r="I35" s="12">
        <v>-4.6900000000000004</v>
      </c>
      <c r="J35" s="12">
        <v>5.7160000000000002</v>
      </c>
      <c r="K35" s="48" t="s">
        <v>736</v>
      </c>
      <c r="L35" s="9" t="str">
        <f t="shared" si="12"/>
        <v>Yes</v>
      </c>
    </row>
    <row r="36" spans="1:12" x14ac:dyDescent="0.2">
      <c r="A36" s="2" t="s">
        <v>1709</v>
      </c>
      <c r="B36" s="48" t="s">
        <v>213</v>
      </c>
      <c r="C36" s="14">
        <v>188.39353679999999</v>
      </c>
      <c r="D36" s="11" t="str">
        <f t="shared" si="8"/>
        <v>N/A</v>
      </c>
      <c r="E36" s="14">
        <v>196.45335363999999</v>
      </c>
      <c r="F36" s="11" t="str">
        <f t="shared" si="9"/>
        <v>N/A</v>
      </c>
      <c r="G36" s="14">
        <v>166.62139918</v>
      </c>
      <c r="H36" s="11" t="str">
        <f t="shared" si="10"/>
        <v>N/A</v>
      </c>
      <c r="I36" s="12">
        <v>4.2779999999999996</v>
      </c>
      <c r="J36" s="12">
        <v>-15.2</v>
      </c>
      <c r="K36" s="48" t="s">
        <v>736</v>
      </c>
      <c r="L36" s="9" t="str">
        <f t="shared" si="12"/>
        <v>Yes</v>
      </c>
    </row>
    <row r="37" spans="1:12" x14ac:dyDescent="0.2">
      <c r="A37" s="2" t="s">
        <v>1710</v>
      </c>
      <c r="B37" s="48" t="s">
        <v>213</v>
      </c>
      <c r="C37" s="14">
        <v>28436.239331000001</v>
      </c>
      <c r="D37" s="11" t="str">
        <f t="shared" si="8"/>
        <v>N/A</v>
      </c>
      <c r="E37" s="14">
        <v>37853.113875000003</v>
      </c>
      <c r="F37" s="11" t="str">
        <f t="shared" si="9"/>
        <v>N/A</v>
      </c>
      <c r="G37" s="14">
        <v>39817.329470999997</v>
      </c>
      <c r="H37" s="11" t="str">
        <f t="shared" si="10"/>
        <v>N/A</v>
      </c>
      <c r="I37" s="12">
        <v>33.119999999999997</v>
      </c>
      <c r="J37" s="12">
        <v>5.1890000000000001</v>
      </c>
      <c r="K37" s="48" t="s">
        <v>736</v>
      </c>
      <c r="L37" s="9" t="str">
        <f t="shared" si="12"/>
        <v>Yes</v>
      </c>
    </row>
    <row r="38" spans="1:12" x14ac:dyDescent="0.2">
      <c r="A38" s="2" t="s">
        <v>1711</v>
      </c>
      <c r="B38" s="48" t="s">
        <v>213</v>
      </c>
      <c r="C38" s="14" t="s">
        <v>1746</v>
      </c>
      <c r="D38" s="11" t="str">
        <f t="shared" si="8"/>
        <v>N/A</v>
      </c>
      <c r="E38" s="14" t="s">
        <v>1746</v>
      </c>
      <c r="F38" s="11" t="str">
        <f t="shared" si="9"/>
        <v>N/A</v>
      </c>
      <c r="G38" s="14" t="s">
        <v>1746</v>
      </c>
      <c r="H38" s="11" t="str">
        <f t="shared" si="10"/>
        <v>N/A</v>
      </c>
      <c r="I38" s="12" t="s">
        <v>1746</v>
      </c>
      <c r="J38" s="12" t="s">
        <v>1746</v>
      </c>
      <c r="K38" s="48" t="s">
        <v>736</v>
      </c>
      <c r="L38" s="9" t="str">
        <f t="shared" si="12"/>
        <v>N/A</v>
      </c>
    </row>
    <row r="39" spans="1:12" x14ac:dyDescent="0.2">
      <c r="A39" s="2" t="s">
        <v>1712</v>
      </c>
      <c r="B39" s="48" t="s">
        <v>213</v>
      </c>
      <c r="C39" s="14">
        <v>139.85878273</v>
      </c>
      <c r="D39" s="11" t="str">
        <f t="shared" si="8"/>
        <v>N/A</v>
      </c>
      <c r="E39" s="14">
        <v>117.57220995</v>
      </c>
      <c r="F39" s="11" t="str">
        <f t="shared" si="9"/>
        <v>N/A</v>
      </c>
      <c r="G39" s="14">
        <v>157.64692242999999</v>
      </c>
      <c r="H39" s="11" t="str">
        <f t="shared" si="10"/>
        <v>N/A</v>
      </c>
      <c r="I39" s="12">
        <v>-15.9</v>
      </c>
      <c r="J39" s="12">
        <v>34.090000000000003</v>
      </c>
      <c r="K39" s="48" t="s">
        <v>736</v>
      </c>
      <c r="L39" s="9" t="str">
        <f t="shared" si="12"/>
        <v>No</v>
      </c>
    </row>
    <row r="40" spans="1:12" x14ac:dyDescent="0.2">
      <c r="A40" s="2" t="s">
        <v>1713</v>
      </c>
      <c r="B40" s="48" t="s">
        <v>213</v>
      </c>
      <c r="C40" s="14" t="s">
        <v>1746</v>
      </c>
      <c r="D40" s="11" t="str">
        <f t="shared" si="8"/>
        <v>N/A</v>
      </c>
      <c r="E40" s="14" t="s">
        <v>1746</v>
      </c>
      <c r="F40" s="11" t="str">
        <f t="shared" si="9"/>
        <v>N/A</v>
      </c>
      <c r="G40" s="14" t="s">
        <v>1746</v>
      </c>
      <c r="H40" s="11" t="str">
        <f t="shared" si="10"/>
        <v>N/A</v>
      </c>
      <c r="I40" s="12" t="s">
        <v>1746</v>
      </c>
      <c r="J40" s="12" t="s">
        <v>1746</v>
      </c>
      <c r="K40" s="48" t="s">
        <v>736</v>
      </c>
      <c r="L40" s="9" t="str">
        <f t="shared" si="12"/>
        <v>N/A</v>
      </c>
    </row>
    <row r="41" spans="1:12" x14ac:dyDescent="0.2">
      <c r="A41" s="2" t="s">
        <v>1714</v>
      </c>
      <c r="B41" s="48" t="s">
        <v>213</v>
      </c>
      <c r="C41" s="14">
        <v>31504.143805</v>
      </c>
      <c r="D41" s="11" t="str">
        <f t="shared" si="8"/>
        <v>N/A</v>
      </c>
      <c r="E41" s="14">
        <v>26157.377669000001</v>
      </c>
      <c r="F41" s="11" t="str">
        <f t="shared" si="9"/>
        <v>N/A</v>
      </c>
      <c r="G41" s="14">
        <v>25712.529105000001</v>
      </c>
      <c r="H41" s="11" t="str">
        <f t="shared" si="10"/>
        <v>N/A</v>
      </c>
      <c r="I41" s="12">
        <v>-17</v>
      </c>
      <c r="J41" s="12">
        <v>-1.7</v>
      </c>
      <c r="K41" s="48" t="s">
        <v>736</v>
      </c>
      <c r="L41" s="9" t="str">
        <f t="shared" si="12"/>
        <v>Yes</v>
      </c>
    </row>
    <row r="42" spans="1:12" x14ac:dyDescent="0.2">
      <c r="A42" s="2" t="s">
        <v>1715</v>
      </c>
      <c r="B42" s="48" t="s">
        <v>213</v>
      </c>
      <c r="C42" s="14" t="s">
        <v>1746</v>
      </c>
      <c r="D42" s="11" t="str">
        <f t="shared" si="8"/>
        <v>N/A</v>
      </c>
      <c r="E42" s="14" t="s">
        <v>1746</v>
      </c>
      <c r="F42" s="11" t="str">
        <f t="shared" si="9"/>
        <v>N/A</v>
      </c>
      <c r="G42" s="14" t="s">
        <v>1746</v>
      </c>
      <c r="H42" s="11" t="str">
        <f t="shared" si="10"/>
        <v>N/A</v>
      </c>
      <c r="I42" s="12" t="s">
        <v>1746</v>
      </c>
      <c r="J42" s="12" t="s">
        <v>1746</v>
      </c>
      <c r="K42" s="48" t="s">
        <v>736</v>
      </c>
      <c r="L42" s="9" t="str">
        <f t="shared" si="12"/>
        <v>N/A</v>
      </c>
    </row>
    <row r="43" spans="1:12" x14ac:dyDescent="0.2">
      <c r="A43" s="2" t="s">
        <v>1716</v>
      </c>
      <c r="B43" s="48" t="s">
        <v>213</v>
      </c>
      <c r="C43" s="14" t="s">
        <v>1746</v>
      </c>
      <c r="D43" s="11" t="str">
        <f t="shared" si="8"/>
        <v>N/A</v>
      </c>
      <c r="E43" s="14" t="s">
        <v>1746</v>
      </c>
      <c r="F43" s="11" t="str">
        <f t="shared" si="9"/>
        <v>N/A</v>
      </c>
      <c r="G43" s="14" t="s">
        <v>1746</v>
      </c>
      <c r="H43" s="11" t="str">
        <f t="shared" si="10"/>
        <v>N/A</v>
      </c>
      <c r="I43" s="12" t="s">
        <v>1746</v>
      </c>
      <c r="J43" s="12" t="s">
        <v>1746</v>
      </c>
      <c r="K43" s="48" t="s">
        <v>736</v>
      </c>
      <c r="L43" s="9" t="str">
        <f t="shared" si="12"/>
        <v>N/A</v>
      </c>
    </row>
    <row r="44" spans="1:12" x14ac:dyDescent="0.2">
      <c r="A44" s="2" t="s">
        <v>1130</v>
      </c>
      <c r="B44" s="48" t="s">
        <v>213</v>
      </c>
      <c r="C44" s="14">
        <v>17946.103681000001</v>
      </c>
      <c r="D44" s="11" t="str">
        <f t="shared" si="8"/>
        <v>N/A</v>
      </c>
      <c r="E44" s="14">
        <v>16634.202711999998</v>
      </c>
      <c r="F44" s="11" t="str">
        <f t="shared" si="9"/>
        <v>N/A</v>
      </c>
      <c r="G44" s="14">
        <v>17352.946419</v>
      </c>
      <c r="H44" s="11" t="str">
        <f t="shared" si="10"/>
        <v>N/A</v>
      </c>
      <c r="I44" s="12">
        <v>-7.31</v>
      </c>
      <c r="J44" s="12">
        <v>4.3209999999999997</v>
      </c>
      <c r="K44" s="48" t="s">
        <v>736</v>
      </c>
      <c r="L44" s="9" t="str">
        <f t="shared" si="12"/>
        <v>Yes</v>
      </c>
    </row>
    <row r="45" spans="1:12" ht="25.5" x14ac:dyDescent="0.2">
      <c r="A45" s="2" t="s">
        <v>1131</v>
      </c>
      <c r="B45" s="48" t="s">
        <v>213</v>
      </c>
      <c r="C45" s="14">
        <v>195.05688362000001</v>
      </c>
      <c r="D45" s="11" t="str">
        <f t="shared" si="8"/>
        <v>N/A</v>
      </c>
      <c r="E45" s="14">
        <v>184.58416542000001</v>
      </c>
      <c r="F45" s="11" t="str">
        <f t="shared" si="9"/>
        <v>N/A</v>
      </c>
      <c r="G45" s="14">
        <v>175.66984054</v>
      </c>
      <c r="H45" s="11" t="str">
        <f t="shared" si="10"/>
        <v>N/A</v>
      </c>
      <c r="I45" s="12">
        <v>-5.37</v>
      </c>
      <c r="J45" s="12">
        <v>-4.83</v>
      </c>
      <c r="K45" s="48" t="s">
        <v>736</v>
      </c>
      <c r="L45" s="9" t="str">
        <f t="shared" si="12"/>
        <v>Yes</v>
      </c>
    </row>
    <row r="46" spans="1:12" x14ac:dyDescent="0.2">
      <c r="A46" s="2" t="s">
        <v>1132</v>
      </c>
      <c r="B46" s="35" t="s">
        <v>213</v>
      </c>
      <c r="C46" s="47">
        <v>53583.708287000001</v>
      </c>
      <c r="D46" s="44" t="str">
        <f t="shared" si="8"/>
        <v>N/A</v>
      </c>
      <c r="E46" s="47">
        <v>49861.062119000002</v>
      </c>
      <c r="F46" s="44" t="str">
        <f t="shared" si="9"/>
        <v>N/A</v>
      </c>
      <c r="G46" s="47">
        <v>50189.022797999998</v>
      </c>
      <c r="H46" s="44" t="str">
        <f t="shared" si="10"/>
        <v>N/A</v>
      </c>
      <c r="I46" s="12">
        <v>-6.95</v>
      </c>
      <c r="J46" s="12">
        <v>0.65769999999999995</v>
      </c>
      <c r="K46" s="45" t="s">
        <v>736</v>
      </c>
      <c r="L46" s="9" t="str">
        <f>IF(J46="Div by 0", "N/A", IF(K46="N/A","N/A", IF(J46&gt;VALUE(MID(K46,1,2)), "No", IF(J46&lt;-1*VALUE(MID(K46,1,2)), "No", "Yes"))))</f>
        <v>Yes</v>
      </c>
    </row>
    <row r="47" spans="1:12" x14ac:dyDescent="0.2">
      <c r="A47" s="64" t="s">
        <v>1133</v>
      </c>
      <c r="B47" s="35" t="s">
        <v>213</v>
      </c>
      <c r="C47" s="47">
        <v>39572.115229000003</v>
      </c>
      <c r="D47" s="44" t="str">
        <f t="shared" si="8"/>
        <v>N/A</v>
      </c>
      <c r="E47" s="47">
        <v>40240.959435999997</v>
      </c>
      <c r="F47" s="44" t="str">
        <f t="shared" si="9"/>
        <v>N/A</v>
      </c>
      <c r="G47" s="47">
        <v>41365.484428000003</v>
      </c>
      <c r="H47" s="44" t="str">
        <f t="shared" si="10"/>
        <v>N/A</v>
      </c>
      <c r="I47" s="12">
        <v>1.69</v>
      </c>
      <c r="J47" s="12">
        <v>2.794</v>
      </c>
      <c r="K47" s="45" t="s">
        <v>736</v>
      </c>
      <c r="L47" s="9" t="str">
        <f>IF(J47="Div by 0", "N/A", IF(K47="N/A","N/A", IF(J47&gt;VALUE(MID(K47,1,2)), "No", IF(J47&lt;-1*VALUE(MID(K47,1,2)), "No", "Yes"))))</f>
        <v>Yes</v>
      </c>
    </row>
    <row r="48" spans="1:12" ht="25.5" x14ac:dyDescent="0.2">
      <c r="A48" s="2" t="s">
        <v>1134</v>
      </c>
      <c r="B48" s="35" t="s">
        <v>213</v>
      </c>
      <c r="C48" s="47">
        <v>48683.065914999999</v>
      </c>
      <c r="D48" s="44" t="str">
        <f t="shared" si="8"/>
        <v>N/A</v>
      </c>
      <c r="E48" s="47">
        <v>48870.134807000002</v>
      </c>
      <c r="F48" s="44" t="str">
        <f t="shared" si="9"/>
        <v>N/A</v>
      </c>
      <c r="G48" s="47">
        <v>50341.640766999997</v>
      </c>
      <c r="H48" s="44" t="str">
        <f t="shared" si="10"/>
        <v>N/A</v>
      </c>
      <c r="I48" s="12">
        <v>0.38429999999999997</v>
      </c>
      <c r="J48" s="12">
        <v>3.0110000000000001</v>
      </c>
      <c r="K48" s="45" t="s">
        <v>736</v>
      </c>
      <c r="L48" s="9" t="str">
        <f>IF(J48="Div by 0", "N/A", IF(K48="N/A","N/A", IF(J48&gt;VALUE(MID(K48,1,2)), "No", IF(J48&lt;-1*VALUE(MID(K48,1,2)), "No", "Yes"))))</f>
        <v>Yes</v>
      </c>
    </row>
    <row r="49" spans="1:12" x14ac:dyDescent="0.2">
      <c r="A49" s="6" t="s">
        <v>1135</v>
      </c>
      <c r="B49" s="35" t="s">
        <v>213</v>
      </c>
      <c r="C49" s="47" t="s">
        <v>1746</v>
      </c>
      <c r="D49" s="44" t="str">
        <f t="shared" si="8"/>
        <v>N/A</v>
      </c>
      <c r="E49" s="47" t="s">
        <v>1746</v>
      </c>
      <c r="F49" s="44" t="str">
        <f t="shared" si="9"/>
        <v>N/A</v>
      </c>
      <c r="G49" s="47">
        <v>25011.789540999998</v>
      </c>
      <c r="H49" s="44" t="str">
        <f t="shared" si="10"/>
        <v>N/A</v>
      </c>
      <c r="I49" s="12" t="s">
        <v>1746</v>
      </c>
      <c r="J49" s="12" t="s">
        <v>1746</v>
      </c>
      <c r="K49" s="45" t="s">
        <v>736</v>
      </c>
      <c r="L49" s="9" t="str">
        <f t="shared" ref="L49:L59" si="13">IF(J49="Div by 0", "N/A", IF(K49="N/A","N/A", IF(J49&gt;VALUE(MID(K49,1,2)), "No", IF(J49&lt;-1*VALUE(MID(K49,1,2)), "No", "Yes"))))</f>
        <v>N/A</v>
      </c>
    </row>
    <row r="50" spans="1:12" ht="25.5" x14ac:dyDescent="0.2">
      <c r="A50" s="2" t="s">
        <v>1136</v>
      </c>
      <c r="B50" s="35" t="s">
        <v>213</v>
      </c>
      <c r="C50" s="47" t="s">
        <v>1746</v>
      </c>
      <c r="D50" s="44" t="str">
        <f t="shared" si="8"/>
        <v>N/A</v>
      </c>
      <c r="E50" s="47" t="s">
        <v>1746</v>
      </c>
      <c r="F50" s="44" t="str">
        <f t="shared" si="9"/>
        <v>N/A</v>
      </c>
      <c r="G50" s="47">
        <v>61929.545454999999</v>
      </c>
      <c r="H50" s="44" t="str">
        <f t="shared" si="10"/>
        <v>N/A</v>
      </c>
      <c r="I50" s="12" t="s">
        <v>1746</v>
      </c>
      <c r="J50" s="12" t="s">
        <v>1746</v>
      </c>
      <c r="K50" s="45" t="s">
        <v>736</v>
      </c>
      <c r="L50" s="9" t="str">
        <f t="shared" si="13"/>
        <v>N/A</v>
      </c>
    </row>
    <row r="51" spans="1:12" x14ac:dyDescent="0.2">
      <c r="A51" s="2" t="s">
        <v>1137</v>
      </c>
      <c r="B51" s="35" t="s">
        <v>213</v>
      </c>
      <c r="C51" s="47" t="s">
        <v>1746</v>
      </c>
      <c r="D51" s="44" t="str">
        <f t="shared" ref="D51:D82" si="14">IF($B51="N/A","N/A",IF(C51&gt;10,"No",IF(C51&lt;-10,"No","Yes")))</f>
        <v>N/A</v>
      </c>
      <c r="E51" s="47" t="s">
        <v>1746</v>
      </c>
      <c r="F51" s="44" t="str">
        <f t="shared" ref="F51:F82" si="15">IF($B51="N/A","N/A",IF(E51&gt;10,"No",IF(E51&lt;-10,"No","Yes")))</f>
        <v>N/A</v>
      </c>
      <c r="G51" s="47">
        <v>22648.568943999999</v>
      </c>
      <c r="H51" s="44" t="str">
        <f t="shared" ref="H51:H82" si="16">IF($B51="N/A","N/A",IF(G51&gt;10,"No",IF(G51&lt;-10,"No","Yes")))</f>
        <v>N/A</v>
      </c>
      <c r="I51" s="12" t="s">
        <v>1746</v>
      </c>
      <c r="J51" s="12" t="s">
        <v>1746</v>
      </c>
      <c r="K51" s="45" t="s">
        <v>736</v>
      </c>
      <c r="L51" s="9" t="str">
        <f t="shared" si="13"/>
        <v>N/A</v>
      </c>
    </row>
    <row r="52" spans="1:12" ht="25.5" x14ac:dyDescent="0.2">
      <c r="A52" s="2" t="s">
        <v>1138</v>
      </c>
      <c r="B52" s="35" t="s">
        <v>213</v>
      </c>
      <c r="C52" s="47" t="s">
        <v>1746</v>
      </c>
      <c r="D52" s="44" t="str">
        <f t="shared" si="14"/>
        <v>N/A</v>
      </c>
      <c r="E52" s="47" t="s">
        <v>1746</v>
      </c>
      <c r="F52" s="44" t="str">
        <f t="shared" si="15"/>
        <v>N/A</v>
      </c>
      <c r="G52" s="47" t="s">
        <v>1746</v>
      </c>
      <c r="H52" s="44" t="str">
        <f t="shared" si="16"/>
        <v>N/A</v>
      </c>
      <c r="I52" s="12" t="s">
        <v>1746</v>
      </c>
      <c r="J52" s="12" t="s">
        <v>1746</v>
      </c>
      <c r="K52" s="45" t="s">
        <v>736</v>
      </c>
      <c r="L52" s="9" t="str">
        <f t="shared" si="13"/>
        <v>N/A</v>
      </c>
    </row>
    <row r="53" spans="1:12" ht="25.5" x14ac:dyDescent="0.2">
      <c r="A53" s="2" t="s">
        <v>1139</v>
      </c>
      <c r="B53" s="35" t="s">
        <v>213</v>
      </c>
      <c r="C53" s="47" t="s">
        <v>1746</v>
      </c>
      <c r="D53" s="44" t="str">
        <f t="shared" si="14"/>
        <v>N/A</v>
      </c>
      <c r="E53" s="47" t="s">
        <v>1746</v>
      </c>
      <c r="F53" s="44" t="str">
        <f t="shared" si="15"/>
        <v>N/A</v>
      </c>
      <c r="G53" s="47">
        <v>122255.35520999999</v>
      </c>
      <c r="H53" s="44" t="str">
        <f t="shared" si="16"/>
        <v>N/A</v>
      </c>
      <c r="I53" s="12" t="s">
        <v>1746</v>
      </c>
      <c r="J53" s="12" t="s">
        <v>1746</v>
      </c>
      <c r="K53" s="45" t="s">
        <v>736</v>
      </c>
      <c r="L53" s="9" t="str">
        <f t="shared" si="13"/>
        <v>N/A</v>
      </c>
    </row>
    <row r="54" spans="1:12" ht="25.5" x14ac:dyDescent="0.2">
      <c r="A54" s="2" t="s">
        <v>1140</v>
      </c>
      <c r="B54" s="35" t="s">
        <v>213</v>
      </c>
      <c r="C54" s="47" t="s">
        <v>1746</v>
      </c>
      <c r="D54" s="44" t="str">
        <f t="shared" si="14"/>
        <v>N/A</v>
      </c>
      <c r="E54" s="47" t="s">
        <v>1746</v>
      </c>
      <c r="F54" s="44" t="str">
        <f t="shared" si="15"/>
        <v>N/A</v>
      </c>
      <c r="G54" s="47" t="s">
        <v>1746</v>
      </c>
      <c r="H54" s="44" t="str">
        <f t="shared" si="16"/>
        <v>N/A</v>
      </c>
      <c r="I54" s="12" t="s">
        <v>1746</v>
      </c>
      <c r="J54" s="12" t="s">
        <v>1746</v>
      </c>
      <c r="K54" s="45" t="s">
        <v>736</v>
      </c>
      <c r="L54" s="9" t="str">
        <f t="shared" si="13"/>
        <v>N/A</v>
      </c>
    </row>
    <row r="55" spans="1:12" ht="25.5" x14ac:dyDescent="0.2">
      <c r="A55" s="2" t="s">
        <v>1141</v>
      </c>
      <c r="B55" s="35" t="s">
        <v>213</v>
      </c>
      <c r="C55" s="47" t="s">
        <v>1746</v>
      </c>
      <c r="D55" s="44" t="str">
        <f t="shared" si="14"/>
        <v>N/A</v>
      </c>
      <c r="E55" s="47" t="s">
        <v>1746</v>
      </c>
      <c r="F55" s="44" t="str">
        <f t="shared" si="15"/>
        <v>N/A</v>
      </c>
      <c r="G55" s="47" t="s">
        <v>1746</v>
      </c>
      <c r="H55" s="44" t="str">
        <f t="shared" si="16"/>
        <v>N/A</v>
      </c>
      <c r="I55" s="12" t="s">
        <v>1746</v>
      </c>
      <c r="J55" s="12" t="s">
        <v>1746</v>
      </c>
      <c r="K55" s="45" t="s">
        <v>736</v>
      </c>
      <c r="L55" s="9" t="str">
        <f t="shared" si="13"/>
        <v>N/A</v>
      </c>
    </row>
    <row r="56" spans="1:12" ht="25.5" x14ac:dyDescent="0.2">
      <c r="A56" s="2" t="s">
        <v>1142</v>
      </c>
      <c r="B56" s="35" t="s">
        <v>213</v>
      </c>
      <c r="C56" s="47" t="s">
        <v>1746</v>
      </c>
      <c r="D56" s="44" t="str">
        <f t="shared" si="14"/>
        <v>N/A</v>
      </c>
      <c r="E56" s="47" t="s">
        <v>1746</v>
      </c>
      <c r="F56" s="44" t="str">
        <f t="shared" si="15"/>
        <v>N/A</v>
      </c>
      <c r="G56" s="47" t="s">
        <v>1746</v>
      </c>
      <c r="H56" s="44" t="str">
        <f t="shared" si="16"/>
        <v>N/A</v>
      </c>
      <c r="I56" s="12" t="s">
        <v>1746</v>
      </c>
      <c r="J56" s="12" t="s">
        <v>1746</v>
      </c>
      <c r="K56" s="45" t="s">
        <v>736</v>
      </c>
      <c r="L56" s="9" t="str">
        <f t="shared" si="13"/>
        <v>N/A</v>
      </c>
    </row>
    <row r="57" spans="1:12" ht="25.5" x14ac:dyDescent="0.2">
      <c r="A57" s="2" t="s">
        <v>1143</v>
      </c>
      <c r="B57" s="35" t="s">
        <v>213</v>
      </c>
      <c r="C57" s="47" t="s">
        <v>1746</v>
      </c>
      <c r="D57" s="44" t="str">
        <f t="shared" si="14"/>
        <v>N/A</v>
      </c>
      <c r="E57" s="47" t="s">
        <v>1746</v>
      </c>
      <c r="F57" s="44" t="str">
        <f t="shared" si="15"/>
        <v>N/A</v>
      </c>
      <c r="G57" s="47" t="s">
        <v>1746</v>
      </c>
      <c r="H57" s="44" t="str">
        <f t="shared" si="16"/>
        <v>N/A</v>
      </c>
      <c r="I57" s="12" t="s">
        <v>1746</v>
      </c>
      <c r="J57" s="12" t="s">
        <v>1746</v>
      </c>
      <c r="K57" s="45" t="s">
        <v>736</v>
      </c>
      <c r="L57" s="9" t="str">
        <f t="shared" si="13"/>
        <v>N/A</v>
      </c>
    </row>
    <row r="58" spans="1:12" ht="25.5" x14ac:dyDescent="0.2">
      <c r="A58" s="2" t="s">
        <v>1144</v>
      </c>
      <c r="B58" s="35" t="s">
        <v>213</v>
      </c>
      <c r="C58" s="47" t="s">
        <v>1746</v>
      </c>
      <c r="D58" s="44" t="str">
        <f t="shared" si="14"/>
        <v>N/A</v>
      </c>
      <c r="E58" s="47" t="s">
        <v>1746</v>
      </c>
      <c r="F58" s="44" t="str">
        <f t="shared" si="15"/>
        <v>N/A</v>
      </c>
      <c r="G58" s="47">
        <v>29953.049180000002</v>
      </c>
      <c r="H58" s="44" t="str">
        <f t="shared" si="16"/>
        <v>N/A</v>
      </c>
      <c r="I58" s="12" t="s">
        <v>1746</v>
      </c>
      <c r="J58" s="12" t="s">
        <v>1746</v>
      </c>
      <c r="K58" s="45" t="s">
        <v>736</v>
      </c>
      <c r="L58" s="9" t="str">
        <f t="shared" si="13"/>
        <v>N/A</v>
      </c>
    </row>
    <row r="59" spans="1:12" ht="25.5" x14ac:dyDescent="0.2">
      <c r="A59" s="2" t="s">
        <v>1145</v>
      </c>
      <c r="B59" s="35" t="s">
        <v>213</v>
      </c>
      <c r="C59" s="47" t="s">
        <v>1746</v>
      </c>
      <c r="D59" s="44" t="str">
        <f t="shared" si="14"/>
        <v>N/A</v>
      </c>
      <c r="E59" s="47" t="s">
        <v>1746</v>
      </c>
      <c r="F59" s="44" t="str">
        <f t="shared" si="15"/>
        <v>N/A</v>
      </c>
      <c r="G59" s="47" t="s">
        <v>1746</v>
      </c>
      <c r="H59" s="44" t="str">
        <f t="shared" si="16"/>
        <v>N/A</v>
      </c>
      <c r="I59" s="12" t="s">
        <v>1746</v>
      </c>
      <c r="J59" s="12" t="s">
        <v>1746</v>
      </c>
      <c r="K59" s="45" t="s">
        <v>736</v>
      </c>
      <c r="L59" s="9" t="str">
        <f t="shared" si="13"/>
        <v>N/A</v>
      </c>
    </row>
    <row r="60" spans="1:12" x14ac:dyDescent="0.2">
      <c r="A60" s="6" t="s">
        <v>356</v>
      </c>
      <c r="B60" s="35" t="s">
        <v>213</v>
      </c>
      <c r="C60" s="47">
        <v>0</v>
      </c>
      <c r="D60" s="44" t="str">
        <f t="shared" si="14"/>
        <v>N/A</v>
      </c>
      <c r="E60" s="47">
        <v>0</v>
      </c>
      <c r="F60" s="44" t="str">
        <f t="shared" si="15"/>
        <v>N/A</v>
      </c>
      <c r="G60" s="47">
        <v>135397713</v>
      </c>
      <c r="H60" s="44" t="str">
        <f t="shared" si="16"/>
        <v>N/A</v>
      </c>
      <c r="I60" s="12" t="s">
        <v>1746</v>
      </c>
      <c r="J60" s="12" t="s">
        <v>1746</v>
      </c>
      <c r="K60" s="45" t="s">
        <v>736</v>
      </c>
      <c r="L60" s="9" t="str">
        <f t="shared" ref="L60:L70" si="17">IF(J60="Div by 0", "N/A", IF(K60="N/A","N/A", IF(J60&gt;VALUE(MID(K60,1,2)), "No", IF(J60&lt;-1*VALUE(MID(K60,1,2)), "No", "Yes"))))</f>
        <v>N/A</v>
      </c>
    </row>
    <row r="61" spans="1:12" ht="25.5" x14ac:dyDescent="0.2">
      <c r="A61" s="2" t="s">
        <v>1146</v>
      </c>
      <c r="B61" s="35" t="s">
        <v>213</v>
      </c>
      <c r="C61" s="47">
        <v>0</v>
      </c>
      <c r="D61" s="44" t="str">
        <f t="shared" si="14"/>
        <v>N/A</v>
      </c>
      <c r="E61" s="47">
        <v>0</v>
      </c>
      <c r="F61" s="44" t="str">
        <f t="shared" si="15"/>
        <v>N/A</v>
      </c>
      <c r="G61" s="47">
        <v>76453</v>
      </c>
      <c r="H61" s="44" t="str">
        <f t="shared" si="16"/>
        <v>N/A</v>
      </c>
      <c r="I61" s="12" t="s">
        <v>1746</v>
      </c>
      <c r="J61" s="12" t="s">
        <v>1746</v>
      </c>
      <c r="K61" s="45" t="s">
        <v>736</v>
      </c>
      <c r="L61" s="9" t="str">
        <f t="shared" si="17"/>
        <v>N/A</v>
      </c>
    </row>
    <row r="62" spans="1:12" x14ac:dyDescent="0.2">
      <c r="A62" s="2" t="s">
        <v>1147</v>
      </c>
      <c r="B62" s="35" t="s">
        <v>213</v>
      </c>
      <c r="C62" s="47">
        <v>0</v>
      </c>
      <c r="D62" s="44" t="str">
        <f t="shared" si="14"/>
        <v>N/A</v>
      </c>
      <c r="E62" s="47">
        <v>0</v>
      </c>
      <c r="F62" s="44" t="str">
        <f t="shared" si="15"/>
        <v>N/A</v>
      </c>
      <c r="G62" s="47">
        <v>109640676</v>
      </c>
      <c r="H62" s="44" t="str">
        <f t="shared" si="16"/>
        <v>N/A</v>
      </c>
      <c r="I62" s="12" t="s">
        <v>1746</v>
      </c>
      <c r="J62" s="12" t="s">
        <v>1746</v>
      </c>
      <c r="K62" s="45" t="s">
        <v>736</v>
      </c>
      <c r="L62" s="9" t="str">
        <f t="shared" si="17"/>
        <v>N/A</v>
      </c>
    </row>
    <row r="63" spans="1:12" ht="25.5" x14ac:dyDescent="0.2">
      <c r="A63" s="2" t="s">
        <v>1148</v>
      </c>
      <c r="B63" s="35" t="s">
        <v>213</v>
      </c>
      <c r="C63" s="47">
        <v>0</v>
      </c>
      <c r="D63" s="44" t="str">
        <f t="shared" si="14"/>
        <v>N/A</v>
      </c>
      <c r="E63" s="47">
        <v>0</v>
      </c>
      <c r="F63" s="44" t="str">
        <f t="shared" si="15"/>
        <v>N/A</v>
      </c>
      <c r="G63" s="47">
        <v>0</v>
      </c>
      <c r="H63" s="44" t="str">
        <f t="shared" si="16"/>
        <v>N/A</v>
      </c>
      <c r="I63" s="12" t="s">
        <v>1746</v>
      </c>
      <c r="J63" s="12" t="s">
        <v>1746</v>
      </c>
      <c r="K63" s="45" t="s">
        <v>736</v>
      </c>
      <c r="L63" s="9" t="str">
        <f t="shared" si="17"/>
        <v>N/A</v>
      </c>
    </row>
    <row r="64" spans="1:12" ht="25.5" x14ac:dyDescent="0.2">
      <c r="A64" s="2" t="s">
        <v>1149</v>
      </c>
      <c r="B64" s="35" t="s">
        <v>213</v>
      </c>
      <c r="C64" s="47">
        <v>0</v>
      </c>
      <c r="D64" s="44" t="str">
        <f t="shared" si="14"/>
        <v>N/A</v>
      </c>
      <c r="E64" s="47">
        <v>0</v>
      </c>
      <c r="F64" s="44" t="str">
        <f t="shared" si="15"/>
        <v>N/A</v>
      </c>
      <c r="G64" s="47">
        <v>23382469</v>
      </c>
      <c r="H64" s="44" t="str">
        <f t="shared" si="16"/>
        <v>N/A</v>
      </c>
      <c r="I64" s="12" t="s">
        <v>1746</v>
      </c>
      <c r="J64" s="12" t="s">
        <v>1746</v>
      </c>
      <c r="K64" s="45" t="s">
        <v>736</v>
      </c>
      <c r="L64" s="9" t="str">
        <f t="shared" si="17"/>
        <v>N/A</v>
      </c>
    </row>
    <row r="65" spans="1:12" ht="25.5" x14ac:dyDescent="0.2">
      <c r="A65" s="2" t="s">
        <v>1150</v>
      </c>
      <c r="B65" s="35" t="s">
        <v>213</v>
      </c>
      <c r="C65" s="47">
        <v>0</v>
      </c>
      <c r="D65" s="44" t="str">
        <f t="shared" si="14"/>
        <v>N/A</v>
      </c>
      <c r="E65" s="47">
        <v>0</v>
      </c>
      <c r="F65" s="44" t="str">
        <f t="shared" si="15"/>
        <v>N/A</v>
      </c>
      <c r="G65" s="47">
        <v>0</v>
      </c>
      <c r="H65" s="44" t="str">
        <f t="shared" si="16"/>
        <v>N/A</v>
      </c>
      <c r="I65" s="12" t="s">
        <v>1746</v>
      </c>
      <c r="J65" s="12" t="s">
        <v>1746</v>
      </c>
      <c r="K65" s="45" t="s">
        <v>736</v>
      </c>
      <c r="L65" s="9" t="str">
        <f t="shared" si="17"/>
        <v>N/A</v>
      </c>
    </row>
    <row r="66" spans="1:12" ht="25.5" x14ac:dyDescent="0.2">
      <c r="A66" s="2" t="s">
        <v>1151</v>
      </c>
      <c r="B66" s="35" t="s">
        <v>213</v>
      </c>
      <c r="C66" s="47">
        <v>0</v>
      </c>
      <c r="D66" s="44" t="str">
        <f t="shared" si="14"/>
        <v>N/A</v>
      </c>
      <c r="E66" s="47">
        <v>0</v>
      </c>
      <c r="F66" s="44" t="str">
        <f t="shared" si="15"/>
        <v>N/A</v>
      </c>
      <c r="G66" s="47">
        <v>0</v>
      </c>
      <c r="H66" s="44" t="str">
        <f t="shared" si="16"/>
        <v>N/A</v>
      </c>
      <c r="I66" s="12" t="s">
        <v>1746</v>
      </c>
      <c r="J66" s="12" t="s">
        <v>1746</v>
      </c>
      <c r="K66" s="45" t="s">
        <v>736</v>
      </c>
      <c r="L66" s="9" t="str">
        <f t="shared" si="17"/>
        <v>N/A</v>
      </c>
    </row>
    <row r="67" spans="1:12" ht="25.5" x14ac:dyDescent="0.2">
      <c r="A67" s="2" t="s">
        <v>1152</v>
      </c>
      <c r="B67" s="35" t="s">
        <v>213</v>
      </c>
      <c r="C67" s="47">
        <v>0</v>
      </c>
      <c r="D67" s="44" t="str">
        <f t="shared" si="14"/>
        <v>N/A</v>
      </c>
      <c r="E67" s="47">
        <v>0</v>
      </c>
      <c r="F67" s="44" t="str">
        <f t="shared" si="15"/>
        <v>N/A</v>
      </c>
      <c r="G67" s="47">
        <v>0</v>
      </c>
      <c r="H67" s="44" t="str">
        <f t="shared" si="16"/>
        <v>N/A</v>
      </c>
      <c r="I67" s="12" t="s">
        <v>1746</v>
      </c>
      <c r="J67" s="12" t="s">
        <v>1746</v>
      </c>
      <c r="K67" s="45" t="s">
        <v>736</v>
      </c>
      <c r="L67" s="9" t="str">
        <f t="shared" si="17"/>
        <v>N/A</v>
      </c>
    </row>
    <row r="68" spans="1:12" ht="25.5" x14ac:dyDescent="0.2">
      <c r="A68" s="2" t="s">
        <v>1153</v>
      </c>
      <c r="B68" s="35" t="s">
        <v>213</v>
      </c>
      <c r="C68" s="47">
        <v>0</v>
      </c>
      <c r="D68" s="44" t="str">
        <f t="shared" si="14"/>
        <v>N/A</v>
      </c>
      <c r="E68" s="47">
        <v>0</v>
      </c>
      <c r="F68" s="44" t="str">
        <f t="shared" si="15"/>
        <v>N/A</v>
      </c>
      <c r="G68" s="47">
        <v>0</v>
      </c>
      <c r="H68" s="44" t="str">
        <f t="shared" si="16"/>
        <v>N/A</v>
      </c>
      <c r="I68" s="12" t="s">
        <v>1746</v>
      </c>
      <c r="J68" s="12" t="s">
        <v>1746</v>
      </c>
      <c r="K68" s="45" t="s">
        <v>736</v>
      </c>
      <c r="L68" s="9" t="str">
        <f t="shared" si="17"/>
        <v>N/A</v>
      </c>
    </row>
    <row r="69" spans="1:12" ht="25.5" x14ac:dyDescent="0.2">
      <c r="A69" s="2" t="s">
        <v>1154</v>
      </c>
      <c r="B69" s="35" t="s">
        <v>213</v>
      </c>
      <c r="C69" s="47">
        <v>0</v>
      </c>
      <c r="D69" s="44" t="str">
        <f t="shared" si="14"/>
        <v>N/A</v>
      </c>
      <c r="E69" s="47">
        <v>0</v>
      </c>
      <c r="F69" s="44" t="str">
        <f t="shared" si="15"/>
        <v>N/A</v>
      </c>
      <c r="G69" s="47">
        <v>2298115</v>
      </c>
      <c r="H69" s="44" t="str">
        <f t="shared" si="16"/>
        <v>N/A</v>
      </c>
      <c r="I69" s="12" t="s">
        <v>1746</v>
      </c>
      <c r="J69" s="12" t="s">
        <v>1746</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1746</v>
      </c>
      <c r="J70" s="12" t="s">
        <v>1746</v>
      </c>
      <c r="K70" s="45" t="s">
        <v>736</v>
      </c>
      <c r="L70" s="9" t="str">
        <f t="shared" si="17"/>
        <v>N/A</v>
      </c>
    </row>
    <row r="71" spans="1:12" x14ac:dyDescent="0.2">
      <c r="A71" s="6" t="s">
        <v>1156</v>
      </c>
      <c r="B71" s="35" t="s">
        <v>213</v>
      </c>
      <c r="C71" s="47" t="s">
        <v>1746</v>
      </c>
      <c r="D71" s="44" t="str">
        <f t="shared" si="14"/>
        <v>N/A</v>
      </c>
      <c r="E71" s="47" t="s">
        <v>1746</v>
      </c>
      <c r="F71" s="44" t="str">
        <f t="shared" si="15"/>
        <v>N/A</v>
      </c>
      <c r="G71" s="47">
        <v>11607.176425</v>
      </c>
      <c r="H71" s="44" t="str">
        <f t="shared" si="16"/>
        <v>N/A</v>
      </c>
      <c r="I71" s="12" t="s">
        <v>1746</v>
      </c>
      <c r="J71" s="12" t="s">
        <v>1746</v>
      </c>
      <c r="K71" s="45" t="s">
        <v>736</v>
      </c>
      <c r="L71" s="9" t="str">
        <f t="shared" ref="L71:L81" si="18">IF(J71="Div by 0", "N/A", IF(K71="N/A","N/A", IF(J71&gt;VALUE(MID(K71,1,2)), "No", IF(J71&lt;-1*VALUE(MID(K71,1,2)), "No", "Yes"))))</f>
        <v>N/A</v>
      </c>
    </row>
    <row r="72" spans="1:12" ht="25.5" x14ac:dyDescent="0.2">
      <c r="A72" s="2" t="s">
        <v>1157</v>
      </c>
      <c r="B72" s="35" t="s">
        <v>213</v>
      </c>
      <c r="C72" s="47" t="s">
        <v>1746</v>
      </c>
      <c r="D72" s="44" t="str">
        <f t="shared" si="14"/>
        <v>N/A</v>
      </c>
      <c r="E72" s="47" t="s">
        <v>1746</v>
      </c>
      <c r="F72" s="44" t="str">
        <f t="shared" si="15"/>
        <v>N/A</v>
      </c>
      <c r="G72" s="47">
        <v>6950.2727273</v>
      </c>
      <c r="H72" s="44" t="str">
        <f t="shared" si="16"/>
        <v>N/A</v>
      </c>
      <c r="I72" s="12" t="s">
        <v>1746</v>
      </c>
      <c r="J72" s="12" t="s">
        <v>1746</v>
      </c>
      <c r="K72" s="45" t="s">
        <v>736</v>
      </c>
      <c r="L72" s="9" t="str">
        <f t="shared" si="18"/>
        <v>N/A</v>
      </c>
    </row>
    <row r="73" spans="1:12" ht="25.5" x14ac:dyDescent="0.2">
      <c r="A73" s="2" t="s">
        <v>1158</v>
      </c>
      <c r="B73" s="35" t="s">
        <v>213</v>
      </c>
      <c r="C73" s="47" t="s">
        <v>1746</v>
      </c>
      <c r="D73" s="44" t="str">
        <f t="shared" si="14"/>
        <v>N/A</v>
      </c>
      <c r="E73" s="47" t="s">
        <v>1746</v>
      </c>
      <c r="F73" s="44" t="str">
        <f t="shared" si="15"/>
        <v>N/A</v>
      </c>
      <c r="G73" s="47">
        <v>9778.8687121000003</v>
      </c>
      <c r="H73" s="44" t="str">
        <f t="shared" si="16"/>
        <v>N/A</v>
      </c>
      <c r="I73" s="12" t="s">
        <v>1746</v>
      </c>
      <c r="J73" s="12" t="s">
        <v>1746</v>
      </c>
      <c r="K73" s="45" t="s">
        <v>736</v>
      </c>
      <c r="L73" s="9" t="str">
        <f t="shared" si="18"/>
        <v>N/A</v>
      </c>
    </row>
    <row r="74" spans="1:12" ht="25.5" x14ac:dyDescent="0.2">
      <c r="A74" s="2" t="s">
        <v>1159</v>
      </c>
      <c r="B74" s="35" t="s">
        <v>213</v>
      </c>
      <c r="C74" s="47" t="s">
        <v>1746</v>
      </c>
      <c r="D74" s="44" t="str">
        <f t="shared" si="14"/>
        <v>N/A</v>
      </c>
      <c r="E74" s="47" t="s">
        <v>1746</v>
      </c>
      <c r="F74" s="44" t="str">
        <f t="shared" si="15"/>
        <v>N/A</v>
      </c>
      <c r="G74" s="47" t="s">
        <v>1746</v>
      </c>
      <c r="H74" s="44" t="str">
        <f t="shared" si="16"/>
        <v>N/A</v>
      </c>
      <c r="I74" s="12" t="s">
        <v>1746</v>
      </c>
      <c r="J74" s="12" t="s">
        <v>1746</v>
      </c>
      <c r="K74" s="45" t="s">
        <v>736</v>
      </c>
      <c r="L74" s="9" t="str">
        <f t="shared" si="18"/>
        <v>N/A</v>
      </c>
    </row>
    <row r="75" spans="1:12" ht="25.5" x14ac:dyDescent="0.2">
      <c r="A75" s="2" t="s">
        <v>1160</v>
      </c>
      <c r="B75" s="35" t="s">
        <v>213</v>
      </c>
      <c r="C75" s="47" t="s">
        <v>1746</v>
      </c>
      <c r="D75" s="44" t="str">
        <f t="shared" si="14"/>
        <v>N/A</v>
      </c>
      <c r="E75" s="47" t="s">
        <v>1746</v>
      </c>
      <c r="F75" s="44" t="str">
        <f t="shared" si="15"/>
        <v>N/A</v>
      </c>
      <c r="G75" s="47">
        <v>90279.803088999994</v>
      </c>
      <c r="H75" s="44" t="str">
        <f t="shared" si="16"/>
        <v>N/A</v>
      </c>
      <c r="I75" s="12" t="s">
        <v>1746</v>
      </c>
      <c r="J75" s="12" t="s">
        <v>1746</v>
      </c>
      <c r="K75" s="45" t="s">
        <v>736</v>
      </c>
      <c r="L75" s="9" t="str">
        <f t="shared" si="18"/>
        <v>N/A</v>
      </c>
    </row>
    <row r="76" spans="1:12" ht="25.5" x14ac:dyDescent="0.2">
      <c r="A76" s="2" t="s">
        <v>1161</v>
      </c>
      <c r="B76" s="35" t="s">
        <v>213</v>
      </c>
      <c r="C76" s="47" t="s">
        <v>1746</v>
      </c>
      <c r="D76" s="44" t="str">
        <f t="shared" si="14"/>
        <v>N/A</v>
      </c>
      <c r="E76" s="47" t="s">
        <v>1746</v>
      </c>
      <c r="F76" s="44" t="str">
        <f t="shared" si="15"/>
        <v>N/A</v>
      </c>
      <c r="G76" s="47" t="s">
        <v>1746</v>
      </c>
      <c r="H76" s="44" t="str">
        <f t="shared" si="16"/>
        <v>N/A</v>
      </c>
      <c r="I76" s="12" t="s">
        <v>1746</v>
      </c>
      <c r="J76" s="12" t="s">
        <v>1746</v>
      </c>
      <c r="K76" s="45" t="s">
        <v>736</v>
      </c>
      <c r="L76" s="9" t="str">
        <f t="shared" si="18"/>
        <v>N/A</v>
      </c>
    </row>
    <row r="77" spans="1:12" ht="25.5" x14ac:dyDescent="0.2">
      <c r="A77" s="2" t="s">
        <v>1162</v>
      </c>
      <c r="B77" s="35" t="s">
        <v>213</v>
      </c>
      <c r="C77" s="47" t="s">
        <v>1746</v>
      </c>
      <c r="D77" s="44" t="str">
        <f t="shared" si="14"/>
        <v>N/A</v>
      </c>
      <c r="E77" s="47" t="s">
        <v>1746</v>
      </c>
      <c r="F77" s="44" t="str">
        <f t="shared" si="15"/>
        <v>N/A</v>
      </c>
      <c r="G77" s="47" t="s">
        <v>1746</v>
      </c>
      <c r="H77" s="44" t="str">
        <f t="shared" si="16"/>
        <v>N/A</v>
      </c>
      <c r="I77" s="12" t="s">
        <v>1746</v>
      </c>
      <c r="J77" s="12" t="s">
        <v>1746</v>
      </c>
      <c r="K77" s="45" t="s">
        <v>736</v>
      </c>
      <c r="L77" s="9" t="str">
        <f t="shared" si="18"/>
        <v>N/A</v>
      </c>
    </row>
    <row r="78" spans="1:12" ht="25.5" x14ac:dyDescent="0.2">
      <c r="A78" s="2" t="s">
        <v>1163</v>
      </c>
      <c r="B78" s="35" t="s">
        <v>213</v>
      </c>
      <c r="C78" s="47" t="s">
        <v>1746</v>
      </c>
      <c r="D78" s="44" t="str">
        <f t="shared" si="14"/>
        <v>N/A</v>
      </c>
      <c r="E78" s="47" t="s">
        <v>1746</v>
      </c>
      <c r="F78" s="44" t="str">
        <f t="shared" si="15"/>
        <v>N/A</v>
      </c>
      <c r="G78" s="47" t="s">
        <v>1746</v>
      </c>
      <c r="H78" s="44" t="str">
        <f t="shared" si="16"/>
        <v>N/A</v>
      </c>
      <c r="I78" s="12" t="s">
        <v>1746</v>
      </c>
      <c r="J78" s="12" t="s">
        <v>1746</v>
      </c>
      <c r="K78" s="45" t="s">
        <v>736</v>
      </c>
      <c r="L78" s="9" t="str">
        <f t="shared" si="18"/>
        <v>N/A</v>
      </c>
    </row>
    <row r="79" spans="1:12" ht="25.5" x14ac:dyDescent="0.2">
      <c r="A79" s="2" t="s">
        <v>1164</v>
      </c>
      <c r="B79" s="35" t="s">
        <v>213</v>
      </c>
      <c r="C79" s="47" t="s">
        <v>1746</v>
      </c>
      <c r="D79" s="44" t="str">
        <f t="shared" si="14"/>
        <v>N/A</v>
      </c>
      <c r="E79" s="47" t="s">
        <v>1746</v>
      </c>
      <c r="F79" s="44" t="str">
        <f t="shared" si="15"/>
        <v>N/A</v>
      </c>
      <c r="G79" s="47" t="s">
        <v>1746</v>
      </c>
      <c r="H79" s="44" t="str">
        <f t="shared" si="16"/>
        <v>N/A</v>
      </c>
      <c r="I79" s="12" t="s">
        <v>1746</v>
      </c>
      <c r="J79" s="12" t="s">
        <v>1746</v>
      </c>
      <c r="K79" s="45" t="s">
        <v>736</v>
      </c>
      <c r="L79" s="9" t="str">
        <f t="shared" si="18"/>
        <v>N/A</v>
      </c>
    </row>
    <row r="80" spans="1:12" ht="25.5" x14ac:dyDescent="0.2">
      <c r="A80" s="2" t="s">
        <v>1165</v>
      </c>
      <c r="B80" s="35" t="s">
        <v>213</v>
      </c>
      <c r="C80" s="47" t="s">
        <v>1746</v>
      </c>
      <c r="D80" s="44" t="str">
        <f t="shared" si="14"/>
        <v>N/A</v>
      </c>
      <c r="E80" s="47" t="s">
        <v>1746</v>
      </c>
      <c r="F80" s="44" t="str">
        <f t="shared" si="15"/>
        <v>N/A</v>
      </c>
      <c r="G80" s="47">
        <v>12558.005464</v>
      </c>
      <c r="H80" s="44" t="str">
        <f t="shared" si="16"/>
        <v>N/A</v>
      </c>
      <c r="I80" s="12" t="s">
        <v>1746</v>
      </c>
      <c r="J80" s="12" t="s">
        <v>1746</v>
      </c>
      <c r="K80" s="45" t="s">
        <v>736</v>
      </c>
      <c r="L80" s="9" t="str">
        <f t="shared" si="18"/>
        <v>N/A</v>
      </c>
    </row>
    <row r="81" spans="1:12" ht="25.5" x14ac:dyDescent="0.2">
      <c r="A81" s="2" t="s">
        <v>1166</v>
      </c>
      <c r="B81" s="35" t="s">
        <v>213</v>
      </c>
      <c r="C81" s="47" t="s">
        <v>1746</v>
      </c>
      <c r="D81" s="44" t="str">
        <f t="shared" si="14"/>
        <v>N/A</v>
      </c>
      <c r="E81" s="47" t="s">
        <v>1746</v>
      </c>
      <c r="F81" s="44" t="str">
        <f t="shared" si="15"/>
        <v>N/A</v>
      </c>
      <c r="G81" s="47" t="s">
        <v>1746</v>
      </c>
      <c r="H81" s="44" t="str">
        <f t="shared" si="16"/>
        <v>N/A</v>
      </c>
      <c r="I81" s="12" t="s">
        <v>1746</v>
      </c>
      <c r="J81" s="12" t="s">
        <v>1746</v>
      </c>
      <c r="K81" s="45" t="s">
        <v>736</v>
      </c>
      <c r="L81" s="9" t="str">
        <f t="shared" si="18"/>
        <v>N/A</v>
      </c>
    </row>
    <row r="82" spans="1:12" x14ac:dyDescent="0.2">
      <c r="A82" s="2" t="s">
        <v>357</v>
      </c>
      <c r="B82" s="35" t="s">
        <v>213</v>
      </c>
      <c r="C82" s="47">
        <v>837107253</v>
      </c>
      <c r="D82" s="44" t="str">
        <f t="shared" si="14"/>
        <v>N/A</v>
      </c>
      <c r="E82" s="47">
        <v>925869059</v>
      </c>
      <c r="F82" s="44" t="str">
        <f t="shared" si="15"/>
        <v>N/A</v>
      </c>
      <c r="G82" s="47">
        <v>976568056</v>
      </c>
      <c r="H82" s="44" t="str">
        <f t="shared" si="16"/>
        <v>N/A</v>
      </c>
      <c r="I82" s="12">
        <v>10.6</v>
      </c>
      <c r="J82" s="12">
        <v>5.476</v>
      </c>
      <c r="K82" s="45" t="s">
        <v>736</v>
      </c>
      <c r="L82" s="9" t="str">
        <f t="shared" ref="L82:L138" si="19">IF(J82="Div by 0", "N/A", IF(K82="N/A","N/A", IF(J82&gt;VALUE(MID(K82,1,2)), "No", IF(J82&lt;-1*VALUE(MID(K82,1,2)), "No", "Yes"))))</f>
        <v>Yes</v>
      </c>
    </row>
    <row r="83" spans="1:12" x14ac:dyDescent="0.2">
      <c r="A83" s="2" t="s">
        <v>363</v>
      </c>
      <c r="B83" s="35" t="s">
        <v>213</v>
      </c>
      <c r="C83" s="36">
        <v>23227</v>
      </c>
      <c r="D83" s="44" t="str">
        <f t="shared" ref="D83:D114" si="20">IF($B83="N/A","N/A",IF(C83&gt;10,"No",IF(C83&lt;-10,"No","Yes")))</f>
        <v>N/A</v>
      </c>
      <c r="E83" s="36">
        <v>24875</v>
      </c>
      <c r="F83" s="44" t="str">
        <f t="shared" ref="F83:F114" si="21">IF($B83="N/A","N/A",IF(E83&gt;10,"No",IF(E83&lt;-10,"No","Yes")))</f>
        <v>N/A</v>
      </c>
      <c r="G83" s="36">
        <v>25695</v>
      </c>
      <c r="H83" s="44" t="str">
        <f t="shared" ref="H83:H114" si="22">IF($B83="N/A","N/A",IF(G83&gt;10,"No",IF(G83&lt;-10,"No","Yes")))</f>
        <v>N/A</v>
      </c>
      <c r="I83" s="12">
        <v>7.0949999999999998</v>
      </c>
      <c r="J83" s="12">
        <v>3.2959999999999998</v>
      </c>
      <c r="K83" s="45" t="s">
        <v>736</v>
      </c>
      <c r="L83" s="9" t="str">
        <f t="shared" si="19"/>
        <v>Yes</v>
      </c>
    </row>
    <row r="84" spans="1:12" x14ac:dyDescent="0.2">
      <c r="A84" s="2" t="s">
        <v>358</v>
      </c>
      <c r="B84" s="35" t="s">
        <v>213</v>
      </c>
      <c r="C84" s="47">
        <v>36040.265767999997</v>
      </c>
      <c r="D84" s="44" t="str">
        <f t="shared" si="20"/>
        <v>N/A</v>
      </c>
      <c r="E84" s="47">
        <v>37220.866693000004</v>
      </c>
      <c r="F84" s="44" t="str">
        <f t="shared" si="21"/>
        <v>N/A</v>
      </c>
      <c r="G84" s="47">
        <v>38006.151235999998</v>
      </c>
      <c r="H84" s="44" t="str">
        <f t="shared" si="22"/>
        <v>N/A</v>
      </c>
      <c r="I84" s="12">
        <v>3.2759999999999998</v>
      </c>
      <c r="J84" s="12">
        <v>2.11</v>
      </c>
      <c r="K84" s="45" t="s">
        <v>736</v>
      </c>
      <c r="L84" s="9" t="str">
        <f t="shared" si="19"/>
        <v>Yes</v>
      </c>
    </row>
    <row r="85" spans="1:12" ht="25.5" x14ac:dyDescent="0.2">
      <c r="A85" s="2" t="s">
        <v>1167</v>
      </c>
      <c r="B85" s="35" t="s">
        <v>213</v>
      </c>
      <c r="C85" s="47">
        <v>0</v>
      </c>
      <c r="D85" s="44" t="str">
        <f t="shared" si="20"/>
        <v>N/A</v>
      </c>
      <c r="E85" s="47">
        <v>0</v>
      </c>
      <c r="F85" s="44" t="str">
        <f t="shared" si="21"/>
        <v>N/A</v>
      </c>
      <c r="G85" s="47">
        <v>0</v>
      </c>
      <c r="H85" s="44" t="str">
        <f t="shared" si="22"/>
        <v>N/A</v>
      </c>
      <c r="I85" s="12" t="s">
        <v>1746</v>
      </c>
      <c r="J85" s="12" t="s">
        <v>1746</v>
      </c>
      <c r="K85" s="45" t="s">
        <v>736</v>
      </c>
      <c r="L85" s="9" t="str">
        <f t="shared" si="19"/>
        <v>N/A</v>
      </c>
    </row>
    <row r="86" spans="1:12" x14ac:dyDescent="0.2">
      <c r="A86" s="2" t="s">
        <v>726</v>
      </c>
      <c r="B86" s="35" t="s">
        <v>213</v>
      </c>
      <c r="C86" s="36">
        <v>0</v>
      </c>
      <c r="D86" s="44" t="str">
        <f t="shared" si="20"/>
        <v>N/A</v>
      </c>
      <c r="E86" s="36">
        <v>0</v>
      </c>
      <c r="F86" s="44" t="str">
        <f t="shared" si="21"/>
        <v>N/A</v>
      </c>
      <c r="G86" s="36">
        <v>0</v>
      </c>
      <c r="H86" s="44" t="str">
        <f t="shared" si="22"/>
        <v>N/A</v>
      </c>
      <c r="I86" s="12" t="s">
        <v>1746</v>
      </c>
      <c r="J86" s="12" t="s">
        <v>1746</v>
      </c>
      <c r="K86" s="45" t="s">
        <v>736</v>
      </c>
      <c r="L86" s="9" t="str">
        <f t="shared" si="19"/>
        <v>N/A</v>
      </c>
    </row>
    <row r="87" spans="1:12" ht="25.5" x14ac:dyDescent="0.2">
      <c r="A87" s="2" t="s">
        <v>1168</v>
      </c>
      <c r="B87" s="35" t="s">
        <v>213</v>
      </c>
      <c r="C87" s="47" t="s">
        <v>1746</v>
      </c>
      <c r="D87" s="44" t="str">
        <f t="shared" si="20"/>
        <v>N/A</v>
      </c>
      <c r="E87" s="47" t="s">
        <v>1746</v>
      </c>
      <c r="F87" s="44" t="str">
        <f t="shared" si="21"/>
        <v>N/A</v>
      </c>
      <c r="G87" s="47" t="s">
        <v>1746</v>
      </c>
      <c r="H87" s="44" t="str">
        <f t="shared" si="22"/>
        <v>N/A</v>
      </c>
      <c r="I87" s="12" t="s">
        <v>1746</v>
      </c>
      <c r="J87" s="12" t="s">
        <v>1746</v>
      </c>
      <c r="K87" s="45" t="s">
        <v>736</v>
      </c>
      <c r="L87" s="9" t="str">
        <f t="shared" si="19"/>
        <v>N/A</v>
      </c>
    </row>
    <row r="88" spans="1:12" ht="25.5" x14ac:dyDescent="0.2">
      <c r="A88" s="2" t="s">
        <v>1169</v>
      </c>
      <c r="B88" s="35" t="s">
        <v>213</v>
      </c>
      <c r="C88" s="47">
        <v>612207536</v>
      </c>
      <c r="D88" s="44" t="str">
        <f t="shared" si="20"/>
        <v>N/A</v>
      </c>
      <c r="E88" s="47">
        <v>671968970</v>
      </c>
      <c r="F88" s="44" t="str">
        <f t="shared" si="21"/>
        <v>N/A</v>
      </c>
      <c r="G88" s="47">
        <v>712330214</v>
      </c>
      <c r="H88" s="44" t="str">
        <f t="shared" si="22"/>
        <v>N/A</v>
      </c>
      <c r="I88" s="12">
        <v>9.7620000000000005</v>
      </c>
      <c r="J88" s="12">
        <v>6.0060000000000002</v>
      </c>
      <c r="K88" s="45" t="s">
        <v>736</v>
      </c>
      <c r="L88" s="9" t="str">
        <f t="shared" si="19"/>
        <v>Yes</v>
      </c>
    </row>
    <row r="89" spans="1:12" x14ac:dyDescent="0.2">
      <c r="A89" s="2" t="s">
        <v>727</v>
      </c>
      <c r="B89" s="35" t="s">
        <v>213</v>
      </c>
      <c r="C89" s="36">
        <v>7713</v>
      </c>
      <c r="D89" s="44" t="str">
        <f t="shared" si="20"/>
        <v>N/A</v>
      </c>
      <c r="E89" s="36">
        <v>8010</v>
      </c>
      <c r="F89" s="44" t="str">
        <f t="shared" si="21"/>
        <v>N/A</v>
      </c>
      <c r="G89" s="36">
        <v>8438</v>
      </c>
      <c r="H89" s="44" t="str">
        <f t="shared" si="22"/>
        <v>N/A</v>
      </c>
      <c r="I89" s="12">
        <v>3.851</v>
      </c>
      <c r="J89" s="12">
        <v>5.343</v>
      </c>
      <c r="K89" s="45" t="s">
        <v>736</v>
      </c>
      <c r="L89" s="9" t="str">
        <f t="shared" si="19"/>
        <v>Yes</v>
      </c>
    </row>
    <row r="90" spans="1:12" ht="25.5" x14ac:dyDescent="0.2">
      <c r="A90" s="2" t="s">
        <v>1170</v>
      </c>
      <c r="B90" s="35" t="s">
        <v>213</v>
      </c>
      <c r="C90" s="47">
        <v>79373.465058999995</v>
      </c>
      <c r="D90" s="44" t="str">
        <f t="shared" si="20"/>
        <v>N/A</v>
      </c>
      <c r="E90" s="47">
        <v>83891.257178999993</v>
      </c>
      <c r="F90" s="44" t="str">
        <f t="shared" si="21"/>
        <v>N/A</v>
      </c>
      <c r="G90" s="47">
        <v>84419.319033000007</v>
      </c>
      <c r="H90" s="44" t="str">
        <f t="shared" si="22"/>
        <v>N/A</v>
      </c>
      <c r="I90" s="12">
        <v>5.6920000000000002</v>
      </c>
      <c r="J90" s="12">
        <v>0.62949999999999995</v>
      </c>
      <c r="K90" s="45" t="s">
        <v>736</v>
      </c>
      <c r="L90" s="9" t="str">
        <f t="shared" si="19"/>
        <v>Yes</v>
      </c>
    </row>
    <row r="91" spans="1:12" ht="25.5" x14ac:dyDescent="0.2">
      <c r="A91" s="2" t="s">
        <v>1171</v>
      </c>
      <c r="B91" s="35" t="s">
        <v>213</v>
      </c>
      <c r="C91" s="47">
        <v>23977284</v>
      </c>
      <c r="D91" s="44" t="str">
        <f t="shared" si="20"/>
        <v>N/A</v>
      </c>
      <c r="E91" s="47">
        <v>20495163</v>
      </c>
      <c r="F91" s="44" t="str">
        <f t="shared" si="21"/>
        <v>N/A</v>
      </c>
      <c r="G91" s="47">
        <v>17790442</v>
      </c>
      <c r="H91" s="44" t="str">
        <f t="shared" si="22"/>
        <v>N/A</v>
      </c>
      <c r="I91" s="12">
        <v>-14.5</v>
      </c>
      <c r="J91" s="12">
        <v>-13.2</v>
      </c>
      <c r="K91" s="45" t="s">
        <v>736</v>
      </c>
      <c r="L91" s="9" t="str">
        <f t="shared" si="19"/>
        <v>Yes</v>
      </c>
    </row>
    <row r="92" spans="1:12" x14ac:dyDescent="0.2">
      <c r="A92" s="2" t="s">
        <v>728</v>
      </c>
      <c r="B92" s="35" t="s">
        <v>213</v>
      </c>
      <c r="C92" s="36">
        <v>2311</v>
      </c>
      <c r="D92" s="44" t="str">
        <f t="shared" si="20"/>
        <v>N/A</v>
      </c>
      <c r="E92" s="36">
        <v>2553</v>
      </c>
      <c r="F92" s="44" t="str">
        <f t="shared" si="21"/>
        <v>N/A</v>
      </c>
      <c r="G92" s="36">
        <v>3244</v>
      </c>
      <c r="H92" s="44" t="str">
        <f t="shared" si="22"/>
        <v>N/A</v>
      </c>
      <c r="I92" s="12">
        <v>10.47</v>
      </c>
      <c r="J92" s="12">
        <v>27.07</v>
      </c>
      <c r="K92" s="45" t="s">
        <v>736</v>
      </c>
      <c r="L92" s="9" t="str">
        <f t="shared" si="19"/>
        <v>Yes</v>
      </c>
    </row>
    <row r="93" spans="1:12" ht="25.5" x14ac:dyDescent="0.2">
      <c r="A93" s="2" t="s">
        <v>1172</v>
      </c>
      <c r="B93" s="35" t="s">
        <v>213</v>
      </c>
      <c r="C93" s="47">
        <v>10375.285158000001</v>
      </c>
      <c r="D93" s="44" t="str">
        <f t="shared" si="20"/>
        <v>N/A</v>
      </c>
      <c r="E93" s="47">
        <v>8027.8742656000004</v>
      </c>
      <c r="F93" s="44" t="str">
        <f t="shared" si="21"/>
        <v>N/A</v>
      </c>
      <c r="G93" s="47">
        <v>5484.1066584</v>
      </c>
      <c r="H93" s="44" t="str">
        <f t="shared" si="22"/>
        <v>N/A</v>
      </c>
      <c r="I93" s="12">
        <v>-22.6</v>
      </c>
      <c r="J93" s="12">
        <v>-31.7</v>
      </c>
      <c r="K93" s="45" t="s">
        <v>736</v>
      </c>
      <c r="L93" s="9" t="str">
        <f t="shared" si="19"/>
        <v>No</v>
      </c>
    </row>
    <row r="94" spans="1:12" x14ac:dyDescent="0.2">
      <c r="A94" s="2" t="s">
        <v>1173</v>
      </c>
      <c r="B94" s="35" t="s">
        <v>213</v>
      </c>
      <c r="C94" s="47">
        <v>68813459</v>
      </c>
      <c r="D94" s="44" t="str">
        <f t="shared" si="20"/>
        <v>N/A</v>
      </c>
      <c r="E94" s="47">
        <v>68595288</v>
      </c>
      <c r="F94" s="44" t="str">
        <f t="shared" si="21"/>
        <v>N/A</v>
      </c>
      <c r="G94" s="47">
        <v>71468187</v>
      </c>
      <c r="H94" s="44" t="str">
        <f t="shared" si="22"/>
        <v>N/A</v>
      </c>
      <c r="I94" s="12">
        <v>-0.317</v>
      </c>
      <c r="J94" s="12">
        <v>4.1879999999999997</v>
      </c>
      <c r="K94" s="45" t="s">
        <v>736</v>
      </c>
      <c r="L94" s="9" t="str">
        <f t="shared" si="19"/>
        <v>Yes</v>
      </c>
    </row>
    <row r="95" spans="1:12" x14ac:dyDescent="0.2">
      <c r="A95" s="2" t="s">
        <v>729</v>
      </c>
      <c r="B95" s="35" t="s">
        <v>213</v>
      </c>
      <c r="C95" s="36">
        <v>5594</v>
      </c>
      <c r="D95" s="44" t="str">
        <f t="shared" si="20"/>
        <v>N/A</v>
      </c>
      <c r="E95" s="36">
        <v>5923</v>
      </c>
      <c r="F95" s="44" t="str">
        <f t="shared" si="21"/>
        <v>N/A</v>
      </c>
      <c r="G95" s="36">
        <v>6591</v>
      </c>
      <c r="H95" s="44" t="str">
        <f t="shared" si="22"/>
        <v>N/A</v>
      </c>
      <c r="I95" s="12">
        <v>5.8810000000000002</v>
      </c>
      <c r="J95" s="12">
        <v>11.28</v>
      </c>
      <c r="K95" s="45" t="s">
        <v>736</v>
      </c>
      <c r="L95" s="9" t="str">
        <f t="shared" si="19"/>
        <v>Yes</v>
      </c>
    </row>
    <row r="96" spans="1:12" x14ac:dyDescent="0.2">
      <c r="A96" s="2" t="s">
        <v>1174</v>
      </c>
      <c r="B96" s="35" t="s">
        <v>213</v>
      </c>
      <c r="C96" s="47">
        <v>12301.297640000001</v>
      </c>
      <c r="D96" s="44" t="str">
        <f t="shared" si="20"/>
        <v>N/A</v>
      </c>
      <c r="E96" s="47">
        <v>11581.173054000001</v>
      </c>
      <c r="F96" s="44" t="str">
        <f t="shared" si="21"/>
        <v>N/A</v>
      </c>
      <c r="G96" s="47">
        <v>10843.299499000001</v>
      </c>
      <c r="H96" s="44" t="str">
        <f t="shared" si="22"/>
        <v>N/A</v>
      </c>
      <c r="I96" s="12">
        <v>-5.85</v>
      </c>
      <c r="J96" s="12">
        <v>-6.37</v>
      </c>
      <c r="K96" s="45" t="s">
        <v>736</v>
      </c>
      <c r="L96" s="9" t="str">
        <f t="shared" si="19"/>
        <v>Yes</v>
      </c>
    </row>
    <row r="97" spans="1:12" x14ac:dyDescent="0.2">
      <c r="A97" s="2" t="s">
        <v>1175</v>
      </c>
      <c r="B97" s="35" t="s">
        <v>213</v>
      </c>
      <c r="C97" s="47">
        <v>332238</v>
      </c>
      <c r="D97" s="44" t="str">
        <f t="shared" si="20"/>
        <v>N/A</v>
      </c>
      <c r="E97" s="47">
        <v>382640</v>
      </c>
      <c r="F97" s="44" t="str">
        <f t="shared" si="21"/>
        <v>N/A</v>
      </c>
      <c r="G97" s="47">
        <v>547719</v>
      </c>
      <c r="H97" s="44" t="str">
        <f t="shared" si="22"/>
        <v>N/A</v>
      </c>
      <c r="I97" s="12">
        <v>15.17</v>
      </c>
      <c r="J97" s="12">
        <v>43.14</v>
      </c>
      <c r="K97" s="45" t="s">
        <v>736</v>
      </c>
      <c r="L97" s="9" t="str">
        <f t="shared" si="19"/>
        <v>No</v>
      </c>
    </row>
    <row r="98" spans="1:12" x14ac:dyDescent="0.2">
      <c r="A98" s="2" t="s">
        <v>518</v>
      </c>
      <c r="B98" s="35" t="s">
        <v>213</v>
      </c>
      <c r="C98" s="36">
        <v>533</v>
      </c>
      <c r="D98" s="44" t="str">
        <f t="shared" si="20"/>
        <v>N/A</v>
      </c>
      <c r="E98" s="36">
        <v>735</v>
      </c>
      <c r="F98" s="44" t="str">
        <f t="shared" si="21"/>
        <v>N/A</v>
      </c>
      <c r="G98" s="36">
        <v>926</v>
      </c>
      <c r="H98" s="44" t="str">
        <f t="shared" si="22"/>
        <v>N/A</v>
      </c>
      <c r="I98" s="12">
        <v>37.9</v>
      </c>
      <c r="J98" s="12">
        <v>25.99</v>
      </c>
      <c r="K98" s="45" t="s">
        <v>736</v>
      </c>
      <c r="L98" s="9" t="str">
        <f t="shared" si="19"/>
        <v>Yes</v>
      </c>
    </row>
    <row r="99" spans="1:12" x14ac:dyDescent="0.2">
      <c r="A99" s="2" t="s">
        <v>1176</v>
      </c>
      <c r="B99" s="35" t="s">
        <v>213</v>
      </c>
      <c r="C99" s="47">
        <v>623.33583490000001</v>
      </c>
      <c r="D99" s="44" t="str">
        <f t="shared" si="20"/>
        <v>N/A</v>
      </c>
      <c r="E99" s="47">
        <v>520.59863945999996</v>
      </c>
      <c r="F99" s="44" t="str">
        <f t="shared" si="21"/>
        <v>N/A</v>
      </c>
      <c r="G99" s="47">
        <v>591.48920085999998</v>
      </c>
      <c r="H99" s="44" t="str">
        <f t="shared" si="22"/>
        <v>N/A</v>
      </c>
      <c r="I99" s="12">
        <v>-16.5</v>
      </c>
      <c r="J99" s="12">
        <v>13.62</v>
      </c>
      <c r="K99" s="45" t="s">
        <v>736</v>
      </c>
      <c r="L99" s="9" t="str">
        <f t="shared" si="19"/>
        <v>Yes</v>
      </c>
    </row>
    <row r="100" spans="1:12" ht="25.5" x14ac:dyDescent="0.2">
      <c r="A100" s="2" t="s">
        <v>1177</v>
      </c>
      <c r="B100" s="35" t="s">
        <v>213</v>
      </c>
      <c r="C100" s="47">
        <v>5559129</v>
      </c>
      <c r="D100" s="44" t="str">
        <f t="shared" si="20"/>
        <v>N/A</v>
      </c>
      <c r="E100" s="47">
        <v>5623630</v>
      </c>
      <c r="F100" s="44" t="str">
        <f t="shared" si="21"/>
        <v>N/A</v>
      </c>
      <c r="G100" s="47">
        <v>5646787</v>
      </c>
      <c r="H100" s="44" t="str">
        <f t="shared" si="22"/>
        <v>N/A</v>
      </c>
      <c r="I100" s="12">
        <v>1.1599999999999999</v>
      </c>
      <c r="J100" s="12">
        <v>0.4118</v>
      </c>
      <c r="K100" s="45" t="s">
        <v>736</v>
      </c>
      <c r="L100" s="9" t="str">
        <f t="shared" si="19"/>
        <v>Yes</v>
      </c>
    </row>
    <row r="101" spans="1:12" x14ac:dyDescent="0.2">
      <c r="A101" s="2" t="s">
        <v>519</v>
      </c>
      <c r="B101" s="35" t="s">
        <v>213</v>
      </c>
      <c r="C101" s="36">
        <v>5375</v>
      </c>
      <c r="D101" s="44" t="str">
        <f t="shared" si="20"/>
        <v>N/A</v>
      </c>
      <c r="E101" s="36">
        <v>5828</v>
      </c>
      <c r="F101" s="44" t="str">
        <f t="shared" si="21"/>
        <v>N/A</v>
      </c>
      <c r="G101" s="36">
        <v>5814</v>
      </c>
      <c r="H101" s="44" t="str">
        <f t="shared" si="22"/>
        <v>N/A</v>
      </c>
      <c r="I101" s="12">
        <v>8.4280000000000008</v>
      </c>
      <c r="J101" s="12">
        <v>-0.24</v>
      </c>
      <c r="K101" s="45" t="s">
        <v>736</v>
      </c>
      <c r="L101" s="9" t="str">
        <f t="shared" si="19"/>
        <v>Yes</v>
      </c>
    </row>
    <row r="102" spans="1:12" ht="25.5" x14ac:dyDescent="0.2">
      <c r="A102" s="2" t="s">
        <v>1178</v>
      </c>
      <c r="B102" s="35" t="s">
        <v>213</v>
      </c>
      <c r="C102" s="47">
        <v>1034.2565580999999</v>
      </c>
      <c r="D102" s="44" t="str">
        <f t="shared" si="20"/>
        <v>N/A</v>
      </c>
      <c r="E102" s="47">
        <v>964.93308166999998</v>
      </c>
      <c r="F102" s="44" t="str">
        <f t="shared" si="21"/>
        <v>N/A</v>
      </c>
      <c r="G102" s="47">
        <v>971.23959407999996</v>
      </c>
      <c r="H102" s="44" t="str">
        <f t="shared" si="22"/>
        <v>N/A</v>
      </c>
      <c r="I102" s="12">
        <v>-6.7</v>
      </c>
      <c r="J102" s="12">
        <v>0.65359999999999996</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1746</v>
      </c>
      <c r="J103" s="12" t="s">
        <v>1746</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1746</v>
      </c>
      <c r="J104" s="12" t="s">
        <v>1746</v>
      </c>
      <c r="K104" s="45" t="s">
        <v>736</v>
      </c>
      <c r="L104" s="9" t="str">
        <f t="shared" si="19"/>
        <v>N/A</v>
      </c>
    </row>
    <row r="105" spans="1:12" ht="25.5" x14ac:dyDescent="0.2">
      <c r="A105" s="2" t="s">
        <v>1180</v>
      </c>
      <c r="B105" s="35" t="s">
        <v>213</v>
      </c>
      <c r="C105" s="47" t="s">
        <v>1746</v>
      </c>
      <c r="D105" s="44" t="str">
        <f t="shared" si="20"/>
        <v>N/A</v>
      </c>
      <c r="E105" s="47" t="s">
        <v>1746</v>
      </c>
      <c r="F105" s="44" t="str">
        <f t="shared" si="21"/>
        <v>N/A</v>
      </c>
      <c r="G105" s="47" t="s">
        <v>1746</v>
      </c>
      <c r="H105" s="44" t="str">
        <f t="shared" si="22"/>
        <v>N/A</v>
      </c>
      <c r="I105" s="12" t="s">
        <v>1746</v>
      </c>
      <c r="J105" s="12" t="s">
        <v>1746</v>
      </c>
      <c r="K105" s="45" t="s">
        <v>736</v>
      </c>
      <c r="L105" s="9" t="str">
        <f t="shared" si="19"/>
        <v>N/A</v>
      </c>
    </row>
    <row r="106" spans="1:12" ht="25.5" x14ac:dyDescent="0.2">
      <c r="A106" s="2" t="s">
        <v>1181</v>
      </c>
      <c r="B106" s="35" t="s">
        <v>213</v>
      </c>
      <c r="C106" s="47">
        <v>90039317</v>
      </c>
      <c r="D106" s="44" t="str">
        <f t="shared" si="20"/>
        <v>N/A</v>
      </c>
      <c r="E106" s="47">
        <v>101083696</v>
      </c>
      <c r="F106" s="44" t="str">
        <f t="shared" si="21"/>
        <v>N/A</v>
      </c>
      <c r="G106" s="47">
        <v>109465400</v>
      </c>
      <c r="H106" s="44" t="str">
        <f t="shared" si="22"/>
        <v>N/A</v>
      </c>
      <c r="I106" s="12">
        <v>12.27</v>
      </c>
      <c r="J106" s="12">
        <v>8.2919999999999998</v>
      </c>
      <c r="K106" s="45" t="s">
        <v>736</v>
      </c>
      <c r="L106" s="9" t="str">
        <f t="shared" si="19"/>
        <v>Yes</v>
      </c>
    </row>
    <row r="107" spans="1:12" x14ac:dyDescent="0.2">
      <c r="A107" s="2" t="s">
        <v>521</v>
      </c>
      <c r="B107" s="35" t="s">
        <v>213</v>
      </c>
      <c r="C107" s="36">
        <v>10703</v>
      </c>
      <c r="D107" s="44" t="str">
        <f t="shared" si="20"/>
        <v>N/A</v>
      </c>
      <c r="E107" s="36">
        <v>11605</v>
      </c>
      <c r="F107" s="44" t="str">
        <f t="shared" si="21"/>
        <v>N/A</v>
      </c>
      <c r="G107" s="36">
        <v>11769</v>
      </c>
      <c r="H107" s="44" t="str">
        <f t="shared" si="22"/>
        <v>N/A</v>
      </c>
      <c r="I107" s="12">
        <v>8.4280000000000008</v>
      </c>
      <c r="J107" s="12">
        <v>1.413</v>
      </c>
      <c r="K107" s="45" t="s">
        <v>736</v>
      </c>
      <c r="L107" s="9" t="str">
        <f t="shared" si="19"/>
        <v>Yes</v>
      </c>
    </row>
    <row r="108" spans="1:12" ht="25.5" x14ac:dyDescent="0.2">
      <c r="A108" s="2" t="s">
        <v>1182</v>
      </c>
      <c r="B108" s="35" t="s">
        <v>213</v>
      </c>
      <c r="C108" s="47">
        <v>8412.5307857999996</v>
      </c>
      <c r="D108" s="44" t="str">
        <f t="shared" si="20"/>
        <v>N/A</v>
      </c>
      <c r="E108" s="47">
        <v>8710.3572597999992</v>
      </c>
      <c r="F108" s="44" t="str">
        <f t="shared" si="21"/>
        <v>N/A</v>
      </c>
      <c r="G108" s="47">
        <v>9301.1640750999995</v>
      </c>
      <c r="H108" s="44" t="str">
        <f t="shared" si="22"/>
        <v>N/A</v>
      </c>
      <c r="I108" s="12">
        <v>3.54</v>
      </c>
      <c r="J108" s="12">
        <v>6.7830000000000004</v>
      </c>
      <c r="K108" s="45" t="s">
        <v>736</v>
      </c>
      <c r="L108" s="9" t="str">
        <f t="shared" si="19"/>
        <v>Yes</v>
      </c>
    </row>
    <row r="109" spans="1:12" ht="25.5" x14ac:dyDescent="0.2">
      <c r="A109" s="2" t="s">
        <v>1183</v>
      </c>
      <c r="B109" s="35" t="s">
        <v>213</v>
      </c>
      <c r="C109" s="47">
        <v>445096</v>
      </c>
      <c r="D109" s="44" t="str">
        <f t="shared" si="20"/>
        <v>N/A</v>
      </c>
      <c r="E109" s="47">
        <v>1051518</v>
      </c>
      <c r="F109" s="44" t="str">
        <f t="shared" si="21"/>
        <v>N/A</v>
      </c>
      <c r="G109" s="47">
        <v>859508</v>
      </c>
      <c r="H109" s="44" t="str">
        <f t="shared" si="22"/>
        <v>N/A</v>
      </c>
      <c r="I109" s="12">
        <v>136.19999999999999</v>
      </c>
      <c r="J109" s="12">
        <v>-18.3</v>
      </c>
      <c r="K109" s="45" t="s">
        <v>736</v>
      </c>
      <c r="L109" s="9" t="str">
        <f t="shared" si="19"/>
        <v>Yes</v>
      </c>
    </row>
    <row r="110" spans="1:12" x14ac:dyDescent="0.2">
      <c r="A110" s="2" t="s">
        <v>522</v>
      </c>
      <c r="B110" s="35" t="s">
        <v>213</v>
      </c>
      <c r="C110" s="36">
        <v>276</v>
      </c>
      <c r="D110" s="44" t="str">
        <f t="shared" si="20"/>
        <v>N/A</v>
      </c>
      <c r="E110" s="36">
        <v>419</v>
      </c>
      <c r="F110" s="44" t="str">
        <f t="shared" si="21"/>
        <v>N/A</v>
      </c>
      <c r="G110" s="36">
        <v>403</v>
      </c>
      <c r="H110" s="44" t="str">
        <f t="shared" si="22"/>
        <v>N/A</v>
      </c>
      <c r="I110" s="12">
        <v>51.81</v>
      </c>
      <c r="J110" s="12">
        <v>-3.82</v>
      </c>
      <c r="K110" s="45" t="s">
        <v>736</v>
      </c>
      <c r="L110" s="9" t="str">
        <f t="shared" si="19"/>
        <v>Yes</v>
      </c>
    </row>
    <row r="111" spans="1:12" ht="25.5" x14ac:dyDescent="0.2">
      <c r="A111" s="2" t="s">
        <v>1184</v>
      </c>
      <c r="B111" s="35" t="s">
        <v>213</v>
      </c>
      <c r="C111" s="47">
        <v>1612.6666667</v>
      </c>
      <c r="D111" s="44" t="str">
        <f t="shared" si="20"/>
        <v>N/A</v>
      </c>
      <c r="E111" s="47">
        <v>2509.5894988</v>
      </c>
      <c r="F111" s="44" t="str">
        <f t="shared" si="21"/>
        <v>N/A</v>
      </c>
      <c r="G111" s="47">
        <v>2132.7741934999999</v>
      </c>
      <c r="H111" s="44" t="str">
        <f t="shared" si="22"/>
        <v>N/A</v>
      </c>
      <c r="I111" s="12">
        <v>55.62</v>
      </c>
      <c r="J111" s="12">
        <v>-15</v>
      </c>
      <c r="K111" s="45" t="s">
        <v>736</v>
      </c>
      <c r="L111" s="9" t="str">
        <f t="shared" si="19"/>
        <v>Yes</v>
      </c>
    </row>
    <row r="112" spans="1:12" ht="25.5" x14ac:dyDescent="0.2">
      <c r="A112" s="2" t="s">
        <v>1185</v>
      </c>
      <c r="B112" s="35" t="s">
        <v>213</v>
      </c>
      <c r="C112" s="47">
        <v>23757817</v>
      </c>
      <c r="D112" s="44" t="str">
        <f t="shared" si="20"/>
        <v>N/A</v>
      </c>
      <c r="E112" s="47">
        <v>38475050</v>
      </c>
      <c r="F112" s="44" t="str">
        <f t="shared" si="21"/>
        <v>N/A</v>
      </c>
      <c r="G112" s="47">
        <v>34799686</v>
      </c>
      <c r="H112" s="44" t="str">
        <f t="shared" si="22"/>
        <v>N/A</v>
      </c>
      <c r="I112" s="12">
        <v>61.95</v>
      </c>
      <c r="J112" s="12">
        <v>-9.5500000000000007</v>
      </c>
      <c r="K112" s="45" t="s">
        <v>736</v>
      </c>
      <c r="L112" s="9" t="str">
        <f t="shared" si="19"/>
        <v>Yes</v>
      </c>
    </row>
    <row r="113" spans="1:12" ht="25.5" x14ac:dyDescent="0.2">
      <c r="A113" s="2" t="s">
        <v>523</v>
      </c>
      <c r="B113" s="35" t="s">
        <v>213</v>
      </c>
      <c r="C113" s="36">
        <v>1607</v>
      </c>
      <c r="D113" s="44" t="str">
        <f t="shared" si="20"/>
        <v>N/A</v>
      </c>
      <c r="E113" s="36">
        <v>1847</v>
      </c>
      <c r="F113" s="44" t="str">
        <f t="shared" si="21"/>
        <v>N/A</v>
      </c>
      <c r="G113" s="36">
        <v>1975</v>
      </c>
      <c r="H113" s="44" t="str">
        <f t="shared" si="22"/>
        <v>N/A</v>
      </c>
      <c r="I113" s="12">
        <v>14.93</v>
      </c>
      <c r="J113" s="12">
        <v>6.93</v>
      </c>
      <c r="K113" s="45" t="s">
        <v>736</v>
      </c>
      <c r="L113" s="9" t="str">
        <f t="shared" si="19"/>
        <v>Yes</v>
      </c>
    </row>
    <row r="114" spans="1:12" ht="25.5" x14ac:dyDescent="0.2">
      <c r="A114" s="2" t="s">
        <v>1186</v>
      </c>
      <c r="B114" s="35" t="s">
        <v>213</v>
      </c>
      <c r="C114" s="47">
        <v>14783.955818</v>
      </c>
      <c r="D114" s="44" t="str">
        <f t="shared" si="20"/>
        <v>N/A</v>
      </c>
      <c r="E114" s="47">
        <v>20831.104493999999</v>
      </c>
      <c r="F114" s="44" t="str">
        <f t="shared" si="21"/>
        <v>N/A</v>
      </c>
      <c r="G114" s="47">
        <v>17620.094176999999</v>
      </c>
      <c r="H114" s="44" t="str">
        <f t="shared" si="22"/>
        <v>N/A</v>
      </c>
      <c r="I114" s="12">
        <v>40.9</v>
      </c>
      <c r="J114" s="12">
        <v>-15.4</v>
      </c>
      <c r="K114" s="45" t="s">
        <v>736</v>
      </c>
      <c r="L114" s="9" t="str">
        <f t="shared" si="19"/>
        <v>Yes</v>
      </c>
    </row>
    <row r="115" spans="1:12" ht="25.5" x14ac:dyDescent="0.2">
      <c r="A115" s="2" t="s">
        <v>1187</v>
      </c>
      <c r="B115" s="35" t="s">
        <v>213</v>
      </c>
      <c r="C115" s="47">
        <v>16712</v>
      </c>
      <c r="D115" s="44" t="str">
        <f t="shared" ref="D115:D146" si="23">IF($B115="N/A","N/A",IF(C115&gt;10,"No",IF(C115&lt;-10,"No","Yes")))</f>
        <v>N/A</v>
      </c>
      <c r="E115" s="47">
        <v>32035</v>
      </c>
      <c r="F115" s="44" t="str">
        <f t="shared" ref="F115:F146" si="24">IF($B115="N/A","N/A",IF(E115&gt;10,"No",IF(E115&lt;-10,"No","Yes")))</f>
        <v>N/A</v>
      </c>
      <c r="G115" s="47">
        <v>105699</v>
      </c>
      <c r="H115" s="44" t="str">
        <f t="shared" ref="H115:H146" si="25">IF($B115="N/A","N/A",IF(G115&gt;10,"No",IF(G115&lt;-10,"No","Yes")))</f>
        <v>N/A</v>
      </c>
      <c r="I115" s="12">
        <v>91.69</v>
      </c>
      <c r="J115" s="12">
        <v>229.9</v>
      </c>
      <c r="K115" s="45" t="s">
        <v>736</v>
      </c>
      <c r="L115" s="9" t="str">
        <f t="shared" si="19"/>
        <v>No</v>
      </c>
    </row>
    <row r="116" spans="1:12" ht="25.5" x14ac:dyDescent="0.2">
      <c r="A116" s="2" t="s">
        <v>524</v>
      </c>
      <c r="B116" s="35" t="s">
        <v>213</v>
      </c>
      <c r="C116" s="36">
        <v>11</v>
      </c>
      <c r="D116" s="44" t="str">
        <f t="shared" si="23"/>
        <v>N/A</v>
      </c>
      <c r="E116" s="36">
        <v>16</v>
      </c>
      <c r="F116" s="44" t="str">
        <f t="shared" si="24"/>
        <v>N/A</v>
      </c>
      <c r="G116" s="36">
        <v>22</v>
      </c>
      <c r="H116" s="44" t="str">
        <f t="shared" si="25"/>
        <v>N/A</v>
      </c>
      <c r="I116" s="12">
        <v>45.45</v>
      </c>
      <c r="J116" s="12">
        <v>37.5</v>
      </c>
      <c r="K116" s="45" t="s">
        <v>736</v>
      </c>
      <c r="L116" s="9" t="str">
        <f t="shared" si="19"/>
        <v>No</v>
      </c>
    </row>
    <row r="117" spans="1:12" ht="25.5" x14ac:dyDescent="0.2">
      <c r="A117" s="2" t="s">
        <v>1188</v>
      </c>
      <c r="B117" s="35" t="s">
        <v>213</v>
      </c>
      <c r="C117" s="47">
        <v>1519.2727273</v>
      </c>
      <c r="D117" s="44" t="str">
        <f t="shared" si="23"/>
        <v>N/A</v>
      </c>
      <c r="E117" s="47">
        <v>2002.1875</v>
      </c>
      <c r="F117" s="44" t="str">
        <f t="shared" si="24"/>
        <v>N/A</v>
      </c>
      <c r="G117" s="47">
        <v>4804.5</v>
      </c>
      <c r="H117" s="44" t="str">
        <f t="shared" si="25"/>
        <v>N/A</v>
      </c>
      <c r="I117" s="12">
        <v>31.79</v>
      </c>
      <c r="J117" s="12">
        <v>140</v>
      </c>
      <c r="K117" s="45" t="s">
        <v>736</v>
      </c>
      <c r="L117" s="9" t="str">
        <f t="shared" si="19"/>
        <v>No</v>
      </c>
    </row>
    <row r="118" spans="1:12" ht="25.5" x14ac:dyDescent="0.2">
      <c r="A118" s="2" t="s">
        <v>1189</v>
      </c>
      <c r="B118" s="35" t="s">
        <v>213</v>
      </c>
      <c r="C118" s="47">
        <v>0</v>
      </c>
      <c r="D118" s="44" t="str">
        <f t="shared" si="23"/>
        <v>N/A</v>
      </c>
      <c r="E118" s="47">
        <v>0</v>
      </c>
      <c r="F118" s="44" t="str">
        <f t="shared" si="24"/>
        <v>N/A</v>
      </c>
      <c r="G118" s="47">
        <v>0</v>
      </c>
      <c r="H118" s="44" t="str">
        <f t="shared" si="25"/>
        <v>N/A</v>
      </c>
      <c r="I118" s="12" t="s">
        <v>1746</v>
      </c>
      <c r="J118" s="12" t="s">
        <v>1746</v>
      </c>
      <c r="K118" s="45" t="s">
        <v>736</v>
      </c>
      <c r="L118" s="9" t="str">
        <f t="shared" si="19"/>
        <v>N/A</v>
      </c>
    </row>
    <row r="119" spans="1:12" ht="25.5" x14ac:dyDescent="0.2">
      <c r="A119" s="2" t="s">
        <v>525</v>
      </c>
      <c r="B119" s="35" t="s">
        <v>213</v>
      </c>
      <c r="C119" s="36">
        <v>0</v>
      </c>
      <c r="D119" s="44" t="str">
        <f t="shared" si="23"/>
        <v>N/A</v>
      </c>
      <c r="E119" s="36">
        <v>0</v>
      </c>
      <c r="F119" s="44" t="str">
        <f t="shared" si="24"/>
        <v>N/A</v>
      </c>
      <c r="G119" s="36">
        <v>0</v>
      </c>
      <c r="H119" s="44" t="str">
        <f t="shared" si="25"/>
        <v>N/A</v>
      </c>
      <c r="I119" s="12" t="s">
        <v>1746</v>
      </c>
      <c r="J119" s="12" t="s">
        <v>1746</v>
      </c>
      <c r="K119" s="45" t="s">
        <v>736</v>
      </c>
      <c r="L119" s="9" t="str">
        <f t="shared" si="19"/>
        <v>N/A</v>
      </c>
    </row>
    <row r="120" spans="1:12" ht="25.5" x14ac:dyDescent="0.2">
      <c r="A120" s="2" t="s">
        <v>1190</v>
      </c>
      <c r="B120" s="35" t="s">
        <v>213</v>
      </c>
      <c r="C120" s="47" t="s">
        <v>1746</v>
      </c>
      <c r="D120" s="44" t="str">
        <f t="shared" si="23"/>
        <v>N/A</v>
      </c>
      <c r="E120" s="47" t="s">
        <v>1746</v>
      </c>
      <c r="F120" s="44" t="str">
        <f t="shared" si="24"/>
        <v>N/A</v>
      </c>
      <c r="G120" s="47" t="s">
        <v>1746</v>
      </c>
      <c r="H120" s="44" t="str">
        <f t="shared" si="25"/>
        <v>N/A</v>
      </c>
      <c r="I120" s="12" t="s">
        <v>1746</v>
      </c>
      <c r="J120" s="12" t="s">
        <v>1746</v>
      </c>
      <c r="K120" s="45" t="s">
        <v>736</v>
      </c>
      <c r="L120" s="9" t="str">
        <f t="shared" si="19"/>
        <v>N/A</v>
      </c>
    </row>
    <row r="121" spans="1:12" ht="25.5" x14ac:dyDescent="0.2">
      <c r="A121" s="2" t="s">
        <v>1191</v>
      </c>
      <c r="B121" s="35" t="s">
        <v>213</v>
      </c>
      <c r="C121" s="47">
        <v>1368636</v>
      </c>
      <c r="D121" s="44" t="str">
        <f t="shared" si="23"/>
        <v>N/A</v>
      </c>
      <c r="E121" s="47">
        <v>2770276</v>
      </c>
      <c r="F121" s="44" t="str">
        <f t="shared" si="24"/>
        <v>N/A</v>
      </c>
      <c r="G121" s="47">
        <v>2777678</v>
      </c>
      <c r="H121" s="44" t="str">
        <f t="shared" si="25"/>
        <v>N/A</v>
      </c>
      <c r="I121" s="12">
        <v>102.4</v>
      </c>
      <c r="J121" s="12">
        <v>0.26719999999999999</v>
      </c>
      <c r="K121" s="45" t="s">
        <v>736</v>
      </c>
      <c r="L121" s="9" t="str">
        <f t="shared" si="19"/>
        <v>Yes</v>
      </c>
    </row>
    <row r="122" spans="1:12" x14ac:dyDescent="0.2">
      <c r="A122" s="2" t="s">
        <v>526</v>
      </c>
      <c r="B122" s="35" t="s">
        <v>213</v>
      </c>
      <c r="C122" s="36">
        <v>355</v>
      </c>
      <c r="D122" s="44" t="str">
        <f t="shared" si="23"/>
        <v>N/A</v>
      </c>
      <c r="E122" s="36">
        <v>484</v>
      </c>
      <c r="F122" s="44" t="str">
        <f t="shared" si="24"/>
        <v>N/A</v>
      </c>
      <c r="G122" s="36">
        <v>495</v>
      </c>
      <c r="H122" s="44" t="str">
        <f t="shared" si="25"/>
        <v>N/A</v>
      </c>
      <c r="I122" s="12">
        <v>36.340000000000003</v>
      </c>
      <c r="J122" s="12">
        <v>2.2730000000000001</v>
      </c>
      <c r="K122" s="45" t="s">
        <v>736</v>
      </c>
      <c r="L122" s="9" t="str">
        <f t="shared" si="19"/>
        <v>Yes</v>
      </c>
    </row>
    <row r="123" spans="1:12" ht="25.5" x14ac:dyDescent="0.2">
      <c r="A123" s="2" t="s">
        <v>1192</v>
      </c>
      <c r="B123" s="35" t="s">
        <v>213</v>
      </c>
      <c r="C123" s="47">
        <v>3855.3126760999999</v>
      </c>
      <c r="D123" s="44" t="str">
        <f t="shared" si="23"/>
        <v>N/A</v>
      </c>
      <c r="E123" s="47">
        <v>5723.7107438000003</v>
      </c>
      <c r="F123" s="44" t="str">
        <f t="shared" si="24"/>
        <v>N/A</v>
      </c>
      <c r="G123" s="47">
        <v>5611.4707071000003</v>
      </c>
      <c r="H123" s="44" t="str">
        <f t="shared" si="25"/>
        <v>N/A</v>
      </c>
      <c r="I123" s="12">
        <v>48.46</v>
      </c>
      <c r="J123" s="12">
        <v>-1.96</v>
      </c>
      <c r="K123" s="45" t="s">
        <v>736</v>
      </c>
      <c r="L123" s="9" t="str">
        <f t="shared" si="19"/>
        <v>Yes</v>
      </c>
    </row>
    <row r="124" spans="1:12" ht="25.5" x14ac:dyDescent="0.2">
      <c r="A124" s="2" t="s">
        <v>1193</v>
      </c>
      <c r="B124" s="35" t="s">
        <v>213</v>
      </c>
      <c r="C124" s="47">
        <v>488486</v>
      </c>
      <c r="D124" s="44" t="str">
        <f t="shared" si="23"/>
        <v>N/A</v>
      </c>
      <c r="E124" s="47">
        <v>784998</v>
      </c>
      <c r="F124" s="44" t="str">
        <f t="shared" si="24"/>
        <v>N/A</v>
      </c>
      <c r="G124" s="47">
        <v>729833</v>
      </c>
      <c r="H124" s="44" t="str">
        <f t="shared" si="25"/>
        <v>N/A</v>
      </c>
      <c r="I124" s="12">
        <v>60.7</v>
      </c>
      <c r="J124" s="12">
        <v>-7.03</v>
      </c>
      <c r="K124" s="45" t="s">
        <v>736</v>
      </c>
      <c r="L124" s="9" t="str">
        <f t="shared" si="19"/>
        <v>Yes</v>
      </c>
    </row>
    <row r="125" spans="1:12" ht="25.5" x14ac:dyDescent="0.2">
      <c r="A125" s="2" t="s">
        <v>527</v>
      </c>
      <c r="B125" s="35" t="s">
        <v>213</v>
      </c>
      <c r="C125" s="36">
        <v>980</v>
      </c>
      <c r="D125" s="44" t="str">
        <f t="shared" si="23"/>
        <v>N/A</v>
      </c>
      <c r="E125" s="36">
        <v>1119</v>
      </c>
      <c r="F125" s="44" t="str">
        <f t="shared" si="24"/>
        <v>N/A</v>
      </c>
      <c r="G125" s="36">
        <v>1198</v>
      </c>
      <c r="H125" s="44" t="str">
        <f t="shared" si="25"/>
        <v>N/A</v>
      </c>
      <c r="I125" s="12">
        <v>14.18</v>
      </c>
      <c r="J125" s="12">
        <v>7.06</v>
      </c>
      <c r="K125" s="45" t="s">
        <v>736</v>
      </c>
      <c r="L125" s="9" t="str">
        <f t="shared" si="19"/>
        <v>Yes</v>
      </c>
    </row>
    <row r="126" spans="1:12" ht="25.5" x14ac:dyDescent="0.2">
      <c r="A126" s="2" t="s">
        <v>1194</v>
      </c>
      <c r="B126" s="35" t="s">
        <v>213</v>
      </c>
      <c r="C126" s="47">
        <v>498.45510203999999</v>
      </c>
      <c r="D126" s="44" t="str">
        <f t="shared" si="23"/>
        <v>N/A</v>
      </c>
      <c r="E126" s="47">
        <v>701.51742626999999</v>
      </c>
      <c r="F126" s="44" t="str">
        <f t="shared" si="24"/>
        <v>N/A</v>
      </c>
      <c r="G126" s="47">
        <v>609.20951586000001</v>
      </c>
      <c r="H126" s="44" t="str">
        <f t="shared" si="25"/>
        <v>N/A</v>
      </c>
      <c r="I126" s="12">
        <v>40.74</v>
      </c>
      <c r="J126" s="12">
        <v>-13.2</v>
      </c>
      <c r="K126" s="45" t="s">
        <v>736</v>
      </c>
      <c r="L126" s="9" t="str">
        <f t="shared" si="19"/>
        <v>Yes</v>
      </c>
    </row>
    <row r="127" spans="1:12" ht="25.5" x14ac:dyDescent="0.2">
      <c r="A127" s="2" t="s">
        <v>1195</v>
      </c>
      <c r="B127" s="35" t="s">
        <v>213</v>
      </c>
      <c r="C127" s="47">
        <v>9843206</v>
      </c>
      <c r="D127" s="44" t="str">
        <f t="shared" si="23"/>
        <v>N/A</v>
      </c>
      <c r="E127" s="47">
        <v>13923323</v>
      </c>
      <c r="F127" s="44" t="str">
        <f t="shared" si="24"/>
        <v>N/A</v>
      </c>
      <c r="G127" s="47">
        <v>19176444</v>
      </c>
      <c r="H127" s="44" t="str">
        <f t="shared" si="25"/>
        <v>N/A</v>
      </c>
      <c r="I127" s="12">
        <v>41.45</v>
      </c>
      <c r="J127" s="12">
        <v>37.729999999999997</v>
      </c>
      <c r="K127" s="45" t="s">
        <v>736</v>
      </c>
      <c r="L127" s="9" t="str">
        <f t="shared" si="19"/>
        <v>No</v>
      </c>
    </row>
    <row r="128" spans="1:12" x14ac:dyDescent="0.2">
      <c r="A128" s="2" t="s">
        <v>528</v>
      </c>
      <c r="B128" s="35" t="s">
        <v>213</v>
      </c>
      <c r="C128" s="36">
        <v>2318</v>
      </c>
      <c r="D128" s="44" t="str">
        <f t="shared" si="23"/>
        <v>N/A</v>
      </c>
      <c r="E128" s="36">
        <v>3603</v>
      </c>
      <c r="F128" s="44" t="str">
        <f t="shared" si="24"/>
        <v>N/A</v>
      </c>
      <c r="G128" s="36">
        <v>4504</v>
      </c>
      <c r="H128" s="44" t="str">
        <f t="shared" si="25"/>
        <v>N/A</v>
      </c>
      <c r="I128" s="12">
        <v>55.44</v>
      </c>
      <c r="J128" s="12">
        <v>25.01</v>
      </c>
      <c r="K128" s="45" t="s">
        <v>736</v>
      </c>
      <c r="L128" s="9" t="str">
        <f t="shared" si="19"/>
        <v>Yes</v>
      </c>
    </row>
    <row r="129" spans="1:12" ht="25.5" x14ac:dyDescent="0.2">
      <c r="A129" s="2" t="s">
        <v>1196</v>
      </c>
      <c r="B129" s="35" t="s">
        <v>213</v>
      </c>
      <c r="C129" s="47">
        <v>4246.4219154000002</v>
      </c>
      <c r="D129" s="44" t="str">
        <f t="shared" si="23"/>
        <v>N/A</v>
      </c>
      <c r="E129" s="47">
        <v>3864.3694144000001</v>
      </c>
      <c r="F129" s="44" t="str">
        <f t="shared" si="24"/>
        <v>N/A</v>
      </c>
      <c r="G129" s="47">
        <v>4257.6474244999999</v>
      </c>
      <c r="H129" s="44" t="str">
        <f t="shared" si="25"/>
        <v>N/A</v>
      </c>
      <c r="I129" s="12">
        <v>-9</v>
      </c>
      <c r="J129" s="12">
        <v>10.18</v>
      </c>
      <c r="K129" s="45" t="s">
        <v>736</v>
      </c>
      <c r="L129" s="9" t="str">
        <f t="shared" si="19"/>
        <v>Yes</v>
      </c>
    </row>
    <row r="130" spans="1:12" ht="25.5" x14ac:dyDescent="0.2">
      <c r="A130" s="2" t="s">
        <v>1197</v>
      </c>
      <c r="B130" s="35" t="s">
        <v>213</v>
      </c>
      <c r="C130" s="47">
        <v>149298</v>
      </c>
      <c r="D130" s="44" t="str">
        <f t="shared" si="23"/>
        <v>N/A</v>
      </c>
      <c r="E130" s="47">
        <v>568708</v>
      </c>
      <c r="F130" s="44" t="str">
        <f t="shared" si="24"/>
        <v>N/A</v>
      </c>
      <c r="G130" s="47">
        <v>769785</v>
      </c>
      <c r="H130" s="44" t="str">
        <f t="shared" si="25"/>
        <v>N/A</v>
      </c>
      <c r="I130" s="12">
        <v>280.89999999999998</v>
      </c>
      <c r="J130" s="12">
        <v>35.36</v>
      </c>
      <c r="K130" s="45" t="s">
        <v>736</v>
      </c>
      <c r="L130" s="9" t="str">
        <f t="shared" si="19"/>
        <v>No</v>
      </c>
    </row>
    <row r="131" spans="1:12" ht="25.5" x14ac:dyDescent="0.2">
      <c r="A131" s="2" t="s">
        <v>529</v>
      </c>
      <c r="B131" s="35" t="s">
        <v>213</v>
      </c>
      <c r="C131" s="36">
        <v>56</v>
      </c>
      <c r="D131" s="44" t="str">
        <f t="shared" si="23"/>
        <v>N/A</v>
      </c>
      <c r="E131" s="36">
        <v>69</v>
      </c>
      <c r="F131" s="44" t="str">
        <f t="shared" si="24"/>
        <v>N/A</v>
      </c>
      <c r="G131" s="36">
        <v>65</v>
      </c>
      <c r="H131" s="44" t="str">
        <f t="shared" si="25"/>
        <v>N/A</v>
      </c>
      <c r="I131" s="12">
        <v>23.21</v>
      </c>
      <c r="J131" s="12">
        <v>-5.8</v>
      </c>
      <c r="K131" s="45" t="s">
        <v>736</v>
      </c>
      <c r="L131" s="9" t="str">
        <f t="shared" si="19"/>
        <v>Yes</v>
      </c>
    </row>
    <row r="132" spans="1:12" ht="25.5" x14ac:dyDescent="0.2">
      <c r="A132" s="2" t="s">
        <v>1198</v>
      </c>
      <c r="B132" s="35" t="s">
        <v>213</v>
      </c>
      <c r="C132" s="47">
        <v>2666.0357143000001</v>
      </c>
      <c r="D132" s="44" t="str">
        <f t="shared" si="23"/>
        <v>N/A</v>
      </c>
      <c r="E132" s="47">
        <v>8242.1449274999995</v>
      </c>
      <c r="F132" s="44" t="str">
        <f t="shared" si="24"/>
        <v>N/A</v>
      </c>
      <c r="G132" s="47">
        <v>11842.846154000001</v>
      </c>
      <c r="H132" s="44" t="str">
        <f t="shared" si="25"/>
        <v>N/A</v>
      </c>
      <c r="I132" s="12">
        <v>209.2</v>
      </c>
      <c r="J132" s="12">
        <v>43.69</v>
      </c>
      <c r="K132" s="45" t="s">
        <v>736</v>
      </c>
      <c r="L132" s="9" t="str">
        <f t="shared" si="19"/>
        <v>No</v>
      </c>
    </row>
    <row r="133" spans="1:12" ht="25.5" x14ac:dyDescent="0.2">
      <c r="A133" s="2" t="s">
        <v>1199</v>
      </c>
      <c r="B133" s="35" t="s">
        <v>213</v>
      </c>
      <c r="C133" s="47">
        <v>0</v>
      </c>
      <c r="D133" s="44" t="str">
        <f t="shared" si="23"/>
        <v>N/A</v>
      </c>
      <c r="E133" s="47">
        <v>0</v>
      </c>
      <c r="F133" s="44" t="str">
        <f t="shared" si="24"/>
        <v>N/A</v>
      </c>
      <c r="G133" s="47">
        <v>0</v>
      </c>
      <c r="H133" s="44" t="str">
        <f t="shared" si="25"/>
        <v>N/A</v>
      </c>
      <c r="I133" s="12" t="s">
        <v>1746</v>
      </c>
      <c r="J133" s="12" t="s">
        <v>1746</v>
      </c>
      <c r="K133" s="45" t="s">
        <v>736</v>
      </c>
      <c r="L133" s="9" t="str">
        <f t="shared" si="19"/>
        <v>N/A</v>
      </c>
    </row>
    <row r="134" spans="1:12" x14ac:dyDescent="0.2">
      <c r="A134" s="2" t="s">
        <v>530</v>
      </c>
      <c r="B134" s="35" t="s">
        <v>213</v>
      </c>
      <c r="C134" s="36">
        <v>0</v>
      </c>
      <c r="D134" s="44" t="str">
        <f t="shared" si="23"/>
        <v>N/A</v>
      </c>
      <c r="E134" s="36">
        <v>0</v>
      </c>
      <c r="F134" s="44" t="str">
        <f t="shared" si="24"/>
        <v>N/A</v>
      </c>
      <c r="G134" s="36">
        <v>0</v>
      </c>
      <c r="H134" s="44" t="str">
        <f t="shared" si="25"/>
        <v>N/A</v>
      </c>
      <c r="I134" s="12" t="s">
        <v>1746</v>
      </c>
      <c r="J134" s="12" t="s">
        <v>1746</v>
      </c>
      <c r="K134" s="45" t="s">
        <v>736</v>
      </c>
      <c r="L134" s="9" t="str">
        <f t="shared" si="19"/>
        <v>N/A</v>
      </c>
    </row>
    <row r="135" spans="1:12" ht="25.5" x14ac:dyDescent="0.2">
      <c r="A135" s="2" t="s">
        <v>1200</v>
      </c>
      <c r="B135" s="35" t="s">
        <v>213</v>
      </c>
      <c r="C135" s="47" t="s">
        <v>1746</v>
      </c>
      <c r="D135" s="44" t="str">
        <f t="shared" si="23"/>
        <v>N/A</v>
      </c>
      <c r="E135" s="47" t="s">
        <v>1746</v>
      </c>
      <c r="F135" s="44" t="str">
        <f t="shared" si="24"/>
        <v>N/A</v>
      </c>
      <c r="G135" s="47" t="s">
        <v>1746</v>
      </c>
      <c r="H135" s="44" t="str">
        <f t="shared" si="25"/>
        <v>N/A</v>
      </c>
      <c r="I135" s="12" t="s">
        <v>1746</v>
      </c>
      <c r="J135" s="12" t="s">
        <v>1746</v>
      </c>
      <c r="K135" s="45" t="s">
        <v>736</v>
      </c>
      <c r="L135" s="9" t="str">
        <f t="shared" si="19"/>
        <v>N/A</v>
      </c>
    </row>
    <row r="136" spans="1:12" x14ac:dyDescent="0.2">
      <c r="A136" s="2" t="s">
        <v>1201</v>
      </c>
      <c r="B136" s="35" t="s">
        <v>213</v>
      </c>
      <c r="C136" s="47">
        <v>109039</v>
      </c>
      <c r="D136" s="44" t="str">
        <f t="shared" si="23"/>
        <v>N/A</v>
      </c>
      <c r="E136" s="47">
        <v>113764</v>
      </c>
      <c r="F136" s="44" t="str">
        <f t="shared" si="24"/>
        <v>N/A</v>
      </c>
      <c r="G136" s="47">
        <v>100674</v>
      </c>
      <c r="H136" s="44" t="str">
        <f t="shared" si="25"/>
        <v>N/A</v>
      </c>
      <c r="I136" s="12">
        <v>4.3330000000000002</v>
      </c>
      <c r="J136" s="12">
        <v>-11.5</v>
      </c>
      <c r="K136" s="45" t="s">
        <v>736</v>
      </c>
      <c r="L136" s="9" t="str">
        <f t="shared" si="19"/>
        <v>Yes</v>
      </c>
    </row>
    <row r="137" spans="1:12" x14ac:dyDescent="0.2">
      <c r="A137" s="2" t="s">
        <v>531</v>
      </c>
      <c r="B137" s="35" t="s">
        <v>213</v>
      </c>
      <c r="C137" s="36">
        <v>132</v>
      </c>
      <c r="D137" s="44" t="str">
        <f t="shared" si="23"/>
        <v>N/A</v>
      </c>
      <c r="E137" s="36">
        <v>138</v>
      </c>
      <c r="F137" s="44" t="str">
        <f t="shared" si="24"/>
        <v>N/A</v>
      </c>
      <c r="G137" s="36">
        <v>130</v>
      </c>
      <c r="H137" s="44" t="str">
        <f t="shared" si="25"/>
        <v>N/A</v>
      </c>
      <c r="I137" s="12">
        <v>4.5449999999999999</v>
      </c>
      <c r="J137" s="12">
        <v>-5.8</v>
      </c>
      <c r="K137" s="45" t="s">
        <v>736</v>
      </c>
      <c r="L137" s="9" t="str">
        <f t="shared" si="19"/>
        <v>Yes</v>
      </c>
    </row>
    <row r="138" spans="1:12" x14ac:dyDescent="0.2">
      <c r="A138" s="2" t="s">
        <v>1202</v>
      </c>
      <c r="B138" s="35" t="s">
        <v>213</v>
      </c>
      <c r="C138" s="47">
        <v>826.05303030000005</v>
      </c>
      <c r="D138" s="44" t="str">
        <f t="shared" si="23"/>
        <v>N/A</v>
      </c>
      <c r="E138" s="47">
        <v>824.37681158999999</v>
      </c>
      <c r="F138" s="44" t="str">
        <f t="shared" si="24"/>
        <v>N/A</v>
      </c>
      <c r="G138" s="47">
        <v>774.41538462000005</v>
      </c>
      <c r="H138" s="44" t="str">
        <f t="shared" si="25"/>
        <v>N/A</v>
      </c>
      <c r="I138" s="12">
        <v>-0.20300000000000001</v>
      </c>
      <c r="J138" s="12">
        <v>-6.06</v>
      </c>
      <c r="K138" s="45" t="s">
        <v>736</v>
      </c>
      <c r="L138" s="9" t="str">
        <f t="shared" si="19"/>
        <v>Yes</v>
      </c>
    </row>
    <row r="139" spans="1:12" x14ac:dyDescent="0.2">
      <c r="A139" s="58" t="s">
        <v>404</v>
      </c>
      <c r="B139" s="14" t="s">
        <v>213</v>
      </c>
      <c r="C139" s="14">
        <v>10006780158</v>
      </c>
      <c r="D139" s="11" t="str">
        <f t="shared" si="23"/>
        <v>N/A</v>
      </c>
      <c r="E139" s="14">
        <v>10053053711</v>
      </c>
      <c r="F139" s="11" t="str">
        <f t="shared" si="24"/>
        <v>N/A</v>
      </c>
      <c r="G139" s="14">
        <v>10520056564</v>
      </c>
      <c r="H139" s="11" t="str">
        <f t="shared" si="25"/>
        <v>N/A</v>
      </c>
      <c r="I139" s="12">
        <v>0.46239999999999998</v>
      </c>
      <c r="J139" s="12">
        <v>4.6449999999999996</v>
      </c>
      <c r="K139" s="14" t="s">
        <v>213</v>
      </c>
      <c r="L139" s="9" t="str">
        <f t="shared" ref="L139:L158" si="26">IF(J139="Div by 0", "N/A", IF(K139="N/A","N/A", IF(J139&gt;VALUE(MID(K139,1,2)), "No", IF(J139&lt;-1*VALUE(MID(K139,1,2)), "No", "Yes"))))</f>
        <v>N/A</v>
      </c>
    </row>
    <row r="140" spans="1:12" x14ac:dyDescent="0.2">
      <c r="A140" s="58" t="s">
        <v>1203</v>
      </c>
      <c r="B140" s="14" t="s">
        <v>213</v>
      </c>
      <c r="C140" s="14">
        <v>8365.7189082999994</v>
      </c>
      <c r="D140" s="11" t="str">
        <f t="shared" si="23"/>
        <v>N/A</v>
      </c>
      <c r="E140" s="14">
        <v>7775.5006991999999</v>
      </c>
      <c r="F140" s="11" t="str">
        <f t="shared" si="24"/>
        <v>N/A</v>
      </c>
      <c r="G140" s="14">
        <v>7969.0395116999998</v>
      </c>
      <c r="H140" s="11" t="str">
        <f t="shared" si="25"/>
        <v>N/A</v>
      </c>
      <c r="I140" s="12">
        <v>-7.06</v>
      </c>
      <c r="J140" s="12">
        <v>2.4889999999999999</v>
      </c>
      <c r="K140" s="14" t="s">
        <v>213</v>
      </c>
      <c r="L140" s="9" t="str">
        <f t="shared" si="26"/>
        <v>N/A</v>
      </c>
    </row>
    <row r="141" spans="1:12" x14ac:dyDescent="0.2">
      <c r="A141" s="58" t="s">
        <v>405</v>
      </c>
      <c r="B141" s="14" t="s">
        <v>213</v>
      </c>
      <c r="C141" s="14">
        <v>37851805</v>
      </c>
      <c r="D141" s="11" t="str">
        <f t="shared" si="23"/>
        <v>N/A</v>
      </c>
      <c r="E141" s="14">
        <v>39571585</v>
      </c>
      <c r="F141" s="11" t="str">
        <f t="shared" si="24"/>
        <v>N/A</v>
      </c>
      <c r="G141" s="14">
        <v>37947303</v>
      </c>
      <c r="H141" s="11" t="str">
        <f t="shared" si="25"/>
        <v>N/A</v>
      </c>
      <c r="I141" s="12">
        <v>4.5430000000000001</v>
      </c>
      <c r="J141" s="12">
        <v>-4.0999999999999996</v>
      </c>
      <c r="K141" s="14" t="s">
        <v>213</v>
      </c>
      <c r="L141" s="9" t="str">
        <f t="shared" si="26"/>
        <v>N/A</v>
      </c>
    </row>
    <row r="142" spans="1:12" x14ac:dyDescent="0.2">
      <c r="A142" s="58" t="s">
        <v>1204</v>
      </c>
      <c r="B142" s="14" t="s">
        <v>213</v>
      </c>
      <c r="C142" s="14">
        <v>501.05640420999998</v>
      </c>
      <c r="D142" s="11" t="str">
        <f t="shared" si="23"/>
        <v>N/A</v>
      </c>
      <c r="E142" s="14">
        <v>470.61408098999999</v>
      </c>
      <c r="F142" s="11" t="str">
        <f t="shared" si="24"/>
        <v>N/A</v>
      </c>
      <c r="G142" s="14">
        <v>437.78614443999999</v>
      </c>
      <c r="H142" s="11" t="str">
        <f t="shared" si="25"/>
        <v>N/A</v>
      </c>
      <c r="I142" s="12">
        <v>-6.08</v>
      </c>
      <c r="J142" s="12">
        <v>-6.98</v>
      </c>
      <c r="K142" s="14" t="s">
        <v>213</v>
      </c>
      <c r="L142" s="9" t="str">
        <f t="shared" si="26"/>
        <v>N/A</v>
      </c>
    </row>
    <row r="143" spans="1:12" x14ac:dyDescent="0.2">
      <c r="A143" s="58" t="s">
        <v>406</v>
      </c>
      <c r="B143" s="14" t="s">
        <v>213</v>
      </c>
      <c r="C143" s="14">
        <v>4369553</v>
      </c>
      <c r="D143" s="11" t="str">
        <f t="shared" si="23"/>
        <v>N/A</v>
      </c>
      <c r="E143" s="14">
        <v>18641040</v>
      </c>
      <c r="F143" s="11" t="str">
        <f t="shared" si="24"/>
        <v>N/A</v>
      </c>
      <c r="G143" s="14">
        <v>22035472</v>
      </c>
      <c r="H143" s="11" t="str">
        <f t="shared" si="25"/>
        <v>N/A</v>
      </c>
      <c r="I143" s="12">
        <v>326.60000000000002</v>
      </c>
      <c r="J143" s="12">
        <v>18.21</v>
      </c>
      <c r="K143" s="14" t="s">
        <v>213</v>
      </c>
      <c r="L143" s="9" t="str">
        <f t="shared" si="26"/>
        <v>N/A</v>
      </c>
    </row>
    <row r="144" spans="1:12" ht="25.5" x14ac:dyDescent="0.2">
      <c r="A144" s="58" t="s">
        <v>1205</v>
      </c>
      <c r="B144" s="14" t="s">
        <v>213</v>
      </c>
      <c r="C144" s="14">
        <v>197.68155085000001</v>
      </c>
      <c r="D144" s="11" t="str">
        <f t="shared" si="23"/>
        <v>N/A</v>
      </c>
      <c r="E144" s="14">
        <v>758.13567594000006</v>
      </c>
      <c r="F144" s="11" t="str">
        <f t="shared" si="24"/>
        <v>N/A</v>
      </c>
      <c r="G144" s="14">
        <v>830.30528656000001</v>
      </c>
      <c r="H144" s="11" t="str">
        <f t="shared" si="25"/>
        <v>N/A</v>
      </c>
      <c r="I144" s="12">
        <v>283.5</v>
      </c>
      <c r="J144" s="12">
        <v>9.5190000000000001</v>
      </c>
      <c r="K144" s="14" t="s">
        <v>213</v>
      </c>
      <c r="L144" s="9" t="str">
        <f t="shared" si="26"/>
        <v>N/A</v>
      </c>
    </row>
    <row r="145" spans="1:13" x14ac:dyDescent="0.2">
      <c r="A145" s="58" t="s">
        <v>407</v>
      </c>
      <c r="B145" s="14" t="s">
        <v>213</v>
      </c>
      <c r="C145" s="14">
        <v>4802422</v>
      </c>
      <c r="D145" s="11" t="str">
        <f t="shared" si="23"/>
        <v>N/A</v>
      </c>
      <c r="E145" s="14">
        <v>6528461</v>
      </c>
      <c r="F145" s="11" t="str">
        <f t="shared" si="24"/>
        <v>N/A</v>
      </c>
      <c r="G145" s="14">
        <v>5957183</v>
      </c>
      <c r="H145" s="11" t="str">
        <f t="shared" si="25"/>
        <v>N/A</v>
      </c>
      <c r="I145" s="12">
        <v>35.94</v>
      </c>
      <c r="J145" s="12">
        <v>-8.75</v>
      </c>
      <c r="K145" s="14" t="s">
        <v>213</v>
      </c>
      <c r="L145" s="9" t="str">
        <f t="shared" si="26"/>
        <v>N/A</v>
      </c>
    </row>
    <row r="146" spans="1:13" x14ac:dyDescent="0.2">
      <c r="A146" s="58" t="s">
        <v>1206</v>
      </c>
      <c r="B146" s="14" t="s">
        <v>213</v>
      </c>
      <c r="C146" s="14">
        <v>3220.9403084999999</v>
      </c>
      <c r="D146" s="11" t="str">
        <f t="shared" si="23"/>
        <v>N/A</v>
      </c>
      <c r="E146" s="14">
        <v>3225.5242094999999</v>
      </c>
      <c r="F146" s="11" t="str">
        <f t="shared" si="24"/>
        <v>N/A</v>
      </c>
      <c r="G146" s="14">
        <v>2903.1106238000002</v>
      </c>
      <c r="H146" s="11" t="str">
        <f t="shared" si="25"/>
        <v>N/A</v>
      </c>
      <c r="I146" s="12">
        <v>0.14230000000000001</v>
      </c>
      <c r="J146" s="12">
        <v>-10</v>
      </c>
      <c r="K146" s="14" t="s">
        <v>213</v>
      </c>
      <c r="L146" s="9" t="str">
        <f t="shared" si="26"/>
        <v>N/A</v>
      </c>
    </row>
    <row r="147" spans="1:13" x14ac:dyDescent="0.2">
      <c r="A147" s="58" t="s">
        <v>408</v>
      </c>
      <c r="B147" s="14" t="s">
        <v>213</v>
      </c>
      <c r="C147" s="14">
        <v>658164449</v>
      </c>
      <c r="D147" s="11" t="str">
        <f t="shared" ref="D147:D160" si="27">IF($B147="N/A","N/A",IF(C147&gt;10,"No",IF(C147&lt;-10,"No","Yes")))</f>
        <v>N/A</v>
      </c>
      <c r="E147" s="14">
        <v>697939136</v>
      </c>
      <c r="F147" s="11" t="str">
        <f t="shared" ref="F147:F160" si="28">IF($B147="N/A","N/A",IF(E147&gt;10,"No",IF(E147&lt;-10,"No","Yes")))</f>
        <v>N/A</v>
      </c>
      <c r="G147" s="14">
        <v>714540945</v>
      </c>
      <c r="H147" s="11" t="str">
        <f t="shared" ref="H147:H160" si="29">IF($B147="N/A","N/A",IF(G147&gt;10,"No",IF(G147&lt;-10,"No","Yes")))</f>
        <v>N/A</v>
      </c>
      <c r="I147" s="12">
        <v>6.0430000000000001</v>
      </c>
      <c r="J147" s="12">
        <v>2.379</v>
      </c>
      <c r="K147" s="14" t="s">
        <v>213</v>
      </c>
      <c r="L147" s="9" t="str">
        <f t="shared" si="26"/>
        <v>N/A</v>
      </c>
    </row>
    <row r="148" spans="1:13" x14ac:dyDescent="0.2">
      <c r="A148" s="58" t="s">
        <v>1207</v>
      </c>
      <c r="B148" s="14" t="s">
        <v>213</v>
      </c>
      <c r="C148" s="14">
        <v>3935.4722821999999</v>
      </c>
      <c r="D148" s="11" t="str">
        <f t="shared" si="27"/>
        <v>N/A</v>
      </c>
      <c r="E148" s="14">
        <v>3531.3121941999998</v>
      </c>
      <c r="F148" s="11" t="str">
        <f t="shared" si="28"/>
        <v>N/A</v>
      </c>
      <c r="G148" s="14">
        <v>3575.4041551</v>
      </c>
      <c r="H148" s="11" t="str">
        <f t="shared" si="29"/>
        <v>N/A</v>
      </c>
      <c r="I148" s="12">
        <v>-10.3</v>
      </c>
      <c r="J148" s="12">
        <v>1.2490000000000001</v>
      </c>
      <c r="K148" s="14" t="s">
        <v>213</v>
      </c>
      <c r="L148" s="9" t="str">
        <f t="shared" si="26"/>
        <v>N/A</v>
      </c>
    </row>
    <row r="149" spans="1:13" x14ac:dyDescent="0.2">
      <c r="A149" s="58" t="s">
        <v>409</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
      <c r="A150" s="58" t="s">
        <v>1208</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
      <c r="A152" s="58" t="s">
        <v>1209</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
      <c r="A153" s="58" t="s">
        <v>411</v>
      </c>
      <c r="B153" s="14" t="s">
        <v>213</v>
      </c>
      <c r="C153" s="14">
        <v>7128832</v>
      </c>
      <c r="D153" s="11" t="str">
        <f t="shared" si="27"/>
        <v>N/A</v>
      </c>
      <c r="E153" s="14">
        <v>21285897</v>
      </c>
      <c r="F153" s="11" t="str">
        <f t="shared" si="28"/>
        <v>N/A</v>
      </c>
      <c r="G153" s="14">
        <v>31126280</v>
      </c>
      <c r="H153" s="11" t="str">
        <f t="shared" si="29"/>
        <v>N/A</v>
      </c>
      <c r="I153" s="12">
        <v>198.6</v>
      </c>
      <c r="J153" s="12">
        <v>46.23</v>
      </c>
      <c r="K153" s="14" t="s">
        <v>213</v>
      </c>
      <c r="L153" s="9" t="str">
        <f t="shared" si="26"/>
        <v>N/A</v>
      </c>
      <c r="M153" s="66"/>
    </row>
    <row r="154" spans="1:13" x14ac:dyDescent="0.2">
      <c r="A154" s="58" t="s">
        <v>1210</v>
      </c>
      <c r="B154" s="14" t="s">
        <v>213</v>
      </c>
      <c r="C154" s="14">
        <v>69890.509804000001</v>
      </c>
      <c r="D154" s="11" t="str">
        <f t="shared" si="27"/>
        <v>N/A</v>
      </c>
      <c r="E154" s="14">
        <v>67574.276190000004</v>
      </c>
      <c r="F154" s="11" t="str">
        <f t="shared" si="28"/>
        <v>N/A</v>
      </c>
      <c r="G154" s="14">
        <v>64846.416666999998</v>
      </c>
      <c r="H154" s="11" t="str">
        <f t="shared" si="29"/>
        <v>N/A</v>
      </c>
      <c r="I154" s="12">
        <v>-3.31</v>
      </c>
      <c r="J154" s="12">
        <v>-4.04</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
      <c r="A156" s="58" t="s">
        <v>1211</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
      <c r="A158" s="58" t="s">
        <v>1212</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5" x14ac:dyDescent="0.2">
      <c r="A159" s="58" t="s">
        <v>414</v>
      </c>
      <c r="B159" s="14" t="s">
        <v>213</v>
      </c>
      <c r="C159" s="14">
        <v>410847</v>
      </c>
      <c r="D159" s="11" t="str">
        <f t="shared" si="27"/>
        <v>N/A</v>
      </c>
      <c r="E159" s="14">
        <v>1800</v>
      </c>
      <c r="F159" s="11" t="str">
        <f t="shared" si="28"/>
        <v>N/A</v>
      </c>
      <c r="G159" s="14">
        <v>1050</v>
      </c>
      <c r="H159" s="11" t="str">
        <f t="shared" si="29"/>
        <v>N/A</v>
      </c>
      <c r="I159" s="12">
        <v>-99.6</v>
      </c>
      <c r="J159" s="12">
        <v>-41.7</v>
      </c>
      <c r="K159" s="14" t="s">
        <v>213</v>
      </c>
      <c r="L159" s="9" t="str">
        <f t="shared" ref="L159:L160" si="30">IF(J159="Div by 0", "N/A", IF(K159="N/A","N/A", IF(J159&gt;VALUE(MID(K159,1,2)), "No", IF(J159&lt;-1*VALUE(MID(K159,1,2)), "No", "Yes"))))</f>
        <v>N/A</v>
      </c>
    </row>
    <row r="160" spans="1:13" ht="25.5" x14ac:dyDescent="0.2">
      <c r="A160" s="58" t="s">
        <v>1213</v>
      </c>
      <c r="B160" s="14" t="s">
        <v>213</v>
      </c>
      <c r="C160" s="14">
        <v>83.234805511000005</v>
      </c>
      <c r="D160" s="11" t="str">
        <f t="shared" si="27"/>
        <v>N/A</v>
      </c>
      <c r="E160" s="14">
        <v>0.39301310039999998</v>
      </c>
      <c r="F160" s="11" t="str">
        <f t="shared" si="28"/>
        <v>N/A</v>
      </c>
      <c r="G160" s="14">
        <v>0.26381909549999999</v>
      </c>
      <c r="H160" s="11" t="str">
        <f t="shared" si="29"/>
        <v>N/A</v>
      </c>
      <c r="I160" s="12">
        <v>-99.5</v>
      </c>
      <c r="J160" s="12">
        <v>-32.9</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5" x14ac:dyDescent="0.2">
      <c r="A162" s="58" t="s">
        <v>1214</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67"/>
    </row>
    <row r="164" spans="1:16" x14ac:dyDescent="0.2">
      <c r="A164" s="58" t="s">
        <v>1228</v>
      </c>
      <c r="B164" s="128" t="s">
        <v>213</v>
      </c>
      <c r="C164" s="128">
        <v>3126.9993776000001</v>
      </c>
      <c r="D164" s="129" t="str">
        <f t="shared" ref="D164" si="31">IF($B164="N/A","N/A",IF(C164&gt;10,"No",IF(C164&lt;-10,"No","Yes")))</f>
        <v>N/A</v>
      </c>
      <c r="E164" s="128">
        <v>2899.1271026999998</v>
      </c>
      <c r="F164" s="129" t="str">
        <f t="shared" ref="F164" si="32">IF($B164="N/A","N/A",IF(E164&gt;10,"No",IF(E164&lt;-10,"No","Yes")))</f>
        <v>N/A</v>
      </c>
      <c r="G164" s="128">
        <v>2814.3065637</v>
      </c>
      <c r="H164" s="129" t="str">
        <f t="shared" ref="H164" si="33">IF($B164="N/A","N/A",IF(G164&gt;10,"No",IF(G164&lt;-10,"No","Yes")))</f>
        <v>N/A</v>
      </c>
      <c r="I164" s="130">
        <v>-7.29</v>
      </c>
      <c r="J164" s="130">
        <v>-2.93</v>
      </c>
      <c r="K164" s="131" t="s">
        <v>736</v>
      </c>
      <c r="L164" s="132" t="str">
        <f>IF(J164="Div by 0", "N/A", IF(OR(J164="N/A",K164="N/A"),"N/A", IF(J164&gt;VALUE(MID(K164,1,2)), "No", IF(J164&lt;-1*VALUE(MID(K164,1,2)), "No", "Yes"))))</f>
        <v>Yes</v>
      </c>
      <c r="N164" s="67"/>
    </row>
    <row r="165" spans="1:16" x14ac:dyDescent="0.2">
      <c r="A165" s="58" t="s">
        <v>1215</v>
      </c>
      <c r="B165" s="14" t="s">
        <v>213</v>
      </c>
      <c r="C165" s="14">
        <v>3110.1710640000001</v>
      </c>
      <c r="D165" s="11" t="str">
        <f t="shared" ref="D165:D171" si="34">IF($B165="N/A","N/A",IF(C165&gt;10,"No",IF(C165&lt;-10,"No","Yes")))</f>
        <v>N/A</v>
      </c>
      <c r="E165" s="14">
        <v>2905.4827295999999</v>
      </c>
      <c r="F165" s="11" t="str">
        <f t="shared" ref="F165:F171" si="35">IF($B165="N/A","N/A",IF(E165&gt;10,"No",IF(E165&lt;-10,"No","Yes")))</f>
        <v>N/A</v>
      </c>
      <c r="G165" s="14">
        <v>2821.0134720999999</v>
      </c>
      <c r="H165" s="11" t="str">
        <f t="shared" ref="H165:H171" si="36">IF($B165="N/A","N/A",IF(G165&gt;10,"No",IF(G165&lt;-10,"No","Yes")))</f>
        <v>N/A</v>
      </c>
      <c r="I165" s="12">
        <v>-6.58</v>
      </c>
      <c r="J165" s="12">
        <v>-2.91</v>
      </c>
      <c r="K165" s="45" t="s">
        <v>736</v>
      </c>
      <c r="L165" s="9" t="str">
        <f>IF(J165="Div by 0", "N/A", IF(OR(J165="N/A",K165="N/A"),"N/A", IF(J165&gt;VALUE(MID(K165,1,2)), "No", IF(J165&lt;-1*VALUE(MID(K165,1,2)), "No", "Yes"))))</f>
        <v>Yes</v>
      </c>
      <c r="N165" s="67"/>
    </row>
    <row r="166" spans="1:16" x14ac:dyDescent="0.2">
      <c r="A166" s="58" t="s">
        <v>1216</v>
      </c>
      <c r="B166" s="14" t="s">
        <v>213</v>
      </c>
      <c r="C166" s="14">
        <v>3284.0915205000001</v>
      </c>
      <c r="D166" s="11" t="str">
        <f t="shared" si="34"/>
        <v>N/A</v>
      </c>
      <c r="E166" s="14">
        <v>2853.2397731000001</v>
      </c>
      <c r="F166" s="11" t="str">
        <f t="shared" si="35"/>
        <v>N/A</v>
      </c>
      <c r="G166" s="14">
        <v>2768.0912456999999</v>
      </c>
      <c r="H166" s="11" t="str">
        <f t="shared" si="36"/>
        <v>N/A</v>
      </c>
      <c r="I166" s="12">
        <v>-13.1</v>
      </c>
      <c r="J166" s="12">
        <v>-2.98</v>
      </c>
      <c r="K166" s="45" t="s">
        <v>736</v>
      </c>
      <c r="L166" s="9" t="str">
        <f t="shared" ref="L166" si="37">IF(J166="Div by 0", "N/A", IF(OR(J166="N/A",K166="N/A"),"N/A", IF(J166&gt;VALUE(MID(K166,1,2)), "No", IF(J166&lt;-1*VALUE(MID(K166,1,2)), "No", "Yes"))))</f>
        <v>Yes</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1746</v>
      </c>
      <c r="J167" s="12" t="s">
        <v>1746</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1746</v>
      </c>
      <c r="J168" s="12" t="s">
        <v>1746</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1746</v>
      </c>
      <c r="J169" s="12" t="s">
        <v>1746</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1746</v>
      </c>
      <c r="D170" s="11" t="str">
        <f t="shared" si="34"/>
        <v>N/A</v>
      </c>
      <c r="E170" s="14" t="s">
        <v>1746</v>
      </c>
      <c r="F170" s="11" t="str">
        <f t="shared" si="35"/>
        <v>N/A</v>
      </c>
      <c r="G170" s="14" t="s">
        <v>1746</v>
      </c>
      <c r="H170" s="11" t="str">
        <f t="shared" si="36"/>
        <v>N/A</v>
      </c>
      <c r="I170" s="12" t="s">
        <v>1746</v>
      </c>
      <c r="J170" s="12" t="s">
        <v>1746</v>
      </c>
      <c r="K170" s="14" t="s">
        <v>213</v>
      </c>
      <c r="L170" s="9" t="str">
        <f t="shared" si="38"/>
        <v>N/A</v>
      </c>
    </row>
    <row r="171" spans="1:16" ht="25.5" x14ac:dyDescent="0.2">
      <c r="A171" s="19" t="s">
        <v>1218</v>
      </c>
      <c r="B171" s="14" t="s">
        <v>213</v>
      </c>
      <c r="C171" s="14" t="s">
        <v>1746</v>
      </c>
      <c r="D171" s="11" t="str">
        <f t="shared" si="34"/>
        <v>N/A</v>
      </c>
      <c r="E171" s="14" t="s">
        <v>1746</v>
      </c>
      <c r="F171" s="11" t="str">
        <f t="shared" si="35"/>
        <v>N/A</v>
      </c>
      <c r="G171" s="14" t="s">
        <v>1746</v>
      </c>
      <c r="H171" s="11" t="str">
        <f t="shared" si="36"/>
        <v>N/A</v>
      </c>
      <c r="I171" s="12" t="s">
        <v>1746</v>
      </c>
      <c r="J171" s="12" t="s">
        <v>1746</v>
      </c>
      <c r="K171" s="14" t="s">
        <v>213</v>
      </c>
      <c r="L171" s="9" t="str">
        <f t="shared" si="38"/>
        <v>N/A</v>
      </c>
    </row>
    <row r="172" spans="1:16" s="21" customFormat="1" ht="12" customHeight="1" x14ac:dyDescent="0.2">
      <c r="A172" s="161" t="s">
        <v>1633</v>
      </c>
      <c r="B172" s="162"/>
      <c r="C172" s="162"/>
      <c r="D172" s="162"/>
      <c r="E172" s="162"/>
      <c r="F172" s="162"/>
      <c r="G172" s="162"/>
      <c r="H172" s="162"/>
      <c r="I172" s="162"/>
      <c r="J172" s="162"/>
      <c r="K172" s="162"/>
      <c r="L172" s="163"/>
    </row>
    <row r="173" spans="1:16" s="21" customFormat="1" ht="12.75" customHeight="1" x14ac:dyDescent="0.2">
      <c r="A173" s="151" t="s">
        <v>1631</v>
      </c>
      <c r="B173" s="152"/>
      <c r="C173" s="152"/>
      <c r="D173" s="152"/>
      <c r="E173" s="152"/>
      <c r="F173" s="152"/>
      <c r="G173" s="152"/>
      <c r="H173" s="152"/>
      <c r="I173" s="152"/>
      <c r="J173" s="152"/>
      <c r="K173" s="152"/>
      <c r="L173" s="153"/>
    </row>
    <row r="174" spans="1:16" s="21" customFormat="1" x14ac:dyDescent="0.2">
      <c r="A174" s="154" t="s">
        <v>1732</v>
      </c>
      <c r="B174" s="154"/>
      <c r="C174" s="154"/>
      <c r="D174" s="154"/>
      <c r="E174" s="154"/>
      <c r="F174" s="154"/>
      <c r="G174" s="154"/>
      <c r="H174" s="154"/>
      <c r="I174" s="154"/>
      <c r="J174" s="154"/>
      <c r="K174" s="154"/>
      <c r="L174" s="155"/>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5.5" customHeight="1" x14ac:dyDescent="0.2">
      <c r="A2" s="167" t="s">
        <v>1593</v>
      </c>
      <c r="B2" s="168"/>
      <c r="C2" s="168"/>
      <c r="D2" s="168"/>
      <c r="E2" s="168"/>
      <c r="F2" s="168"/>
      <c r="G2" s="168"/>
      <c r="H2" s="168"/>
      <c r="I2" s="168"/>
      <c r="J2" s="168"/>
      <c r="K2" s="168"/>
      <c r="L2" s="169"/>
    </row>
    <row r="3" spans="1:12" s="21" customFormat="1" x14ac:dyDescent="0.2">
      <c r="A3" s="148" t="s">
        <v>1745</v>
      </c>
      <c r="B3" s="149"/>
      <c r="C3" s="149"/>
      <c r="D3" s="149"/>
      <c r="E3" s="149"/>
      <c r="F3" s="149"/>
      <c r="G3" s="149"/>
      <c r="H3" s="149"/>
      <c r="I3" s="149"/>
      <c r="J3" s="149"/>
      <c r="K3" s="149"/>
      <c r="L3" s="150"/>
    </row>
    <row r="4" spans="1:12" x14ac:dyDescent="0.2">
      <c r="A4" s="170" t="s">
        <v>648</v>
      </c>
      <c r="B4" s="171"/>
      <c r="C4" s="171"/>
      <c r="D4" s="171"/>
      <c r="E4" s="171"/>
      <c r="F4" s="171"/>
      <c r="G4" s="171"/>
      <c r="H4" s="171"/>
      <c r="I4" s="171"/>
      <c r="J4" s="171"/>
      <c r="K4" s="171"/>
      <c r="L4" s="172"/>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0</v>
      </c>
      <c r="B6" s="1" t="s">
        <v>213</v>
      </c>
      <c r="C6" s="1">
        <v>1356127</v>
      </c>
      <c r="D6" s="11" t="str">
        <f t="shared" ref="D6:D11" si="0">IF($B6="N/A","N/A",IF(C6&gt;10,"No",IF(C6&lt;-10,"No","Yes")))</f>
        <v>N/A</v>
      </c>
      <c r="E6" s="1">
        <v>1478425</v>
      </c>
      <c r="F6" s="11" t="str">
        <f t="shared" ref="F6:F11" si="1">IF($B6="N/A","N/A",IF(E6&gt;10,"No",IF(E6&lt;-10,"No","Yes")))</f>
        <v>N/A</v>
      </c>
      <c r="G6" s="1">
        <v>1506370</v>
      </c>
      <c r="H6" s="11" t="str">
        <f t="shared" ref="H6:H11" si="2">IF($B6="N/A","N/A",IF(G6&gt;10,"No",IF(G6&lt;-10,"No","Yes")))</f>
        <v>N/A</v>
      </c>
      <c r="I6" s="12">
        <v>9.0180000000000007</v>
      </c>
      <c r="J6" s="12">
        <v>1.89</v>
      </c>
      <c r="K6" s="1" t="s">
        <v>736</v>
      </c>
      <c r="L6" s="9" t="str">
        <f t="shared" ref="L6:L14" si="3">IF(J6="Div by 0", "N/A", IF(K6="N/A","N/A", IF(J6&gt;VALUE(MID(K6,1,2)), "No", IF(J6&lt;-1*VALUE(MID(K6,1,2)), "No", "Yes"))))</f>
        <v>Yes</v>
      </c>
    </row>
    <row r="7" spans="1:12" x14ac:dyDescent="0.2">
      <c r="A7" s="18" t="s">
        <v>100</v>
      </c>
      <c r="B7" s="48" t="s">
        <v>213</v>
      </c>
      <c r="C7" s="1">
        <v>137375</v>
      </c>
      <c r="D7" s="11" t="str">
        <f t="shared" si="0"/>
        <v>N/A</v>
      </c>
      <c r="E7" s="1">
        <v>152896</v>
      </c>
      <c r="F7" s="11" t="str">
        <f t="shared" si="1"/>
        <v>N/A</v>
      </c>
      <c r="G7" s="1">
        <v>159385</v>
      </c>
      <c r="H7" s="11" t="str">
        <f t="shared" si="2"/>
        <v>N/A</v>
      </c>
      <c r="I7" s="12">
        <v>11.3</v>
      </c>
      <c r="J7" s="12">
        <v>4.2439999999999998</v>
      </c>
      <c r="K7" s="48" t="s">
        <v>736</v>
      </c>
      <c r="L7" s="9" t="str">
        <f t="shared" si="3"/>
        <v>Yes</v>
      </c>
    </row>
    <row r="8" spans="1:12" x14ac:dyDescent="0.2">
      <c r="A8" s="18" t="s">
        <v>101</v>
      </c>
      <c r="B8" s="48" t="s">
        <v>213</v>
      </c>
      <c r="C8" s="1">
        <v>364611</v>
      </c>
      <c r="D8" s="11" t="str">
        <f t="shared" si="0"/>
        <v>N/A</v>
      </c>
      <c r="E8" s="1">
        <v>389718</v>
      </c>
      <c r="F8" s="11" t="str">
        <f t="shared" si="1"/>
        <v>N/A</v>
      </c>
      <c r="G8" s="1">
        <v>400165</v>
      </c>
      <c r="H8" s="11" t="str">
        <f t="shared" si="2"/>
        <v>N/A</v>
      </c>
      <c r="I8" s="12">
        <v>6.8860000000000001</v>
      </c>
      <c r="J8" s="12">
        <v>2.681</v>
      </c>
      <c r="K8" s="48" t="s">
        <v>736</v>
      </c>
      <c r="L8" s="9" t="str">
        <f t="shared" si="3"/>
        <v>Yes</v>
      </c>
    </row>
    <row r="9" spans="1:12" x14ac:dyDescent="0.2">
      <c r="A9" s="18" t="s">
        <v>104</v>
      </c>
      <c r="B9" s="48" t="s">
        <v>213</v>
      </c>
      <c r="C9" s="1">
        <v>466769</v>
      </c>
      <c r="D9" s="11" t="str">
        <f t="shared" si="0"/>
        <v>N/A</v>
      </c>
      <c r="E9" s="1">
        <v>499446</v>
      </c>
      <c r="F9" s="11" t="str">
        <f t="shared" si="1"/>
        <v>N/A</v>
      </c>
      <c r="G9" s="1">
        <v>503768</v>
      </c>
      <c r="H9" s="11" t="str">
        <f t="shared" si="2"/>
        <v>N/A</v>
      </c>
      <c r="I9" s="12">
        <v>7.0010000000000003</v>
      </c>
      <c r="J9" s="12">
        <v>0.86539999999999995</v>
      </c>
      <c r="K9" s="48" t="s">
        <v>736</v>
      </c>
      <c r="L9" s="9" t="str">
        <f t="shared" si="3"/>
        <v>Yes</v>
      </c>
    </row>
    <row r="10" spans="1:12" x14ac:dyDescent="0.2">
      <c r="A10" s="18" t="s">
        <v>105</v>
      </c>
      <c r="B10" s="48" t="s">
        <v>213</v>
      </c>
      <c r="C10" s="1">
        <v>387372</v>
      </c>
      <c r="D10" s="11" t="str">
        <f t="shared" si="0"/>
        <v>N/A</v>
      </c>
      <c r="E10" s="1">
        <v>436365</v>
      </c>
      <c r="F10" s="11" t="str">
        <f t="shared" si="1"/>
        <v>N/A</v>
      </c>
      <c r="G10" s="1">
        <v>443052</v>
      </c>
      <c r="H10" s="11" t="str">
        <f t="shared" si="2"/>
        <v>N/A</v>
      </c>
      <c r="I10" s="12">
        <v>12.65</v>
      </c>
      <c r="J10" s="12">
        <v>1.532</v>
      </c>
      <c r="K10" s="48" t="s">
        <v>736</v>
      </c>
      <c r="L10" s="9" t="str">
        <f t="shared" si="3"/>
        <v>Yes</v>
      </c>
    </row>
    <row r="11" spans="1:12" x14ac:dyDescent="0.2">
      <c r="A11" s="18" t="s">
        <v>77</v>
      </c>
      <c r="B11" s="1" t="s">
        <v>213</v>
      </c>
      <c r="C11" s="1">
        <v>1097222.96</v>
      </c>
      <c r="D11" s="44" t="str">
        <f t="shared" si="0"/>
        <v>N/A</v>
      </c>
      <c r="E11" s="1">
        <v>1249179.02</v>
      </c>
      <c r="F11" s="11" t="str">
        <f t="shared" si="1"/>
        <v>N/A</v>
      </c>
      <c r="G11" s="1">
        <v>1275119.69</v>
      </c>
      <c r="H11" s="11" t="str">
        <f t="shared" si="2"/>
        <v>N/A</v>
      </c>
      <c r="I11" s="12">
        <v>13.85</v>
      </c>
      <c r="J11" s="12">
        <v>2.077</v>
      </c>
      <c r="K11" s="1" t="s">
        <v>737</v>
      </c>
      <c r="L11" s="9" t="str">
        <f t="shared" si="3"/>
        <v>Yes</v>
      </c>
    </row>
    <row r="12" spans="1:12" x14ac:dyDescent="0.2">
      <c r="A12" s="18" t="s">
        <v>115</v>
      </c>
      <c r="B12" s="1" t="s">
        <v>213</v>
      </c>
      <c r="C12" s="1">
        <v>250213</v>
      </c>
      <c r="D12" s="1" t="s">
        <v>213</v>
      </c>
      <c r="E12" s="1">
        <v>269837</v>
      </c>
      <c r="F12" s="1" t="s">
        <v>213</v>
      </c>
      <c r="G12" s="1">
        <v>280644</v>
      </c>
      <c r="H12" s="1" t="s">
        <v>213</v>
      </c>
      <c r="I12" s="12">
        <v>7.843</v>
      </c>
      <c r="J12" s="12">
        <v>4.0049999999999999</v>
      </c>
      <c r="K12" s="1" t="s">
        <v>737</v>
      </c>
      <c r="L12" s="9" t="str">
        <f t="shared" si="3"/>
        <v>Yes</v>
      </c>
    </row>
    <row r="13" spans="1:12" x14ac:dyDescent="0.2">
      <c r="A13" s="18" t="s">
        <v>447</v>
      </c>
      <c r="B13" s="1" t="s">
        <v>213</v>
      </c>
      <c r="C13" s="1">
        <v>120509</v>
      </c>
      <c r="D13" s="1" t="s">
        <v>213</v>
      </c>
      <c r="E13" s="1">
        <v>133250</v>
      </c>
      <c r="F13" s="1" t="s">
        <v>213</v>
      </c>
      <c r="G13" s="1">
        <v>138021</v>
      </c>
      <c r="H13" s="1" t="s">
        <v>213</v>
      </c>
      <c r="I13" s="12">
        <v>10.57</v>
      </c>
      <c r="J13" s="12">
        <v>3.58</v>
      </c>
      <c r="K13" s="1" t="s">
        <v>737</v>
      </c>
      <c r="L13" s="9" t="str">
        <f t="shared" si="3"/>
        <v>Yes</v>
      </c>
    </row>
    <row r="14" spans="1:12" x14ac:dyDescent="0.2">
      <c r="A14" s="18" t="s">
        <v>448</v>
      </c>
      <c r="B14" s="1" t="s">
        <v>213</v>
      </c>
      <c r="C14" s="1">
        <v>127359</v>
      </c>
      <c r="D14" s="1" t="s">
        <v>213</v>
      </c>
      <c r="E14" s="1">
        <v>133779</v>
      </c>
      <c r="F14" s="1" t="s">
        <v>213</v>
      </c>
      <c r="G14" s="1">
        <v>140071</v>
      </c>
      <c r="H14" s="1" t="s">
        <v>213</v>
      </c>
      <c r="I14" s="12">
        <v>5.0410000000000004</v>
      </c>
      <c r="J14" s="12">
        <v>4.7030000000000003</v>
      </c>
      <c r="K14" s="1" t="s">
        <v>737</v>
      </c>
      <c r="L14" s="9" t="str">
        <f t="shared" si="3"/>
        <v>Yes</v>
      </c>
    </row>
    <row r="15" spans="1:12" x14ac:dyDescent="0.2">
      <c r="A15" s="4" t="s">
        <v>58</v>
      </c>
      <c r="B15" s="48" t="s">
        <v>213</v>
      </c>
      <c r="C15" s="14">
        <v>10548493861</v>
      </c>
      <c r="D15" s="11" t="str">
        <f t="shared" ref="D15:D20" si="4">IF($B15="N/A","N/A",IF(C15&gt;10,"No",IF(C15&lt;-10,"No","Yes")))</f>
        <v>N/A</v>
      </c>
      <c r="E15" s="14">
        <v>10609299194</v>
      </c>
      <c r="F15" s="11" t="str">
        <f t="shared" ref="F15:F20" si="5">IF($B15="N/A","N/A",IF(E15&gt;10,"No",IF(E15&lt;-10,"No","Yes")))</f>
        <v>N/A</v>
      </c>
      <c r="G15" s="14">
        <v>11076729308</v>
      </c>
      <c r="H15" s="11" t="str">
        <f t="shared" ref="H15:H20" si="6">IF($B15="N/A","N/A",IF(G15&gt;10,"No",IF(G15&lt;-10,"No","Yes")))</f>
        <v>N/A</v>
      </c>
      <c r="I15" s="12">
        <v>0.57640000000000002</v>
      </c>
      <c r="J15" s="12">
        <v>4.4059999999999997</v>
      </c>
      <c r="K15" s="48" t="s">
        <v>736</v>
      </c>
      <c r="L15" s="9" t="str">
        <f t="shared" ref="L15:L20" si="7">IF(J15="Div by 0", "N/A", IF(K15="N/A","N/A", IF(J15&gt;VALUE(MID(K15,1,2)), "No", IF(J15&lt;-1*VALUE(MID(K15,1,2)), "No", "Yes"))))</f>
        <v>Yes</v>
      </c>
    </row>
    <row r="16" spans="1:12" x14ac:dyDescent="0.2">
      <c r="A16" s="4" t="s">
        <v>1119</v>
      </c>
      <c r="B16" s="48" t="s">
        <v>213</v>
      </c>
      <c r="C16" s="14">
        <v>7778.3967585999999</v>
      </c>
      <c r="D16" s="11" t="str">
        <f t="shared" si="4"/>
        <v>N/A</v>
      </c>
      <c r="E16" s="14">
        <v>7176.0821103999997</v>
      </c>
      <c r="F16" s="11" t="str">
        <f t="shared" si="5"/>
        <v>N/A</v>
      </c>
      <c r="G16" s="14">
        <v>7353.2593638999997</v>
      </c>
      <c r="H16" s="11" t="str">
        <f t="shared" si="6"/>
        <v>N/A</v>
      </c>
      <c r="I16" s="12">
        <v>-7.74</v>
      </c>
      <c r="J16" s="12">
        <v>2.4689999999999999</v>
      </c>
      <c r="K16" s="48" t="s">
        <v>736</v>
      </c>
      <c r="L16" s="9" t="str">
        <f t="shared" si="7"/>
        <v>Yes</v>
      </c>
    </row>
    <row r="17" spans="1:12" x14ac:dyDescent="0.2">
      <c r="A17" s="4" t="s">
        <v>1219</v>
      </c>
      <c r="B17" s="48" t="s">
        <v>213</v>
      </c>
      <c r="C17" s="14">
        <v>22037.376327999998</v>
      </c>
      <c r="D17" s="11" t="str">
        <f t="shared" si="4"/>
        <v>N/A</v>
      </c>
      <c r="E17" s="14">
        <v>19450.308654</v>
      </c>
      <c r="F17" s="11" t="str">
        <f t="shared" si="5"/>
        <v>N/A</v>
      </c>
      <c r="G17" s="14">
        <v>20251.174220000001</v>
      </c>
      <c r="H17" s="11" t="str">
        <f t="shared" si="6"/>
        <v>N/A</v>
      </c>
      <c r="I17" s="12">
        <v>-11.7</v>
      </c>
      <c r="J17" s="12">
        <v>4.117</v>
      </c>
      <c r="K17" s="48" t="s">
        <v>736</v>
      </c>
      <c r="L17" s="9" t="str">
        <f t="shared" si="7"/>
        <v>Yes</v>
      </c>
    </row>
    <row r="18" spans="1:12" x14ac:dyDescent="0.2">
      <c r="A18" s="4" t="s">
        <v>1220</v>
      </c>
      <c r="B18" s="48" t="s">
        <v>213</v>
      </c>
      <c r="C18" s="14">
        <v>12763.63975</v>
      </c>
      <c r="D18" s="11" t="str">
        <f t="shared" si="4"/>
        <v>N/A</v>
      </c>
      <c r="E18" s="14">
        <v>12133.045928</v>
      </c>
      <c r="F18" s="11" t="str">
        <f t="shared" si="5"/>
        <v>N/A</v>
      </c>
      <c r="G18" s="14">
        <v>12419.994576999999</v>
      </c>
      <c r="H18" s="11" t="str">
        <f t="shared" si="6"/>
        <v>N/A</v>
      </c>
      <c r="I18" s="12">
        <v>-4.9400000000000004</v>
      </c>
      <c r="J18" s="12">
        <v>2.3650000000000002</v>
      </c>
      <c r="K18" s="48" t="s">
        <v>736</v>
      </c>
      <c r="L18" s="9" t="str">
        <f t="shared" si="7"/>
        <v>Yes</v>
      </c>
    </row>
    <row r="19" spans="1:12" x14ac:dyDescent="0.2">
      <c r="A19" s="4" t="s">
        <v>1221</v>
      </c>
      <c r="B19" s="48" t="s">
        <v>213</v>
      </c>
      <c r="C19" s="14">
        <v>3199.9981232999999</v>
      </c>
      <c r="D19" s="11" t="str">
        <f t="shared" si="4"/>
        <v>N/A</v>
      </c>
      <c r="E19" s="14">
        <v>3022.8051521000002</v>
      </c>
      <c r="F19" s="11" t="str">
        <f t="shared" si="5"/>
        <v>N/A</v>
      </c>
      <c r="G19" s="14">
        <v>2905.3932862000001</v>
      </c>
      <c r="H19" s="11" t="str">
        <f t="shared" si="6"/>
        <v>N/A</v>
      </c>
      <c r="I19" s="12">
        <v>-5.54</v>
      </c>
      <c r="J19" s="12">
        <v>-3.88</v>
      </c>
      <c r="K19" s="48" t="s">
        <v>736</v>
      </c>
      <c r="L19" s="9" t="str">
        <f t="shared" si="7"/>
        <v>Yes</v>
      </c>
    </row>
    <row r="20" spans="1:12" x14ac:dyDescent="0.2">
      <c r="A20" s="4" t="s">
        <v>1222</v>
      </c>
      <c r="B20" s="48" t="s">
        <v>213</v>
      </c>
      <c r="C20" s="14">
        <v>3546.1672785000001</v>
      </c>
      <c r="D20" s="11" t="str">
        <f t="shared" si="4"/>
        <v>N/A</v>
      </c>
      <c r="E20" s="14">
        <v>3201.9764807000001</v>
      </c>
      <c r="F20" s="11" t="str">
        <f t="shared" si="5"/>
        <v>N/A</v>
      </c>
      <c r="G20" s="14">
        <v>3194.4435641999999</v>
      </c>
      <c r="H20" s="11" t="str">
        <f t="shared" si="6"/>
        <v>N/A</v>
      </c>
      <c r="I20" s="12">
        <v>-9.7100000000000009</v>
      </c>
      <c r="J20" s="12">
        <v>-0.23499999999999999</v>
      </c>
      <c r="K20" s="48" t="s">
        <v>736</v>
      </c>
      <c r="L20" s="9" t="str">
        <f t="shared" si="7"/>
        <v>Yes</v>
      </c>
    </row>
    <row r="21" spans="1:12" x14ac:dyDescent="0.2">
      <c r="A21" s="2" t="s">
        <v>1123</v>
      </c>
      <c r="B21" s="48" t="s">
        <v>213</v>
      </c>
      <c r="C21" s="14">
        <v>8153.2980077000002</v>
      </c>
      <c r="D21" s="11" t="str">
        <f t="shared" ref="D21:D22" si="8">IF($B21="N/A","N/A",IF(C21&gt;10,"No",IF(C21&lt;-10,"No","Yes")))</f>
        <v>N/A</v>
      </c>
      <c r="E21" s="14">
        <v>7515.3089590999998</v>
      </c>
      <c r="F21" s="11" t="str">
        <f t="shared" ref="F21:F22" si="9">IF($B21="N/A","N/A",IF(E21&gt;10,"No",IF(E21&lt;-10,"No","Yes")))</f>
        <v>N/A</v>
      </c>
      <c r="G21" s="14">
        <v>7687.1669677</v>
      </c>
      <c r="H21" s="11" t="str">
        <f t="shared" ref="H21:H22" si="10">IF($B21="N/A","N/A",IF(G21&gt;10,"No",IF(G21&lt;-10,"No","Yes")))</f>
        <v>N/A</v>
      </c>
      <c r="I21" s="12">
        <v>-7.82</v>
      </c>
      <c r="J21" s="12">
        <v>2.2869999999999999</v>
      </c>
      <c r="K21" s="48" t="s">
        <v>736</v>
      </c>
      <c r="L21" s="9" t="str">
        <f>IF(J21="Div by 0", "N/A", IF(OR(J21="N/A",K21="N/A"),"N/A", IF(J21&gt;VALUE(MID(K21,1,2)), "No", IF(J21&lt;-1*VALUE(MID(K21,1,2)), "No", "Yes"))))</f>
        <v>Yes</v>
      </c>
    </row>
    <row r="22" spans="1:12" x14ac:dyDescent="0.2">
      <c r="A22" s="2" t="s">
        <v>1124</v>
      </c>
      <c r="B22" s="48" t="s">
        <v>213</v>
      </c>
      <c r="C22" s="14">
        <v>7326.4490624999999</v>
      </c>
      <c r="D22" s="11" t="str">
        <f t="shared" si="8"/>
        <v>N/A</v>
      </c>
      <c r="E22" s="14">
        <v>6771.6917776</v>
      </c>
      <c r="F22" s="11" t="str">
        <f t="shared" si="9"/>
        <v>N/A</v>
      </c>
      <c r="G22" s="14">
        <v>6956.0940577000001</v>
      </c>
      <c r="H22" s="11" t="str">
        <f t="shared" si="10"/>
        <v>N/A</v>
      </c>
      <c r="I22" s="12">
        <v>-7.57</v>
      </c>
      <c r="J22" s="12">
        <v>2.7229999999999999</v>
      </c>
      <c r="K22" s="48" t="s">
        <v>736</v>
      </c>
      <c r="L22" s="9" t="str">
        <f>IF(J22="Div by 0", "N/A", IF(OR(J22="N/A",K22="N/A"),"N/A", IF(J22&gt;VALUE(MID(K22,1,2)), "No", IF(J22&lt;-1*VALUE(MID(K22,1,2)), "No", "Yes"))))</f>
        <v>Yes</v>
      </c>
    </row>
    <row r="23" spans="1:12" x14ac:dyDescent="0.2">
      <c r="A23" s="4" t="s">
        <v>1223</v>
      </c>
      <c r="B23" s="48" t="s">
        <v>213</v>
      </c>
      <c r="C23" s="14">
        <v>17898.320559</v>
      </c>
      <c r="D23" s="11" t="str">
        <f>IF($B23="N/A","N/A",IF(C23&gt;10,"No",IF(C23&lt;-10,"No","Yes")))</f>
        <v>N/A</v>
      </c>
      <c r="E23" s="14">
        <v>16541.366607</v>
      </c>
      <c r="F23" s="11" t="str">
        <f>IF($B23="N/A","N/A",IF(E23&gt;10,"No",IF(E23&lt;-10,"No","Yes")))</f>
        <v>N/A</v>
      </c>
      <c r="G23" s="14">
        <v>17326.842755000001</v>
      </c>
      <c r="H23" s="11" t="str">
        <f>IF($B23="N/A","N/A",IF(G23&gt;10,"No",IF(G23&lt;-10,"No","Yes")))</f>
        <v>N/A</v>
      </c>
      <c r="I23" s="12">
        <v>-7.58</v>
      </c>
      <c r="J23" s="12">
        <v>4.7489999999999997</v>
      </c>
      <c r="K23" s="48" t="s">
        <v>736</v>
      </c>
      <c r="L23" s="9" t="str">
        <f>IF(J23="Div by 0", "N/A", IF(K23="N/A","N/A", IF(J23&gt;VALUE(MID(K23,1,2)), "No", IF(J23&lt;-1*VALUE(MID(K23,1,2)), "No", "Yes"))))</f>
        <v>Yes</v>
      </c>
    </row>
    <row r="24" spans="1:12" x14ac:dyDescent="0.2">
      <c r="A24" s="4" t="s">
        <v>1224</v>
      </c>
      <c r="B24" s="48" t="s">
        <v>213</v>
      </c>
      <c r="C24" s="14">
        <v>23639.803209999998</v>
      </c>
      <c r="D24" s="11" t="str">
        <f>IF($B24="N/A","N/A",IF(C24&gt;10,"No",IF(C24&lt;-10,"No","Yes")))</f>
        <v>N/A</v>
      </c>
      <c r="E24" s="14">
        <v>21004.582837000002</v>
      </c>
      <c r="F24" s="11" t="str">
        <f>IF($B24="N/A","N/A",IF(E24&gt;10,"No",IF(E24&lt;-10,"No","Yes")))</f>
        <v>N/A</v>
      </c>
      <c r="G24" s="14">
        <v>22074.452996</v>
      </c>
      <c r="H24" s="11" t="str">
        <f>IF($B24="N/A","N/A",IF(G24&gt;10,"No",IF(G24&lt;-10,"No","Yes")))</f>
        <v>N/A</v>
      </c>
      <c r="I24" s="12">
        <v>-11.1</v>
      </c>
      <c r="J24" s="12">
        <v>5.0940000000000003</v>
      </c>
      <c r="K24" s="48" t="s">
        <v>736</v>
      </c>
      <c r="L24" s="9" t="str">
        <f>IF(J24="Div by 0", "N/A", IF(K24="N/A","N/A", IF(J24&gt;VALUE(MID(K24,1,2)), "No", IF(J24&lt;-1*VALUE(MID(K24,1,2)), "No", "Yes"))))</f>
        <v>Yes</v>
      </c>
    </row>
    <row r="25" spans="1:12" x14ac:dyDescent="0.2">
      <c r="A25" s="4" t="s">
        <v>1225</v>
      </c>
      <c r="B25" s="48" t="s">
        <v>213</v>
      </c>
      <c r="C25" s="14">
        <v>12711.632777999999</v>
      </c>
      <c r="D25" s="11" t="str">
        <f>IF($B25="N/A","N/A",IF(C25&gt;10,"No",IF(C25&lt;-10,"No","Yes")))</f>
        <v>N/A</v>
      </c>
      <c r="E25" s="14">
        <v>12369.066961</v>
      </c>
      <c r="F25" s="11" t="str">
        <f>IF($B25="N/A","N/A",IF(E25&gt;10,"No",IF(E25&lt;-10,"No","Yes")))</f>
        <v>N/A</v>
      </c>
      <c r="G25" s="14">
        <v>12904.160997000001</v>
      </c>
      <c r="H25" s="11" t="str">
        <f>IF($B25="N/A","N/A",IF(G25&gt;10,"No",IF(G25&lt;-10,"No","Yes")))</f>
        <v>N/A</v>
      </c>
      <c r="I25" s="12">
        <v>-2.69</v>
      </c>
      <c r="J25" s="12">
        <v>4.3259999999999996</v>
      </c>
      <c r="K25" s="48" t="s">
        <v>736</v>
      </c>
      <c r="L25" s="9" t="str">
        <f>IF(J25="Div by 0", "N/A", IF(K25="N/A","N/A", IF(J25&gt;VALUE(MID(K25,1,2)), "No", IF(J25&lt;-1*VALUE(MID(K25,1,2)), "No", "Yes"))))</f>
        <v>Yes</v>
      </c>
    </row>
    <row r="26" spans="1:12" x14ac:dyDescent="0.2">
      <c r="A26" s="4" t="s">
        <v>1226</v>
      </c>
      <c r="B26" s="48" t="s">
        <v>213</v>
      </c>
      <c r="C26" s="14">
        <v>18919.134234000001</v>
      </c>
      <c r="D26" s="11" t="str">
        <f t="shared" ref="D26:D27" si="11">IF($B26="N/A","N/A",IF(C26&gt;10,"No",IF(C26&lt;-10,"No","Yes")))</f>
        <v>N/A</v>
      </c>
      <c r="E26" s="14">
        <v>17356.098944000001</v>
      </c>
      <c r="F26" s="11" t="str">
        <f t="shared" ref="F26:F30" si="12">IF($B26="N/A","N/A",IF(E26&gt;10,"No",IF(E26&lt;-10,"No","Yes")))</f>
        <v>N/A</v>
      </c>
      <c r="G26" s="14">
        <v>18122.441615</v>
      </c>
      <c r="H26" s="11" t="str">
        <f t="shared" ref="H26:H27" si="13">IF($B26="N/A","N/A",IF(G26&gt;10,"No",IF(G26&lt;-10,"No","Yes")))</f>
        <v>N/A</v>
      </c>
      <c r="I26" s="12">
        <v>-8.26</v>
      </c>
      <c r="J26" s="12">
        <v>4.415</v>
      </c>
      <c r="K26" s="48" t="s">
        <v>736</v>
      </c>
      <c r="L26" s="9" t="str">
        <f>IF(J26="Div by 0", "N/A", IF(OR(J26="N/A",K26="N/A"),"N/A", IF(J26&gt;VALUE(MID(K26,1,2)), "No", IF(J26&lt;-1*VALUE(MID(K26,1,2)), "No", "Yes"))))</f>
        <v>Yes</v>
      </c>
    </row>
    <row r="27" spans="1:12" x14ac:dyDescent="0.2">
      <c r="A27" s="4" t="s">
        <v>1227</v>
      </c>
      <c r="B27" s="48" t="s">
        <v>213</v>
      </c>
      <c r="C27" s="14">
        <v>16398.674665999999</v>
      </c>
      <c r="D27" s="11" t="str">
        <f t="shared" si="11"/>
        <v>N/A</v>
      </c>
      <c r="E27" s="14">
        <v>15347.538911</v>
      </c>
      <c r="F27" s="11" t="str">
        <f t="shared" si="12"/>
        <v>N/A</v>
      </c>
      <c r="G27" s="14">
        <v>16176.27288</v>
      </c>
      <c r="H27" s="11" t="str">
        <f t="shared" si="13"/>
        <v>N/A</v>
      </c>
      <c r="I27" s="12">
        <v>-6.41</v>
      </c>
      <c r="J27" s="12">
        <v>5.4</v>
      </c>
      <c r="K27" s="48" t="s">
        <v>736</v>
      </c>
      <c r="L27" s="9" t="str">
        <f>IF(J27="Div by 0", "N/A", IF(OR(J27="N/A",K27="N/A"),"N/A", IF(J27&gt;VALUE(MID(K27,1,2)), "No", IF(J27&lt;-1*VALUE(MID(K27,1,2)), "No", "Yes"))))</f>
        <v>Yes</v>
      </c>
    </row>
    <row r="28" spans="1:12" x14ac:dyDescent="0.2">
      <c r="A28" s="58" t="s">
        <v>1228</v>
      </c>
      <c r="B28" s="14" t="s">
        <v>213</v>
      </c>
      <c r="C28" s="14">
        <v>3126.9993776000001</v>
      </c>
      <c r="D28" s="11" t="str">
        <f t="shared" ref="D28:D30" si="14">IF($B28="N/A","N/A",IF(C28&gt;10,"No",IF(C28&lt;-10,"No","Yes")))</f>
        <v>N/A</v>
      </c>
      <c r="E28" s="14">
        <v>2899.1271026999998</v>
      </c>
      <c r="F28" s="11" t="str">
        <f t="shared" si="12"/>
        <v>N/A</v>
      </c>
      <c r="G28" s="14">
        <v>2814.3065637</v>
      </c>
      <c r="H28" s="11" t="str">
        <f t="shared" ref="H28:H30" si="15">IF($B28="N/A","N/A",IF(G28&gt;10,"No",IF(G28&lt;-10,"No","Yes")))</f>
        <v>N/A</v>
      </c>
      <c r="I28" s="12">
        <v>-7.29</v>
      </c>
      <c r="J28" s="12">
        <v>-2.93</v>
      </c>
      <c r="K28" s="45" t="s">
        <v>736</v>
      </c>
      <c r="L28" s="9" t="str">
        <f>IF(J28="Div by 0", "N/A", IF(OR(J28="N/A",K28="N/A"),"N/A", IF(J28&gt;VALUE(MID(K28,1,2)), "No", IF(J28&lt;-1*VALUE(MID(K28,1,2)), "No", "Yes"))))</f>
        <v>Yes</v>
      </c>
    </row>
    <row r="29" spans="1:12" x14ac:dyDescent="0.2">
      <c r="A29" s="58" t="s">
        <v>1229</v>
      </c>
      <c r="B29" s="14" t="s">
        <v>213</v>
      </c>
      <c r="C29" s="14">
        <v>3110.1710640000001</v>
      </c>
      <c r="D29" s="11" t="str">
        <f t="shared" si="14"/>
        <v>N/A</v>
      </c>
      <c r="E29" s="14">
        <v>2905.4827295999999</v>
      </c>
      <c r="F29" s="11" t="str">
        <f t="shared" si="12"/>
        <v>N/A</v>
      </c>
      <c r="G29" s="14">
        <v>2821.0134720999999</v>
      </c>
      <c r="H29" s="11" t="str">
        <f t="shared" si="15"/>
        <v>N/A</v>
      </c>
      <c r="I29" s="12">
        <v>-6.58</v>
      </c>
      <c r="J29" s="12">
        <v>-2.91</v>
      </c>
      <c r="K29" s="45" t="s">
        <v>736</v>
      </c>
      <c r="L29" s="9" t="str">
        <f t="shared" ref="L29:L30" si="16">IF(J29="Div by 0", "N/A", IF(OR(J29="N/A",K29="N/A"),"N/A", IF(J29&gt;VALUE(MID(K29,1,2)), "No", IF(J29&lt;-1*VALUE(MID(K29,1,2)), "No", "Yes"))))</f>
        <v>Yes</v>
      </c>
    </row>
    <row r="30" spans="1:12" x14ac:dyDescent="0.2">
      <c r="A30" s="58" t="s">
        <v>1230</v>
      </c>
      <c r="B30" s="14" t="s">
        <v>213</v>
      </c>
      <c r="C30" s="14">
        <v>3284.0915205000001</v>
      </c>
      <c r="D30" s="11" t="str">
        <f t="shared" si="14"/>
        <v>N/A</v>
      </c>
      <c r="E30" s="14">
        <v>2853.2397731000001</v>
      </c>
      <c r="F30" s="11" t="str">
        <f t="shared" si="12"/>
        <v>N/A</v>
      </c>
      <c r="G30" s="14">
        <v>2768.0912456999999</v>
      </c>
      <c r="H30" s="11" t="str">
        <f t="shared" si="15"/>
        <v>N/A</v>
      </c>
      <c r="I30" s="12">
        <v>-13.1</v>
      </c>
      <c r="J30" s="12">
        <v>-2.98</v>
      </c>
      <c r="K30" s="45" t="s">
        <v>736</v>
      </c>
      <c r="L30" s="9" t="str">
        <f t="shared" si="16"/>
        <v>Yes</v>
      </c>
    </row>
    <row r="31" spans="1:12" x14ac:dyDescent="0.2">
      <c r="A31" s="46" t="s">
        <v>2</v>
      </c>
      <c r="B31" s="35" t="s">
        <v>213</v>
      </c>
      <c r="C31" s="13">
        <v>77.499305006</v>
      </c>
      <c r="D31" s="44" t="str">
        <f t="shared" ref="D31:D69" si="17">IF($B31="N/A","N/A",IF(C31&gt;10,"No",IF(C31&lt;-10,"No","Yes")))</f>
        <v>N/A</v>
      </c>
      <c r="E31" s="13">
        <v>78.581057544000004</v>
      </c>
      <c r="F31" s="44" t="str">
        <f t="shared" ref="F31:F69" si="18">IF($B31="N/A","N/A",IF(E31&gt;10,"No",IF(E31&lt;-10,"No","Yes")))</f>
        <v>N/A</v>
      </c>
      <c r="G31" s="13">
        <v>79.503574818999994</v>
      </c>
      <c r="H31" s="44" t="str">
        <f t="shared" ref="H31:H69" si="19">IF($B31="N/A","N/A",IF(G31&gt;10,"No",IF(G31&lt;-10,"No","Yes")))</f>
        <v>N/A</v>
      </c>
      <c r="I31" s="12">
        <v>1.3959999999999999</v>
      </c>
      <c r="J31" s="12">
        <v>1.1739999999999999</v>
      </c>
      <c r="K31" s="45" t="s">
        <v>736</v>
      </c>
      <c r="L31" s="9" t="str">
        <f t="shared" ref="L31:L99" si="20">IF(J31="Div by 0", "N/A", IF(K31="N/A","N/A", IF(J31&gt;VALUE(MID(K31,1,2)), "No", IF(J31&lt;-1*VALUE(MID(K31,1,2)), "No", "Yes"))))</f>
        <v>Yes</v>
      </c>
    </row>
    <row r="32" spans="1:12" x14ac:dyDescent="0.2">
      <c r="A32" s="46" t="s">
        <v>22</v>
      </c>
      <c r="B32" s="35" t="s">
        <v>213</v>
      </c>
      <c r="C32" s="1">
        <v>1050989</v>
      </c>
      <c r="D32" s="44" t="str">
        <f t="shared" si="17"/>
        <v>N/A</v>
      </c>
      <c r="E32" s="1">
        <v>1161762</v>
      </c>
      <c r="F32" s="44" t="str">
        <f t="shared" si="18"/>
        <v>N/A</v>
      </c>
      <c r="G32" s="1">
        <v>1197618</v>
      </c>
      <c r="H32" s="44" t="str">
        <f t="shared" si="19"/>
        <v>N/A</v>
      </c>
      <c r="I32" s="12">
        <v>10.54</v>
      </c>
      <c r="J32" s="12">
        <v>3.0859999999999999</v>
      </c>
      <c r="K32" s="45" t="s">
        <v>736</v>
      </c>
      <c r="L32" s="9" t="str">
        <f t="shared" si="20"/>
        <v>Yes</v>
      </c>
    </row>
    <row r="33" spans="1:12" x14ac:dyDescent="0.2">
      <c r="A33" s="46" t="s">
        <v>449</v>
      </c>
      <c r="B33" s="48" t="s">
        <v>213</v>
      </c>
      <c r="C33" s="1">
        <v>27008</v>
      </c>
      <c r="D33" s="1" t="str">
        <f t="shared" si="17"/>
        <v>N/A</v>
      </c>
      <c r="E33" s="1">
        <v>35323</v>
      </c>
      <c r="F33" s="1" t="str">
        <f t="shared" si="18"/>
        <v>N/A</v>
      </c>
      <c r="G33" s="1">
        <v>42458</v>
      </c>
      <c r="H33" s="11" t="str">
        <f t="shared" si="19"/>
        <v>N/A</v>
      </c>
      <c r="I33" s="12">
        <v>30.79</v>
      </c>
      <c r="J33" s="12">
        <v>20.2</v>
      </c>
      <c r="K33" s="48" t="s">
        <v>736</v>
      </c>
      <c r="L33" s="9" t="str">
        <f t="shared" si="20"/>
        <v>Yes</v>
      </c>
    </row>
    <row r="34" spans="1:12" x14ac:dyDescent="0.2">
      <c r="A34" s="46" t="s">
        <v>1231</v>
      </c>
      <c r="B34" s="5" t="s">
        <v>213</v>
      </c>
      <c r="C34" s="1">
        <v>14094</v>
      </c>
      <c r="D34" s="9" t="str">
        <f t="shared" ref="D34:D38" si="21">IF($B34="N/A","N/A",IF(C34&lt;0,"No","Yes"))</f>
        <v>N/A</v>
      </c>
      <c r="E34" s="1">
        <v>17743</v>
      </c>
      <c r="F34" s="9" t="str">
        <f t="shared" ref="F34:F38" si="22">IF($B34="N/A","N/A",IF(E34&lt;0,"No","Yes"))</f>
        <v>N/A</v>
      </c>
      <c r="G34" s="1">
        <v>20813</v>
      </c>
      <c r="H34" s="9" t="str">
        <f t="shared" ref="H34:H38" si="23">IF($B34="N/A","N/A",IF(G34&lt;0,"No","Yes"))</f>
        <v>N/A</v>
      </c>
      <c r="I34" s="12">
        <v>25.89</v>
      </c>
      <c r="J34" s="12">
        <v>17.3</v>
      </c>
      <c r="K34" s="1" t="s">
        <v>736</v>
      </c>
      <c r="L34" s="9" t="str">
        <f t="shared" si="20"/>
        <v>Yes</v>
      </c>
    </row>
    <row r="35" spans="1:12" x14ac:dyDescent="0.2">
      <c r="A35" s="46" t="s">
        <v>1232</v>
      </c>
      <c r="B35" s="5" t="s">
        <v>213</v>
      </c>
      <c r="C35" s="1">
        <v>4348</v>
      </c>
      <c r="D35" s="9" t="str">
        <f t="shared" si="21"/>
        <v>N/A</v>
      </c>
      <c r="E35" s="1">
        <v>5904</v>
      </c>
      <c r="F35" s="9" t="str">
        <f t="shared" si="22"/>
        <v>N/A</v>
      </c>
      <c r="G35" s="1">
        <v>7103</v>
      </c>
      <c r="H35" s="9" t="str">
        <f t="shared" si="23"/>
        <v>N/A</v>
      </c>
      <c r="I35" s="12">
        <v>35.79</v>
      </c>
      <c r="J35" s="12">
        <v>20.309999999999999</v>
      </c>
      <c r="K35" s="1" t="s">
        <v>736</v>
      </c>
      <c r="L35" s="9" t="str">
        <f t="shared" si="20"/>
        <v>Yes</v>
      </c>
    </row>
    <row r="36" spans="1:12" x14ac:dyDescent="0.2">
      <c r="A36" s="46" t="s">
        <v>1233</v>
      </c>
      <c r="B36" s="5" t="s">
        <v>213</v>
      </c>
      <c r="C36" s="1">
        <v>7345</v>
      </c>
      <c r="D36" s="9" t="str">
        <f t="shared" si="21"/>
        <v>N/A</v>
      </c>
      <c r="E36" s="1">
        <v>9993</v>
      </c>
      <c r="F36" s="9" t="str">
        <f t="shared" si="22"/>
        <v>N/A</v>
      </c>
      <c r="G36" s="1">
        <v>12417</v>
      </c>
      <c r="H36" s="9" t="str">
        <f t="shared" si="23"/>
        <v>N/A</v>
      </c>
      <c r="I36" s="12">
        <v>36.049999999999997</v>
      </c>
      <c r="J36" s="12">
        <v>24.26</v>
      </c>
      <c r="K36" s="1" t="s">
        <v>736</v>
      </c>
      <c r="L36" s="9" t="str">
        <f t="shared" si="20"/>
        <v>Yes</v>
      </c>
    </row>
    <row r="37" spans="1:12" x14ac:dyDescent="0.2">
      <c r="A37" s="46" t="s">
        <v>1234</v>
      </c>
      <c r="B37" s="5" t="s">
        <v>213</v>
      </c>
      <c r="C37" s="1">
        <v>1125</v>
      </c>
      <c r="D37" s="9" t="str">
        <f t="shared" si="21"/>
        <v>N/A</v>
      </c>
      <c r="E37" s="1">
        <v>1512</v>
      </c>
      <c r="F37" s="9" t="str">
        <f t="shared" si="22"/>
        <v>N/A</v>
      </c>
      <c r="G37" s="1">
        <v>1910</v>
      </c>
      <c r="H37" s="9" t="str">
        <f t="shared" si="23"/>
        <v>N/A</v>
      </c>
      <c r="I37" s="12">
        <v>34.4</v>
      </c>
      <c r="J37" s="12">
        <v>26.32</v>
      </c>
      <c r="K37" s="1" t="s">
        <v>736</v>
      </c>
      <c r="L37" s="9" t="str">
        <f t="shared" si="20"/>
        <v>Yes</v>
      </c>
    </row>
    <row r="38" spans="1:12" x14ac:dyDescent="0.2">
      <c r="A38" s="46" t="s">
        <v>1235</v>
      </c>
      <c r="B38" s="5" t="s">
        <v>213</v>
      </c>
      <c r="C38" s="1">
        <v>96</v>
      </c>
      <c r="D38" s="9" t="str">
        <f t="shared" si="21"/>
        <v>N/A</v>
      </c>
      <c r="E38" s="1">
        <v>171</v>
      </c>
      <c r="F38" s="9" t="str">
        <f t="shared" si="22"/>
        <v>N/A</v>
      </c>
      <c r="G38" s="1">
        <v>215</v>
      </c>
      <c r="H38" s="9" t="str">
        <f t="shared" si="23"/>
        <v>N/A</v>
      </c>
      <c r="I38" s="12">
        <v>78.13</v>
      </c>
      <c r="J38" s="12">
        <v>25.73</v>
      </c>
      <c r="K38" s="1" t="s">
        <v>736</v>
      </c>
      <c r="L38" s="9" t="str">
        <f t="shared" si="20"/>
        <v>Yes</v>
      </c>
    </row>
    <row r="39" spans="1:12" x14ac:dyDescent="0.2">
      <c r="A39" s="46" t="s">
        <v>450</v>
      </c>
      <c r="B39" s="48" t="s">
        <v>213</v>
      </c>
      <c r="C39" s="1">
        <v>235954</v>
      </c>
      <c r="D39" s="1" t="str">
        <f t="shared" si="17"/>
        <v>N/A</v>
      </c>
      <c r="E39" s="1">
        <v>256359</v>
      </c>
      <c r="F39" s="1" t="str">
        <f t="shared" si="18"/>
        <v>N/A</v>
      </c>
      <c r="G39" s="1">
        <v>264614</v>
      </c>
      <c r="H39" s="11" t="str">
        <f t="shared" si="19"/>
        <v>N/A</v>
      </c>
      <c r="I39" s="12">
        <v>8.6479999999999997</v>
      </c>
      <c r="J39" s="12">
        <v>3.22</v>
      </c>
      <c r="K39" s="48" t="s">
        <v>736</v>
      </c>
      <c r="L39" s="9" t="str">
        <f t="shared" si="20"/>
        <v>Yes</v>
      </c>
    </row>
    <row r="40" spans="1:12" x14ac:dyDescent="0.2">
      <c r="A40" s="46" t="s">
        <v>1236</v>
      </c>
      <c r="B40" s="5" t="s">
        <v>213</v>
      </c>
      <c r="C40" s="1">
        <v>116756</v>
      </c>
      <c r="D40" s="9" t="str">
        <f t="shared" ref="D40:D45" si="24">IF($B40="N/A","N/A",IF(C40&lt;0,"No","Yes"))</f>
        <v>N/A</v>
      </c>
      <c r="E40" s="1">
        <v>124791</v>
      </c>
      <c r="F40" s="9" t="str">
        <f t="shared" ref="F40:F45" si="25">IF($B40="N/A","N/A",IF(E40&lt;0,"No","Yes"))</f>
        <v>N/A</v>
      </c>
      <c r="G40" s="1">
        <v>124417</v>
      </c>
      <c r="H40" s="9" t="str">
        <f t="shared" ref="H40:H45" si="26">IF($B40="N/A","N/A",IF(G40&lt;0,"No","Yes"))</f>
        <v>N/A</v>
      </c>
      <c r="I40" s="12">
        <v>6.8819999999999997</v>
      </c>
      <c r="J40" s="12">
        <v>-0.3</v>
      </c>
      <c r="K40" s="1" t="s">
        <v>736</v>
      </c>
      <c r="L40" s="9" t="str">
        <f t="shared" si="20"/>
        <v>Yes</v>
      </c>
    </row>
    <row r="41" spans="1:12" x14ac:dyDescent="0.2">
      <c r="A41" s="46" t="s">
        <v>1237</v>
      </c>
      <c r="B41" s="5" t="s">
        <v>213</v>
      </c>
      <c r="C41" s="1">
        <v>4069</v>
      </c>
      <c r="D41" s="9" t="str">
        <f t="shared" si="24"/>
        <v>N/A</v>
      </c>
      <c r="E41" s="1">
        <v>208</v>
      </c>
      <c r="F41" s="9" t="str">
        <f t="shared" si="25"/>
        <v>N/A</v>
      </c>
      <c r="G41" s="1">
        <v>4588</v>
      </c>
      <c r="H41" s="9" t="str">
        <f t="shared" si="26"/>
        <v>N/A</v>
      </c>
      <c r="I41" s="12">
        <v>-94.9</v>
      </c>
      <c r="J41" s="12">
        <v>2106</v>
      </c>
      <c r="K41" s="1" t="s">
        <v>736</v>
      </c>
      <c r="L41" s="9" t="str">
        <f t="shared" si="20"/>
        <v>No</v>
      </c>
    </row>
    <row r="42" spans="1:12" x14ac:dyDescent="0.2">
      <c r="A42" s="46" t="s">
        <v>1238</v>
      </c>
      <c r="B42" s="5" t="s">
        <v>213</v>
      </c>
      <c r="C42" s="1">
        <v>21749</v>
      </c>
      <c r="D42" s="9" t="str">
        <f t="shared" si="24"/>
        <v>N/A</v>
      </c>
      <c r="E42" s="1">
        <v>24991</v>
      </c>
      <c r="F42" s="9" t="str">
        <f t="shared" si="25"/>
        <v>N/A</v>
      </c>
      <c r="G42" s="1">
        <v>28799</v>
      </c>
      <c r="H42" s="9" t="str">
        <f t="shared" si="26"/>
        <v>N/A</v>
      </c>
      <c r="I42" s="12">
        <v>14.91</v>
      </c>
      <c r="J42" s="12">
        <v>15.24</v>
      </c>
      <c r="K42" s="1" t="s">
        <v>736</v>
      </c>
      <c r="L42" s="9" t="str">
        <f t="shared" si="20"/>
        <v>Yes</v>
      </c>
    </row>
    <row r="43" spans="1:12" x14ac:dyDescent="0.2">
      <c r="A43" s="46" t="s">
        <v>1239</v>
      </c>
      <c r="B43" s="5" t="s">
        <v>213</v>
      </c>
      <c r="C43" s="1">
        <v>387</v>
      </c>
      <c r="D43" s="9" t="str">
        <f t="shared" si="24"/>
        <v>N/A</v>
      </c>
      <c r="E43" s="1">
        <v>387</v>
      </c>
      <c r="F43" s="9" t="str">
        <f t="shared" si="25"/>
        <v>N/A</v>
      </c>
      <c r="G43" s="1">
        <v>402</v>
      </c>
      <c r="H43" s="9" t="str">
        <f t="shared" si="26"/>
        <v>N/A</v>
      </c>
      <c r="I43" s="12">
        <v>0</v>
      </c>
      <c r="J43" s="12">
        <v>3.8759999999999999</v>
      </c>
      <c r="K43" s="1" t="s">
        <v>736</v>
      </c>
      <c r="L43" s="9" t="str">
        <f t="shared" si="20"/>
        <v>Yes</v>
      </c>
    </row>
    <row r="44" spans="1:12" x14ac:dyDescent="0.2">
      <c r="A44" s="46" t="s">
        <v>1240</v>
      </c>
      <c r="B44" s="5" t="s">
        <v>213</v>
      </c>
      <c r="C44" s="1">
        <v>83911</v>
      </c>
      <c r="D44" s="9" t="str">
        <f t="shared" si="24"/>
        <v>N/A</v>
      </c>
      <c r="E44" s="1">
        <v>95127</v>
      </c>
      <c r="F44" s="9" t="str">
        <f t="shared" si="25"/>
        <v>N/A</v>
      </c>
      <c r="G44" s="1">
        <v>94118</v>
      </c>
      <c r="H44" s="9" t="str">
        <f t="shared" si="26"/>
        <v>N/A</v>
      </c>
      <c r="I44" s="12">
        <v>13.37</v>
      </c>
      <c r="J44" s="12">
        <v>-1.06</v>
      </c>
      <c r="K44" s="1" t="s">
        <v>736</v>
      </c>
      <c r="L44" s="9" t="str">
        <f t="shared" si="20"/>
        <v>Yes</v>
      </c>
    </row>
    <row r="45" spans="1:12" x14ac:dyDescent="0.2">
      <c r="A45" s="46" t="s">
        <v>1241</v>
      </c>
      <c r="B45" s="5" t="s">
        <v>213</v>
      </c>
      <c r="C45" s="1">
        <v>9082</v>
      </c>
      <c r="D45" s="9" t="str">
        <f t="shared" si="24"/>
        <v>N/A</v>
      </c>
      <c r="E45" s="1">
        <v>10855</v>
      </c>
      <c r="F45" s="9" t="str">
        <f t="shared" si="25"/>
        <v>N/A</v>
      </c>
      <c r="G45" s="1">
        <v>12290</v>
      </c>
      <c r="H45" s="9" t="str">
        <f t="shared" si="26"/>
        <v>N/A</v>
      </c>
      <c r="I45" s="12">
        <v>19.52</v>
      </c>
      <c r="J45" s="12">
        <v>13.22</v>
      </c>
      <c r="K45" s="1" t="s">
        <v>736</v>
      </c>
      <c r="L45" s="9" t="str">
        <f t="shared" si="20"/>
        <v>Yes</v>
      </c>
    </row>
    <row r="46" spans="1:12" x14ac:dyDescent="0.2">
      <c r="A46" s="46" t="s">
        <v>451</v>
      </c>
      <c r="B46" s="48" t="s">
        <v>213</v>
      </c>
      <c r="C46" s="1">
        <v>431074</v>
      </c>
      <c r="D46" s="1" t="str">
        <f t="shared" si="17"/>
        <v>N/A</v>
      </c>
      <c r="E46" s="1">
        <v>468867</v>
      </c>
      <c r="F46" s="1" t="str">
        <f t="shared" si="18"/>
        <v>N/A</v>
      </c>
      <c r="G46" s="1">
        <v>477745</v>
      </c>
      <c r="H46" s="11" t="str">
        <f t="shared" si="19"/>
        <v>N/A</v>
      </c>
      <c r="I46" s="12">
        <v>8.7669999999999995</v>
      </c>
      <c r="J46" s="12">
        <v>1.8939999999999999</v>
      </c>
      <c r="K46" s="48" t="s">
        <v>736</v>
      </c>
      <c r="L46" s="9" t="str">
        <f t="shared" si="20"/>
        <v>Yes</v>
      </c>
    </row>
    <row r="47" spans="1:12" x14ac:dyDescent="0.2">
      <c r="A47" s="46" t="s">
        <v>1242</v>
      </c>
      <c r="B47" s="5" t="s">
        <v>213</v>
      </c>
      <c r="C47" s="1">
        <v>84355</v>
      </c>
      <c r="D47" s="9" t="str">
        <f t="shared" ref="D47:D53" si="27">IF($B47="N/A","N/A",IF(C47&lt;0,"No","Yes"))</f>
        <v>N/A</v>
      </c>
      <c r="E47" s="1">
        <v>84301</v>
      </c>
      <c r="F47" s="9" t="str">
        <f t="shared" ref="F47:F53" si="28">IF($B47="N/A","N/A",IF(E47&lt;0,"No","Yes"))</f>
        <v>N/A</v>
      </c>
      <c r="G47" s="1">
        <v>74669</v>
      </c>
      <c r="H47" s="9" t="str">
        <f t="shared" ref="H47:H53" si="29">IF($B47="N/A","N/A",IF(G47&lt;0,"No","Yes"))</f>
        <v>N/A</v>
      </c>
      <c r="I47" s="12">
        <v>-6.4000000000000001E-2</v>
      </c>
      <c r="J47" s="12">
        <v>-11.4</v>
      </c>
      <c r="K47" s="1" t="s">
        <v>736</v>
      </c>
      <c r="L47" s="9" t="str">
        <f t="shared" si="20"/>
        <v>Yes</v>
      </c>
    </row>
    <row r="48" spans="1:12" x14ac:dyDescent="0.2">
      <c r="A48" s="46" t="s">
        <v>1243</v>
      </c>
      <c r="B48" s="5" t="s">
        <v>213</v>
      </c>
      <c r="C48" s="1">
        <v>0</v>
      </c>
      <c r="D48" s="9" t="str">
        <f t="shared" si="27"/>
        <v>N/A</v>
      </c>
      <c r="E48" s="1">
        <v>0</v>
      </c>
      <c r="F48" s="9" t="str">
        <f t="shared" si="28"/>
        <v>N/A</v>
      </c>
      <c r="G48" s="1">
        <v>0</v>
      </c>
      <c r="H48" s="9" t="str">
        <f t="shared" si="29"/>
        <v>N/A</v>
      </c>
      <c r="I48" s="12" t="s">
        <v>1746</v>
      </c>
      <c r="J48" s="12" t="s">
        <v>1746</v>
      </c>
      <c r="K48" s="1" t="s">
        <v>736</v>
      </c>
      <c r="L48" s="9" t="str">
        <f t="shared" si="20"/>
        <v>N/A</v>
      </c>
    </row>
    <row r="49" spans="1:12" x14ac:dyDescent="0.2">
      <c r="A49" s="46" t="s">
        <v>1244</v>
      </c>
      <c r="B49" s="5" t="s">
        <v>213</v>
      </c>
      <c r="C49" s="1">
        <v>0</v>
      </c>
      <c r="D49" s="9" t="str">
        <f t="shared" si="27"/>
        <v>N/A</v>
      </c>
      <c r="E49" s="1">
        <v>0</v>
      </c>
      <c r="F49" s="9" t="str">
        <f t="shared" si="28"/>
        <v>N/A</v>
      </c>
      <c r="G49" s="1">
        <v>0</v>
      </c>
      <c r="H49" s="9" t="str">
        <f t="shared" si="29"/>
        <v>N/A</v>
      </c>
      <c r="I49" s="12" t="s">
        <v>1746</v>
      </c>
      <c r="J49" s="12" t="s">
        <v>1746</v>
      </c>
      <c r="K49" s="1" t="s">
        <v>736</v>
      </c>
      <c r="L49" s="9" t="str">
        <f t="shared" si="20"/>
        <v>N/A</v>
      </c>
    </row>
    <row r="50" spans="1:12" x14ac:dyDescent="0.2">
      <c r="A50" s="46" t="s">
        <v>1245</v>
      </c>
      <c r="B50" s="5" t="s">
        <v>213</v>
      </c>
      <c r="C50" s="1">
        <v>323860</v>
      </c>
      <c r="D50" s="9" t="str">
        <f t="shared" si="27"/>
        <v>N/A</v>
      </c>
      <c r="E50" s="1">
        <v>359812</v>
      </c>
      <c r="F50" s="9" t="str">
        <f t="shared" si="28"/>
        <v>N/A</v>
      </c>
      <c r="G50" s="1">
        <v>376365</v>
      </c>
      <c r="H50" s="9" t="str">
        <f t="shared" si="29"/>
        <v>N/A</v>
      </c>
      <c r="I50" s="12">
        <v>11.1</v>
      </c>
      <c r="J50" s="12">
        <v>4.5999999999999996</v>
      </c>
      <c r="K50" s="1" t="s">
        <v>736</v>
      </c>
      <c r="L50" s="9" t="str">
        <f t="shared" si="20"/>
        <v>Yes</v>
      </c>
    </row>
    <row r="51" spans="1:12" x14ac:dyDescent="0.2">
      <c r="A51" s="46" t="s">
        <v>1246</v>
      </c>
      <c r="B51" s="5" t="s">
        <v>213</v>
      </c>
      <c r="C51" s="1">
        <v>18561</v>
      </c>
      <c r="D51" s="9" t="str">
        <f t="shared" si="27"/>
        <v>N/A</v>
      </c>
      <c r="E51" s="1">
        <v>20025</v>
      </c>
      <c r="F51" s="9" t="str">
        <f t="shared" si="28"/>
        <v>N/A</v>
      </c>
      <c r="G51" s="1">
        <v>21641</v>
      </c>
      <c r="H51" s="9" t="str">
        <f t="shared" si="29"/>
        <v>N/A</v>
      </c>
      <c r="I51" s="12">
        <v>7.8879999999999999</v>
      </c>
      <c r="J51" s="12">
        <v>8.07</v>
      </c>
      <c r="K51" s="1" t="s">
        <v>736</v>
      </c>
      <c r="L51" s="9" t="str">
        <f t="shared" si="20"/>
        <v>Yes</v>
      </c>
    </row>
    <row r="52" spans="1:12" x14ac:dyDescent="0.2">
      <c r="A52" s="46" t="s">
        <v>1247</v>
      </c>
      <c r="B52" s="5" t="s">
        <v>213</v>
      </c>
      <c r="C52" s="1">
        <v>2668</v>
      </c>
      <c r="D52" s="9" t="str">
        <f t="shared" si="27"/>
        <v>N/A</v>
      </c>
      <c r="E52" s="1">
        <v>2844</v>
      </c>
      <c r="F52" s="9" t="str">
        <f t="shared" si="28"/>
        <v>N/A</v>
      </c>
      <c r="G52" s="1">
        <v>2904</v>
      </c>
      <c r="H52" s="9" t="str">
        <f t="shared" si="29"/>
        <v>N/A</v>
      </c>
      <c r="I52" s="12">
        <v>6.5970000000000004</v>
      </c>
      <c r="J52" s="12">
        <v>2.11</v>
      </c>
      <c r="K52" s="1" t="s">
        <v>736</v>
      </c>
      <c r="L52" s="9" t="str">
        <f t="shared" si="20"/>
        <v>Yes</v>
      </c>
    </row>
    <row r="53" spans="1:12" x14ac:dyDescent="0.2">
      <c r="A53" s="46" t="s">
        <v>1248</v>
      </c>
      <c r="B53" s="5" t="s">
        <v>213</v>
      </c>
      <c r="C53" s="1">
        <v>1630</v>
      </c>
      <c r="D53" s="9" t="str">
        <f t="shared" si="27"/>
        <v>N/A</v>
      </c>
      <c r="E53" s="1">
        <v>1885</v>
      </c>
      <c r="F53" s="9" t="str">
        <f t="shared" si="28"/>
        <v>N/A</v>
      </c>
      <c r="G53" s="1">
        <v>2166</v>
      </c>
      <c r="H53" s="9" t="str">
        <f t="shared" si="29"/>
        <v>N/A</v>
      </c>
      <c r="I53" s="12">
        <v>15.64</v>
      </c>
      <c r="J53" s="12">
        <v>14.91</v>
      </c>
      <c r="K53" s="1" t="s">
        <v>736</v>
      </c>
      <c r="L53" s="9" t="str">
        <f t="shared" si="20"/>
        <v>Yes</v>
      </c>
    </row>
    <row r="54" spans="1:12" x14ac:dyDescent="0.2">
      <c r="A54" s="46" t="s">
        <v>452</v>
      </c>
      <c r="B54" s="48" t="s">
        <v>213</v>
      </c>
      <c r="C54" s="1">
        <v>356953</v>
      </c>
      <c r="D54" s="1" t="str">
        <f t="shared" si="17"/>
        <v>N/A</v>
      </c>
      <c r="E54" s="1">
        <v>401213</v>
      </c>
      <c r="F54" s="1" t="str">
        <f t="shared" si="18"/>
        <v>N/A</v>
      </c>
      <c r="G54" s="1">
        <v>412801</v>
      </c>
      <c r="H54" s="11" t="str">
        <f t="shared" si="19"/>
        <v>N/A</v>
      </c>
      <c r="I54" s="12">
        <v>12.4</v>
      </c>
      <c r="J54" s="12">
        <v>2.8879999999999999</v>
      </c>
      <c r="K54" s="48" t="s">
        <v>736</v>
      </c>
      <c r="L54" s="9" t="str">
        <f t="shared" si="20"/>
        <v>Yes</v>
      </c>
    </row>
    <row r="55" spans="1:12" x14ac:dyDescent="0.2">
      <c r="A55" s="46" t="s">
        <v>1249</v>
      </c>
      <c r="B55" s="5" t="s">
        <v>213</v>
      </c>
      <c r="C55" s="1">
        <v>39624</v>
      </c>
      <c r="D55" s="9" t="str">
        <f t="shared" ref="D55:D60" si="30">IF($B55="N/A","N/A",IF(C55&lt;0,"No","Yes"))</f>
        <v>N/A</v>
      </c>
      <c r="E55" s="1">
        <v>39529</v>
      </c>
      <c r="F55" s="9" t="str">
        <f t="shared" ref="F55:F60" si="31">IF($B55="N/A","N/A",IF(E55&lt;0,"No","Yes"))</f>
        <v>N/A</v>
      </c>
      <c r="G55" s="1">
        <v>34872</v>
      </c>
      <c r="H55" s="9" t="str">
        <f t="shared" ref="H55:H60" si="32">IF($B55="N/A","N/A",IF(G55&lt;0,"No","Yes"))</f>
        <v>N/A</v>
      </c>
      <c r="I55" s="12">
        <v>-0.24</v>
      </c>
      <c r="J55" s="12">
        <v>-11.8</v>
      </c>
      <c r="K55" s="1" t="s">
        <v>736</v>
      </c>
      <c r="L55" s="9" t="str">
        <f t="shared" si="20"/>
        <v>Yes</v>
      </c>
    </row>
    <row r="56" spans="1:12" x14ac:dyDescent="0.2">
      <c r="A56" s="46" t="s">
        <v>1250</v>
      </c>
      <c r="B56" s="5" t="s">
        <v>213</v>
      </c>
      <c r="C56" s="1">
        <v>0</v>
      </c>
      <c r="D56" s="9" t="str">
        <f t="shared" si="30"/>
        <v>N/A</v>
      </c>
      <c r="E56" s="1">
        <v>0</v>
      </c>
      <c r="F56" s="9" t="str">
        <f t="shared" si="31"/>
        <v>N/A</v>
      </c>
      <c r="G56" s="1">
        <v>0</v>
      </c>
      <c r="H56" s="9" t="str">
        <f t="shared" si="32"/>
        <v>N/A</v>
      </c>
      <c r="I56" s="12" t="s">
        <v>1746</v>
      </c>
      <c r="J56" s="12" t="s">
        <v>1746</v>
      </c>
      <c r="K56" s="1" t="s">
        <v>736</v>
      </c>
      <c r="L56" s="9" t="str">
        <f t="shared" si="20"/>
        <v>N/A</v>
      </c>
    </row>
    <row r="57" spans="1:12" x14ac:dyDescent="0.2">
      <c r="A57" s="46" t="s">
        <v>1251</v>
      </c>
      <c r="B57" s="5" t="s">
        <v>213</v>
      </c>
      <c r="C57" s="1">
        <v>0</v>
      </c>
      <c r="D57" s="9" t="str">
        <f t="shared" si="30"/>
        <v>N/A</v>
      </c>
      <c r="E57" s="1">
        <v>0</v>
      </c>
      <c r="F57" s="9" t="str">
        <f t="shared" si="31"/>
        <v>N/A</v>
      </c>
      <c r="G57" s="1">
        <v>0</v>
      </c>
      <c r="H57" s="9" t="str">
        <f t="shared" si="32"/>
        <v>N/A</v>
      </c>
      <c r="I57" s="12" t="s">
        <v>1746</v>
      </c>
      <c r="J57" s="12" t="s">
        <v>1746</v>
      </c>
      <c r="K57" s="1" t="s">
        <v>736</v>
      </c>
      <c r="L57" s="9" t="str">
        <f t="shared" si="20"/>
        <v>N/A</v>
      </c>
    </row>
    <row r="58" spans="1:12" x14ac:dyDescent="0.2">
      <c r="A58" s="46" t="s">
        <v>1252</v>
      </c>
      <c r="B58" s="5" t="s">
        <v>213</v>
      </c>
      <c r="C58" s="1">
        <v>7350</v>
      </c>
      <c r="D58" s="9" t="str">
        <f t="shared" si="30"/>
        <v>N/A</v>
      </c>
      <c r="E58" s="1">
        <v>9328</v>
      </c>
      <c r="F58" s="9" t="str">
        <f t="shared" si="31"/>
        <v>N/A</v>
      </c>
      <c r="G58" s="1">
        <v>8687</v>
      </c>
      <c r="H58" s="9" t="str">
        <f t="shared" si="32"/>
        <v>N/A</v>
      </c>
      <c r="I58" s="12">
        <v>26.91</v>
      </c>
      <c r="J58" s="12">
        <v>-6.87</v>
      </c>
      <c r="K58" s="1" t="s">
        <v>736</v>
      </c>
      <c r="L58" s="9" t="str">
        <f t="shared" si="20"/>
        <v>Yes</v>
      </c>
    </row>
    <row r="59" spans="1:12" x14ac:dyDescent="0.2">
      <c r="A59" s="46" t="s">
        <v>1253</v>
      </c>
      <c r="B59" s="5" t="s">
        <v>213</v>
      </c>
      <c r="C59" s="1">
        <v>18852</v>
      </c>
      <c r="D59" s="9" t="str">
        <f t="shared" si="30"/>
        <v>N/A</v>
      </c>
      <c r="E59" s="1">
        <v>21938</v>
      </c>
      <c r="F59" s="9" t="str">
        <f t="shared" si="31"/>
        <v>N/A</v>
      </c>
      <c r="G59" s="1">
        <v>23400</v>
      </c>
      <c r="H59" s="9" t="str">
        <f t="shared" si="32"/>
        <v>N/A</v>
      </c>
      <c r="I59" s="12">
        <v>16.37</v>
      </c>
      <c r="J59" s="12">
        <v>6.6639999999999997</v>
      </c>
      <c r="K59" s="1" t="s">
        <v>736</v>
      </c>
      <c r="L59" s="9" t="str">
        <f t="shared" si="20"/>
        <v>Yes</v>
      </c>
    </row>
    <row r="60" spans="1:12" x14ac:dyDescent="0.2">
      <c r="A60" s="46" t="s">
        <v>1254</v>
      </c>
      <c r="B60" s="5" t="s">
        <v>213</v>
      </c>
      <c r="C60" s="1">
        <v>291127</v>
      </c>
      <c r="D60" s="9" t="str">
        <f t="shared" si="30"/>
        <v>N/A</v>
      </c>
      <c r="E60" s="1">
        <v>330418</v>
      </c>
      <c r="F60" s="9" t="str">
        <f t="shared" si="31"/>
        <v>N/A</v>
      </c>
      <c r="G60" s="1">
        <v>345842</v>
      </c>
      <c r="H60" s="9" t="str">
        <f t="shared" si="32"/>
        <v>N/A</v>
      </c>
      <c r="I60" s="12">
        <v>13.5</v>
      </c>
      <c r="J60" s="12">
        <v>4.6680000000000001</v>
      </c>
      <c r="K60" s="1" t="s">
        <v>736</v>
      </c>
      <c r="L60" s="9" t="str">
        <f t="shared" si="20"/>
        <v>Yes</v>
      </c>
    </row>
    <row r="61" spans="1:12" x14ac:dyDescent="0.2">
      <c r="A61" s="3" t="s">
        <v>186</v>
      </c>
      <c r="B61" s="35" t="s">
        <v>213</v>
      </c>
      <c r="C61" s="1">
        <v>581352</v>
      </c>
      <c r="D61" s="1" t="str">
        <f t="shared" si="17"/>
        <v>N/A</v>
      </c>
      <c r="E61" s="1">
        <v>626112</v>
      </c>
      <c r="F61" s="1" t="str">
        <f t="shared" si="18"/>
        <v>N/A</v>
      </c>
      <c r="G61" s="1">
        <v>665064</v>
      </c>
      <c r="H61" s="11" t="str">
        <f t="shared" si="19"/>
        <v>N/A</v>
      </c>
      <c r="I61" s="12">
        <v>7.6989999999999998</v>
      </c>
      <c r="J61" s="12">
        <v>6.2210000000000001</v>
      </c>
      <c r="K61" s="45" t="s">
        <v>736</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1746</v>
      </c>
      <c r="J62" s="12" t="s">
        <v>1746</v>
      </c>
      <c r="K62" s="45" t="s">
        <v>736</v>
      </c>
      <c r="L62" s="9" t="str">
        <f t="shared" ref="L62:L69" si="33">IF(J62="Div by 0", "N/A", IF(OR(J62="N/A",K62="N/A"),"N/A", IF(J62&gt;VALUE(MID(K62,1,2)), "No", IF(J62&lt;-1*VALUE(MID(K62,1,2)), "No", "Yes"))))</f>
        <v>N/A</v>
      </c>
    </row>
    <row r="63" spans="1:12" x14ac:dyDescent="0.2">
      <c r="A63" s="3" t="s">
        <v>188</v>
      </c>
      <c r="B63" s="35" t="s">
        <v>213</v>
      </c>
      <c r="C63" s="1">
        <v>507610</v>
      </c>
      <c r="D63" s="1" t="str">
        <f t="shared" si="17"/>
        <v>N/A</v>
      </c>
      <c r="E63" s="1">
        <v>576467</v>
      </c>
      <c r="F63" s="1" t="str">
        <f t="shared" si="18"/>
        <v>N/A</v>
      </c>
      <c r="G63" s="1">
        <v>567263</v>
      </c>
      <c r="H63" s="11" t="str">
        <f t="shared" si="19"/>
        <v>N/A</v>
      </c>
      <c r="I63" s="12">
        <v>13.56</v>
      </c>
      <c r="J63" s="12">
        <v>-1.6</v>
      </c>
      <c r="K63" s="45" t="s">
        <v>736</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1746</v>
      </c>
      <c r="J64" s="12" t="s">
        <v>1746</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1746</v>
      </c>
      <c r="J65" s="12" t="s">
        <v>1746</v>
      </c>
      <c r="K65" s="45" t="s">
        <v>736</v>
      </c>
      <c r="L65" s="9" t="str">
        <f t="shared" si="33"/>
        <v>N/A</v>
      </c>
    </row>
    <row r="66" spans="1:12" x14ac:dyDescent="0.2">
      <c r="A66" s="3" t="s">
        <v>191</v>
      </c>
      <c r="B66" s="35" t="s">
        <v>213</v>
      </c>
      <c r="C66" s="1">
        <v>24282</v>
      </c>
      <c r="D66" s="1" t="str">
        <f t="shared" si="17"/>
        <v>N/A</v>
      </c>
      <c r="E66" s="1">
        <v>31493</v>
      </c>
      <c r="F66" s="1" t="str">
        <f t="shared" si="18"/>
        <v>N/A</v>
      </c>
      <c r="G66" s="1">
        <v>38130</v>
      </c>
      <c r="H66" s="11" t="str">
        <f t="shared" si="19"/>
        <v>N/A</v>
      </c>
      <c r="I66" s="12">
        <v>29.7</v>
      </c>
      <c r="J66" s="12">
        <v>21.07</v>
      </c>
      <c r="K66" s="45" t="s">
        <v>736</v>
      </c>
      <c r="L66" s="9" t="str">
        <f t="shared" si="33"/>
        <v>Yes</v>
      </c>
    </row>
    <row r="67" spans="1:12" x14ac:dyDescent="0.2">
      <c r="A67" s="3" t="s">
        <v>192</v>
      </c>
      <c r="B67" s="35" t="s">
        <v>213</v>
      </c>
      <c r="C67" s="1">
        <v>429391</v>
      </c>
      <c r="D67" s="1" t="str">
        <f t="shared" si="17"/>
        <v>N/A</v>
      </c>
      <c r="E67" s="1">
        <v>494802</v>
      </c>
      <c r="F67" s="1" t="str">
        <f t="shared" si="18"/>
        <v>N/A</v>
      </c>
      <c r="G67" s="1">
        <v>477647</v>
      </c>
      <c r="H67" s="11" t="str">
        <f t="shared" si="19"/>
        <v>N/A</v>
      </c>
      <c r="I67" s="12">
        <v>15.23</v>
      </c>
      <c r="J67" s="12">
        <v>-3.47</v>
      </c>
      <c r="K67" s="45" t="s">
        <v>736</v>
      </c>
      <c r="L67" s="9" t="str">
        <f t="shared" si="33"/>
        <v>Yes</v>
      </c>
    </row>
    <row r="68" spans="1:12" x14ac:dyDescent="0.2">
      <c r="A68" s="2" t="s">
        <v>193</v>
      </c>
      <c r="B68" s="48" t="s">
        <v>213</v>
      </c>
      <c r="C68" s="1">
        <v>0</v>
      </c>
      <c r="D68" s="1" t="str">
        <f t="shared" si="17"/>
        <v>N/A</v>
      </c>
      <c r="E68" s="1">
        <v>0</v>
      </c>
      <c r="F68" s="1" t="str">
        <f t="shared" si="18"/>
        <v>N/A</v>
      </c>
      <c r="G68" s="1">
        <v>0</v>
      </c>
      <c r="H68" s="11" t="str">
        <f t="shared" si="19"/>
        <v>N/A</v>
      </c>
      <c r="I68" s="57" t="s">
        <v>1746</v>
      </c>
      <c r="J68" s="57" t="s">
        <v>1746</v>
      </c>
      <c r="K68" s="48" t="s">
        <v>736</v>
      </c>
      <c r="L68" s="9" t="str">
        <f t="shared" si="33"/>
        <v>N/A</v>
      </c>
    </row>
    <row r="69" spans="1:12" x14ac:dyDescent="0.2">
      <c r="A69" s="2" t="s">
        <v>194</v>
      </c>
      <c r="B69" s="48" t="s">
        <v>213</v>
      </c>
      <c r="C69" s="1">
        <v>507610</v>
      </c>
      <c r="D69" s="1" t="str">
        <f t="shared" si="17"/>
        <v>N/A</v>
      </c>
      <c r="E69" s="1">
        <v>576467</v>
      </c>
      <c r="F69" s="1" t="str">
        <f t="shared" si="18"/>
        <v>N/A</v>
      </c>
      <c r="G69" s="1">
        <v>567263</v>
      </c>
      <c r="H69" s="11" t="str">
        <f t="shared" si="19"/>
        <v>N/A</v>
      </c>
      <c r="I69" s="57">
        <v>13.56</v>
      </c>
      <c r="J69" s="57">
        <v>-1.6</v>
      </c>
      <c r="K69" s="48" t="s">
        <v>736</v>
      </c>
      <c r="L69" s="9" t="str">
        <f t="shared" si="33"/>
        <v>Yes</v>
      </c>
    </row>
    <row r="70" spans="1:12" x14ac:dyDescent="0.2">
      <c r="A70" s="46" t="s">
        <v>78</v>
      </c>
      <c r="B70" s="48" t="s">
        <v>294</v>
      </c>
      <c r="C70" s="13">
        <v>11.824325675000001</v>
      </c>
      <c r="D70" s="44" t="str">
        <f>IF($B70="N/A","N/A",IF(C70&gt;=20,"No",IF(C70&lt;0,"No","Yes")))</f>
        <v>Yes</v>
      </c>
      <c r="E70" s="13">
        <v>14.170777172999999</v>
      </c>
      <c r="F70" s="44" t="str">
        <f>IF($B70="N/A","N/A",IF(E70&gt;=20,"No",IF(E70&lt;0,"No","Yes")))</f>
        <v>Yes</v>
      </c>
      <c r="G70" s="13">
        <v>17.721027351</v>
      </c>
      <c r="H70" s="44" t="str">
        <f>IF($B70="N/A","N/A",IF(G70&gt;=20,"No",IF(G70&lt;0,"No","Yes")))</f>
        <v>Yes</v>
      </c>
      <c r="I70" s="12">
        <v>19.84</v>
      </c>
      <c r="J70" s="12">
        <v>25.05</v>
      </c>
      <c r="K70" s="45" t="s">
        <v>736</v>
      </c>
      <c r="L70" s="9" t="str">
        <f t="shared" si="20"/>
        <v>Yes</v>
      </c>
    </row>
    <row r="71" spans="1:12" x14ac:dyDescent="0.2">
      <c r="A71" s="46" t="s">
        <v>79</v>
      </c>
      <c r="B71" s="35" t="s">
        <v>213</v>
      </c>
      <c r="C71" s="13">
        <v>2.8691554794999998</v>
      </c>
      <c r="D71" s="44" t="str">
        <f>IF($B71="N/A","N/A",IF(C71&gt;10,"No",IF(C71&lt;-10,"No","Yes")))</f>
        <v>N/A</v>
      </c>
      <c r="E71" s="13">
        <v>2.9610468542000001</v>
      </c>
      <c r="F71" s="44" t="str">
        <f>IF($B71="N/A","N/A",IF(E71&gt;10,"No",IF(E71&lt;-10,"No","Yes")))</f>
        <v>N/A</v>
      </c>
      <c r="G71" s="13">
        <v>2.6236085574999999</v>
      </c>
      <c r="H71" s="44" t="str">
        <f>IF($B71="N/A","N/A",IF(G71&gt;10,"No",IF(G71&lt;-10,"No","Yes")))</f>
        <v>N/A</v>
      </c>
      <c r="I71" s="12">
        <v>3.2029999999999998</v>
      </c>
      <c r="J71" s="12">
        <v>-11.4</v>
      </c>
      <c r="K71" s="45" t="s">
        <v>736</v>
      </c>
      <c r="L71" s="9" t="str">
        <f t="shared" si="20"/>
        <v>Yes</v>
      </c>
    </row>
    <row r="72" spans="1:12" x14ac:dyDescent="0.2">
      <c r="A72" s="46" t="s">
        <v>80</v>
      </c>
      <c r="B72" s="35" t="s">
        <v>213</v>
      </c>
      <c r="C72" s="13">
        <v>5.9948924000000001E-3</v>
      </c>
      <c r="D72" s="44" t="str">
        <f>IF($B72="N/A","N/A",IF(C72&gt;10,"No",IF(C72&lt;-10,"No","Yes")))</f>
        <v>N/A</v>
      </c>
      <c r="E72" s="13">
        <v>8.1530701999999993E-3</v>
      </c>
      <c r="F72" s="44" t="str">
        <f>IF($B72="N/A","N/A",IF(E72&gt;10,"No",IF(E72&lt;-10,"No","Yes")))</f>
        <v>N/A</v>
      </c>
      <c r="G72" s="13">
        <v>1.4252932499999999E-2</v>
      </c>
      <c r="H72" s="44" t="str">
        <f>IF($B72="N/A","N/A",IF(G72&gt;10,"No",IF(G72&lt;-10,"No","Yes")))</f>
        <v>N/A</v>
      </c>
      <c r="I72" s="12">
        <v>36</v>
      </c>
      <c r="J72" s="12">
        <v>74.819999999999993</v>
      </c>
      <c r="K72" s="45" t="s">
        <v>736</v>
      </c>
      <c r="L72" s="9" t="str">
        <f t="shared" si="20"/>
        <v>No</v>
      </c>
    </row>
    <row r="73" spans="1:12" x14ac:dyDescent="0.2">
      <c r="A73" s="46" t="s">
        <v>81</v>
      </c>
      <c r="B73" s="35" t="s">
        <v>213</v>
      </c>
      <c r="C73" s="13" t="s">
        <v>1746</v>
      </c>
      <c r="D73" s="44" t="str">
        <f>IF($B73="N/A","N/A",IF(C73&gt;10,"No",IF(C73&lt;-10,"No","Yes")))</f>
        <v>N/A</v>
      </c>
      <c r="E73" s="13" t="s">
        <v>1746</v>
      </c>
      <c r="F73" s="44" t="str">
        <f>IF($B73="N/A","N/A",IF(E73&gt;10,"No",IF(E73&lt;-10,"No","Yes")))</f>
        <v>N/A</v>
      </c>
      <c r="G73" s="13">
        <v>7.3034672158999996</v>
      </c>
      <c r="H73" s="44" t="str">
        <f>IF($B73="N/A","N/A",IF(G73&gt;10,"No",IF(G73&lt;-10,"No","Yes")))</f>
        <v>N/A</v>
      </c>
      <c r="I73" s="12" t="s">
        <v>1746</v>
      </c>
      <c r="J73" s="12" t="s">
        <v>1746</v>
      </c>
      <c r="K73" s="45" t="s">
        <v>736</v>
      </c>
      <c r="L73" s="9" t="str">
        <f t="shared" si="20"/>
        <v>N/A</v>
      </c>
    </row>
    <row r="74" spans="1:12" x14ac:dyDescent="0.2">
      <c r="A74" s="46" t="s">
        <v>121</v>
      </c>
      <c r="B74" s="35" t="s">
        <v>213</v>
      </c>
      <c r="C74" s="13" t="s">
        <v>1746</v>
      </c>
      <c r="D74" s="44" t="str">
        <f>IF($B74="N/A","N/A",IF(C74&gt;10,"No",IF(C74&lt;-10,"No","Yes")))</f>
        <v>N/A</v>
      </c>
      <c r="E74" s="13" t="s">
        <v>1746</v>
      </c>
      <c r="F74" s="44" t="str">
        <f>IF($B74="N/A","N/A",IF(E74&gt;10,"No",IF(E74&lt;-10,"No","Yes")))</f>
        <v>N/A</v>
      </c>
      <c r="G74" s="13">
        <v>3.046687264</v>
      </c>
      <c r="H74" s="44" t="str">
        <f>IF($B74="N/A","N/A",IF(G74&gt;10,"No",IF(G74&lt;-10,"No","Yes")))</f>
        <v>N/A</v>
      </c>
      <c r="I74" s="12" t="s">
        <v>1746</v>
      </c>
      <c r="J74" s="12" t="s">
        <v>1746</v>
      </c>
      <c r="K74" s="45" t="s">
        <v>736</v>
      </c>
      <c r="L74" s="9" t="str">
        <f t="shared" si="20"/>
        <v>N/A</v>
      </c>
    </row>
    <row r="75" spans="1:12" x14ac:dyDescent="0.2">
      <c r="A75" s="46" t="s">
        <v>82</v>
      </c>
      <c r="B75" s="35" t="s">
        <v>213</v>
      </c>
      <c r="C75" s="13" t="s">
        <v>1746</v>
      </c>
      <c r="D75" s="44" t="str">
        <f>IF($B75="N/A","N/A",IF(C75&gt;10,"No",IF(C75&lt;-10,"No","Yes")))</f>
        <v>N/A</v>
      </c>
      <c r="E75" s="13" t="s">
        <v>1746</v>
      </c>
      <c r="F75" s="44" t="str">
        <f>IF($B75="N/A","N/A",IF(E75&gt;10,"No",IF(E75&lt;-10,"No","Yes")))</f>
        <v>N/A</v>
      </c>
      <c r="G75" s="13">
        <v>0</v>
      </c>
      <c r="H75" s="44" t="str">
        <f>IF($B75="N/A","N/A",IF(G75&gt;10,"No",IF(G75&lt;-10,"No","Yes")))</f>
        <v>N/A</v>
      </c>
      <c r="I75" s="12" t="s">
        <v>1746</v>
      </c>
      <c r="J75" s="12" t="s">
        <v>1746</v>
      </c>
      <c r="K75" s="45" t="s">
        <v>736</v>
      </c>
      <c r="L75" s="9" t="str">
        <f t="shared" si="20"/>
        <v>N/A</v>
      </c>
    </row>
    <row r="76" spans="1:12" x14ac:dyDescent="0.2">
      <c r="A76" s="46" t="s">
        <v>195</v>
      </c>
      <c r="B76" s="35" t="s">
        <v>213</v>
      </c>
      <c r="C76" s="13">
        <v>57.499190829</v>
      </c>
      <c r="D76" s="44" t="str">
        <f t="shared" ref="D76:D98" si="34">IF($B76="N/A","N/A",IF(C76&gt;10,"No",IF(C76&lt;-10,"No","Yes")))</f>
        <v>N/A</v>
      </c>
      <c r="E76" s="13">
        <v>55.304045623</v>
      </c>
      <c r="F76" s="44" t="str">
        <f t="shared" ref="F76:F98" si="35">IF($B76="N/A","N/A",IF(E76&gt;10,"No",IF(E76&lt;-10,"No","Yes")))</f>
        <v>N/A</v>
      </c>
      <c r="G76" s="13">
        <v>55.537110781000003</v>
      </c>
      <c r="H76" s="44" t="str">
        <f t="shared" ref="H76:H98" si="36">IF($B76="N/A","N/A",IF(G76&gt;10,"No",IF(G76&lt;-10,"No","Yes")))</f>
        <v>N/A</v>
      </c>
      <c r="I76" s="12">
        <v>-3.82</v>
      </c>
      <c r="J76" s="12">
        <v>0.4214</v>
      </c>
      <c r="K76" s="45" t="s">
        <v>736</v>
      </c>
      <c r="L76" s="9" t="str">
        <f>IF(J76="Div by 0", "N/A", IF(OR(J76="N/A",K76="N/A"),"N/A", IF(J76&gt;VALUE(MID(K76,1,2)), "No", IF(J76&lt;-1*VALUE(MID(K76,1,2)), "No", "Yes"))))</f>
        <v>Yes</v>
      </c>
    </row>
    <row r="77" spans="1:12" x14ac:dyDescent="0.2">
      <c r="A77" s="46" t="s">
        <v>196</v>
      </c>
      <c r="B77" s="35" t="s">
        <v>213</v>
      </c>
      <c r="C77" s="13">
        <v>38.672123788</v>
      </c>
      <c r="D77" s="44" t="str">
        <f t="shared" si="34"/>
        <v>N/A</v>
      </c>
      <c r="E77" s="13">
        <v>41.352792745999999</v>
      </c>
      <c r="F77" s="44" t="str">
        <f t="shared" si="35"/>
        <v>N/A</v>
      </c>
      <c r="G77" s="13">
        <v>42.001631242999999</v>
      </c>
      <c r="H77" s="44" t="str">
        <f t="shared" si="36"/>
        <v>N/A</v>
      </c>
      <c r="I77" s="12">
        <v>6.9320000000000004</v>
      </c>
      <c r="J77" s="12">
        <v>1.569</v>
      </c>
      <c r="K77" s="45" t="s">
        <v>736</v>
      </c>
      <c r="L77" s="9" t="str">
        <f t="shared" ref="L77:L81" si="37">IF(J77="Div by 0", "N/A", IF(OR(J77="N/A",K77="N/A"),"N/A", IF(J77&gt;VALUE(MID(K77,1,2)), "No", IF(J77&lt;-1*VALUE(MID(K77,1,2)), "No", "Yes"))))</f>
        <v>Yes</v>
      </c>
    </row>
    <row r="78" spans="1:12" x14ac:dyDescent="0.2">
      <c r="A78" s="46" t="s">
        <v>197</v>
      </c>
      <c r="B78" s="35" t="s">
        <v>213</v>
      </c>
      <c r="C78" s="13">
        <v>1.0440919999999999E-3</v>
      </c>
      <c r="D78" s="44" t="str">
        <f t="shared" si="34"/>
        <v>N/A</v>
      </c>
      <c r="E78" s="13">
        <v>1.8485826000000001E-3</v>
      </c>
      <c r="F78" s="44" t="str">
        <f t="shared" si="35"/>
        <v>N/A</v>
      </c>
      <c r="G78" s="13">
        <v>0</v>
      </c>
      <c r="H78" s="44" t="str">
        <f t="shared" si="36"/>
        <v>N/A</v>
      </c>
      <c r="I78" s="12">
        <v>77.05</v>
      </c>
      <c r="J78" s="12">
        <v>-100</v>
      </c>
      <c r="K78" s="45" t="s">
        <v>736</v>
      </c>
      <c r="L78" s="9" t="str">
        <f t="shared" si="37"/>
        <v>No</v>
      </c>
    </row>
    <row r="79" spans="1:12" x14ac:dyDescent="0.2">
      <c r="A79" s="46" t="s">
        <v>198</v>
      </c>
      <c r="B79" s="35" t="s">
        <v>213</v>
      </c>
      <c r="C79" s="13">
        <v>58.664717349</v>
      </c>
      <c r="D79" s="44" t="str">
        <f t="shared" si="34"/>
        <v>N/A</v>
      </c>
      <c r="E79" s="13">
        <v>53.586920253999999</v>
      </c>
      <c r="F79" s="44" t="str">
        <f t="shared" si="35"/>
        <v>N/A</v>
      </c>
      <c r="G79" s="13">
        <v>53.828352287999998</v>
      </c>
      <c r="H79" s="44" t="str">
        <f t="shared" si="36"/>
        <v>N/A</v>
      </c>
      <c r="I79" s="12">
        <v>-8.66</v>
      </c>
      <c r="J79" s="12">
        <v>0.45050000000000001</v>
      </c>
      <c r="K79" s="45" t="s">
        <v>736</v>
      </c>
      <c r="L79" s="9" t="str">
        <f t="shared" si="37"/>
        <v>Yes</v>
      </c>
    </row>
    <row r="80" spans="1:12" x14ac:dyDescent="0.2">
      <c r="A80" s="46" t="s">
        <v>199</v>
      </c>
      <c r="B80" s="35" t="s">
        <v>213</v>
      </c>
      <c r="C80" s="13">
        <v>39.639376218000002</v>
      </c>
      <c r="D80" s="44" t="str">
        <f t="shared" si="34"/>
        <v>N/A</v>
      </c>
      <c r="E80" s="13">
        <v>44.044044044000003</v>
      </c>
      <c r="F80" s="44" t="str">
        <f t="shared" si="35"/>
        <v>N/A</v>
      </c>
      <c r="G80" s="13">
        <v>43.956625230999997</v>
      </c>
      <c r="H80" s="44" t="str">
        <f t="shared" si="36"/>
        <v>N/A</v>
      </c>
      <c r="I80" s="12">
        <v>11.11</v>
      </c>
      <c r="J80" s="12">
        <v>-0.19800000000000001</v>
      </c>
      <c r="K80" s="45" t="s">
        <v>736</v>
      </c>
      <c r="L80" s="9" t="str">
        <f t="shared" si="37"/>
        <v>Yes</v>
      </c>
    </row>
    <row r="81" spans="1:12" x14ac:dyDescent="0.2">
      <c r="A81" s="46" t="s">
        <v>200</v>
      </c>
      <c r="B81" s="48" t="s">
        <v>213</v>
      </c>
      <c r="C81" s="13">
        <v>0</v>
      </c>
      <c r="D81" s="44" t="str">
        <f t="shared" si="34"/>
        <v>N/A</v>
      </c>
      <c r="E81" s="13">
        <v>0</v>
      </c>
      <c r="F81" s="44" t="str">
        <f t="shared" si="35"/>
        <v>N/A</v>
      </c>
      <c r="G81" s="13">
        <v>0</v>
      </c>
      <c r="H81" s="44" t="str">
        <f t="shared" si="36"/>
        <v>N/A</v>
      </c>
      <c r="I81" s="12" t="s">
        <v>1746</v>
      </c>
      <c r="J81" s="12" t="s">
        <v>1746</v>
      </c>
      <c r="K81" s="48" t="s">
        <v>736</v>
      </c>
      <c r="L81" s="9" t="str">
        <f t="shared" si="37"/>
        <v>N/A</v>
      </c>
    </row>
    <row r="82" spans="1:12" x14ac:dyDescent="0.2">
      <c r="A82" s="46" t="s">
        <v>73</v>
      </c>
      <c r="B82" s="35" t="s">
        <v>213</v>
      </c>
      <c r="C82" s="36">
        <v>1162213</v>
      </c>
      <c r="D82" s="44" t="str">
        <f t="shared" si="34"/>
        <v>N/A</v>
      </c>
      <c r="E82" s="36">
        <v>1245599</v>
      </c>
      <c r="F82" s="44" t="str">
        <f t="shared" si="35"/>
        <v>N/A</v>
      </c>
      <c r="G82" s="36">
        <v>1273698</v>
      </c>
      <c r="H82" s="44" t="str">
        <f t="shared" si="36"/>
        <v>N/A</v>
      </c>
      <c r="I82" s="12">
        <v>7.1749999999999998</v>
      </c>
      <c r="J82" s="12">
        <v>2.2559999999999998</v>
      </c>
      <c r="K82" s="45" t="s">
        <v>736</v>
      </c>
      <c r="L82" s="9" t="str">
        <f t="shared" si="20"/>
        <v>Yes</v>
      </c>
    </row>
    <row r="83" spans="1:12" x14ac:dyDescent="0.2">
      <c r="A83" s="46" t="s">
        <v>1255</v>
      </c>
      <c r="B83" s="35" t="s">
        <v>213</v>
      </c>
      <c r="C83" s="8">
        <v>40.359899605000003</v>
      </c>
      <c r="D83" s="44" t="str">
        <f t="shared" si="34"/>
        <v>N/A</v>
      </c>
      <c r="E83" s="8">
        <v>38.122622128000003</v>
      </c>
      <c r="F83" s="44" t="str">
        <f t="shared" si="35"/>
        <v>N/A</v>
      </c>
      <c r="G83" s="8">
        <v>39.797188972999997</v>
      </c>
      <c r="H83" s="44" t="str">
        <f t="shared" si="36"/>
        <v>N/A</v>
      </c>
      <c r="I83" s="12">
        <v>-5.54</v>
      </c>
      <c r="J83" s="12">
        <v>4.3929999999999998</v>
      </c>
      <c r="K83" s="45" t="s">
        <v>736</v>
      </c>
      <c r="L83" s="9" t="str">
        <f t="shared" si="20"/>
        <v>Yes</v>
      </c>
    </row>
    <row r="84" spans="1:12" x14ac:dyDescent="0.2">
      <c r="A84" s="46" t="s">
        <v>1256</v>
      </c>
      <c r="B84" s="35" t="s">
        <v>213</v>
      </c>
      <c r="C84" s="8">
        <v>0</v>
      </c>
      <c r="D84" s="44" t="str">
        <f t="shared" si="34"/>
        <v>N/A</v>
      </c>
      <c r="E84" s="8">
        <v>0</v>
      </c>
      <c r="F84" s="44" t="str">
        <f t="shared" si="35"/>
        <v>N/A</v>
      </c>
      <c r="G84" s="8">
        <v>0</v>
      </c>
      <c r="H84" s="44" t="str">
        <f t="shared" si="36"/>
        <v>N/A</v>
      </c>
      <c r="I84" s="12" t="s">
        <v>1746</v>
      </c>
      <c r="J84" s="12" t="s">
        <v>1746</v>
      </c>
      <c r="K84" s="45" t="s">
        <v>736</v>
      </c>
      <c r="L84" s="9" t="str">
        <f t="shared" si="20"/>
        <v>N/A</v>
      </c>
    </row>
    <row r="85" spans="1:12" x14ac:dyDescent="0.2">
      <c r="A85" s="46" t="s">
        <v>1257</v>
      </c>
      <c r="B85" s="35" t="s">
        <v>213</v>
      </c>
      <c r="C85" s="8">
        <v>5.1298686213</v>
      </c>
      <c r="D85" s="44" t="str">
        <f t="shared" si="34"/>
        <v>N/A</v>
      </c>
      <c r="E85" s="8">
        <v>5.1702032516000003</v>
      </c>
      <c r="F85" s="44" t="str">
        <f t="shared" si="35"/>
        <v>N/A</v>
      </c>
      <c r="G85" s="8">
        <v>5.2993723787000002</v>
      </c>
      <c r="H85" s="44" t="str">
        <f t="shared" si="36"/>
        <v>N/A</v>
      </c>
      <c r="I85" s="12">
        <v>0.7863</v>
      </c>
      <c r="J85" s="12">
        <v>2.4980000000000002</v>
      </c>
      <c r="K85" s="45" t="s">
        <v>736</v>
      </c>
      <c r="L85" s="9" t="str">
        <f t="shared" si="20"/>
        <v>Yes</v>
      </c>
    </row>
    <row r="86" spans="1:12" x14ac:dyDescent="0.2">
      <c r="A86" s="46" t="s">
        <v>1258</v>
      </c>
      <c r="B86" s="35" t="s">
        <v>213</v>
      </c>
      <c r="C86" s="8">
        <v>5.6788213999999998E-3</v>
      </c>
      <c r="D86" s="44" t="str">
        <f t="shared" si="34"/>
        <v>N/A</v>
      </c>
      <c r="E86" s="8">
        <v>9.3930711000000007E-3</v>
      </c>
      <c r="F86" s="44" t="str">
        <f t="shared" si="35"/>
        <v>N/A</v>
      </c>
      <c r="G86" s="8">
        <v>7.0660391999999997E-3</v>
      </c>
      <c r="H86" s="44" t="str">
        <f t="shared" si="36"/>
        <v>N/A</v>
      </c>
      <c r="I86" s="12">
        <v>65.41</v>
      </c>
      <c r="J86" s="12">
        <v>-24.8</v>
      </c>
      <c r="K86" s="45" t="s">
        <v>736</v>
      </c>
      <c r="L86" s="9" t="str">
        <f t="shared" si="20"/>
        <v>Yes</v>
      </c>
    </row>
    <row r="87" spans="1:12" x14ac:dyDescent="0.2">
      <c r="A87" s="46" t="s">
        <v>1259</v>
      </c>
      <c r="B87" s="35" t="s">
        <v>213</v>
      </c>
      <c r="C87" s="8">
        <v>1.7066579018000001</v>
      </c>
      <c r="D87" s="44" t="str">
        <f t="shared" si="34"/>
        <v>N/A</v>
      </c>
      <c r="E87" s="8">
        <v>2.0470472438999998</v>
      </c>
      <c r="F87" s="44" t="str">
        <f t="shared" si="35"/>
        <v>N/A</v>
      </c>
      <c r="G87" s="8">
        <v>2.4251431657999998</v>
      </c>
      <c r="H87" s="44" t="str">
        <f t="shared" si="36"/>
        <v>N/A</v>
      </c>
      <c r="I87" s="12">
        <v>19.940000000000001</v>
      </c>
      <c r="J87" s="12">
        <v>18.47</v>
      </c>
      <c r="K87" s="45" t="s">
        <v>736</v>
      </c>
      <c r="L87" s="9" t="str">
        <f t="shared" si="20"/>
        <v>Yes</v>
      </c>
    </row>
    <row r="88" spans="1:12" x14ac:dyDescent="0.2">
      <c r="A88" s="46" t="s">
        <v>1260</v>
      </c>
      <c r="B88" s="35" t="s">
        <v>213</v>
      </c>
      <c r="C88" s="8">
        <v>0</v>
      </c>
      <c r="D88" s="44" t="str">
        <f t="shared" si="34"/>
        <v>N/A</v>
      </c>
      <c r="E88" s="8">
        <v>0</v>
      </c>
      <c r="F88" s="44" t="str">
        <f t="shared" si="35"/>
        <v>N/A</v>
      </c>
      <c r="G88" s="8">
        <v>0</v>
      </c>
      <c r="H88" s="44" t="str">
        <f t="shared" si="36"/>
        <v>N/A</v>
      </c>
      <c r="I88" s="12" t="s">
        <v>1746</v>
      </c>
      <c r="J88" s="12" t="s">
        <v>1746</v>
      </c>
      <c r="K88" s="45" t="s">
        <v>736</v>
      </c>
      <c r="L88" s="9" t="str">
        <f t="shared" si="20"/>
        <v>N/A</v>
      </c>
    </row>
    <row r="89" spans="1:12" x14ac:dyDescent="0.2">
      <c r="A89" s="46" t="s">
        <v>1261</v>
      </c>
      <c r="B89" s="35" t="s">
        <v>213</v>
      </c>
      <c r="C89" s="8">
        <v>0.15943721159999999</v>
      </c>
      <c r="D89" s="44" t="str">
        <f t="shared" si="34"/>
        <v>N/A</v>
      </c>
      <c r="E89" s="8">
        <v>0.25305094179999998</v>
      </c>
      <c r="F89" s="44" t="str">
        <f t="shared" si="35"/>
        <v>N/A</v>
      </c>
      <c r="G89" s="8">
        <v>0.27424083259999998</v>
      </c>
      <c r="H89" s="44" t="str">
        <f t="shared" si="36"/>
        <v>N/A</v>
      </c>
      <c r="I89" s="12">
        <v>58.72</v>
      </c>
      <c r="J89" s="12">
        <v>8.3740000000000006</v>
      </c>
      <c r="K89" s="45" t="s">
        <v>736</v>
      </c>
      <c r="L89" s="9" t="str">
        <f t="shared" si="20"/>
        <v>Yes</v>
      </c>
    </row>
    <row r="90" spans="1:12" x14ac:dyDescent="0.2">
      <c r="A90" s="46" t="s">
        <v>1262</v>
      </c>
      <c r="B90" s="35" t="s">
        <v>213</v>
      </c>
      <c r="C90" s="8">
        <v>0</v>
      </c>
      <c r="D90" s="44" t="str">
        <f t="shared" si="34"/>
        <v>N/A</v>
      </c>
      <c r="E90" s="8">
        <v>0</v>
      </c>
      <c r="F90" s="44" t="str">
        <f t="shared" si="35"/>
        <v>N/A</v>
      </c>
      <c r="G90" s="8">
        <v>0</v>
      </c>
      <c r="H90" s="44" t="str">
        <f t="shared" si="36"/>
        <v>N/A</v>
      </c>
      <c r="I90" s="12" t="s">
        <v>1746</v>
      </c>
      <c r="J90" s="12" t="s">
        <v>1746</v>
      </c>
      <c r="K90" s="45" t="s">
        <v>736</v>
      </c>
      <c r="L90" s="9" t="str">
        <f t="shared" si="20"/>
        <v>N/A</v>
      </c>
    </row>
    <row r="91" spans="1:12" x14ac:dyDescent="0.2">
      <c r="A91" s="46" t="s">
        <v>1263</v>
      </c>
      <c r="B91" s="35" t="s">
        <v>213</v>
      </c>
      <c r="C91" s="8">
        <v>0</v>
      </c>
      <c r="D91" s="44" t="str">
        <f t="shared" si="34"/>
        <v>N/A</v>
      </c>
      <c r="E91" s="8">
        <v>0</v>
      </c>
      <c r="F91" s="44" t="str">
        <f t="shared" si="35"/>
        <v>N/A</v>
      </c>
      <c r="G91" s="8">
        <v>0</v>
      </c>
      <c r="H91" s="44" t="str">
        <f t="shared" si="36"/>
        <v>N/A</v>
      </c>
      <c r="I91" s="12" t="s">
        <v>1746</v>
      </c>
      <c r="J91" s="12" t="s">
        <v>1746</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1746</v>
      </c>
      <c r="J92" s="12" t="s">
        <v>1746</v>
      </c>
      <c r="K92" s="45" t="s">
        <v>736</v>
      </c>
      <c r="L92" s="9" t="str">
        <f t="shared" si="20"/>
        <v>N/A</v>
      </c>
    </row>
    <row r="93" spans="1:12" x14ac:dyDescent="0.2">
      <c r="A93" s="46" t="s">
        <v>1265</v>
      </c>
      <c r="B93" s="35" t="s">
        <v>213</v>
      </c>
      <c r="C93" s="8">
        <v>26.388880524000001</v>
      </c>
      <c r="D93" s="44" t="str">
        <f t="shared" si="34"/>
        <v>N/A</v>
      </c>
      <c r="E93" s="8">
        <v>28.532457075</v>
      </c>
      <c r="F93" s="44" t="str">
        <f t="shared" si="35"/>
        <v>N/A</v>
      </c>
      <c r="G93" s="8">
        <v>27.182895788</v>
      </c>
      <c r="H93" s="44" t="str">
        <f t="shared" si="36"/>
        <v>N/A</v>
      </c>
      <c r="I93" s="12">
        <v>8.1229999999999993</v>
      </c>
      <c r="J93" s="12">
        <v>-4.7300000000000004</v>
      </c>
      <c r="K93" s="45" t="s">
        <v>736</v>
      </c>
      <c r="L93" s="9" t="str">
        <f t="shared" si="20"/>
        <v>Yes</v>
      </c>
    </row>
    <row r="94" spans="1:12" x14ac:dyDescent="0.2">
      <c r="A94" s="46" t="s">
        <v>1266</v>
      </c>
      <c r="B94" s="35" t="s">
        <v>213</v>
      </c>
      <c r="C94" s="8">
        <v>0</v>
      </c>
      <c r="D94" s="44" t="str">
        <f t="shared" si="34"/>
        <v>N/A</v>
      </c>
      <c r="E94" s="8">
        <v>0</v>
      </c>
      <c r="F94" s="44" t="str">
        <f t="shared" si="35"/>
        <v>N/A</v>
      </c>
      <c r="G94" s="8">
        <v>0</v>
      </c>
      <c r="H94" s="44" t="str">
        <f t="shared" si="36"/>
        <v>N/A</v>
      </c>
      <c r="I94" s="12" t="s">
        <v>1746</v>
      </c>
      <c r="J94" s="12" t="s">
        <v>1746</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1746</v>
      </c>
      <c r="J95" s="57" t="s">
        <v>1746</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1746</v>
      </c>
      <c r="J96" s="57" t="s">
        <v>1746</v>
      </c>
      <c r="K96" s="48" t="s">
        <v>736</v>
      </c>
      <c r="L96" s="9" t="str">
        <f t="shared" si="20"/>
        <v>N/A</v>
      </c>
    </row>
    <row r="97" spans="1:12" x14ac:dyDescent="0.2">
      <c r="A97" s="46" t="s">
        <v>1269</v>
      </c>
      <c r="B97" s="35" t="s">
        <v>213</v>
      </c>
      <c r="C97" s="8">
        <v>0.66442209819999998</v>
      </c>
      <c r="D97" s="44" t="str">
        <f t="shared" si="34"/>
        <v>N/A</v>
      </c>
      <c r="E97" s="8">
        <v>0.88519660020000002</v>
      </c>
      <c r="F97" s="44" t="str">
        <f t="shared" si="35"/>
        <v>N/A</v>
      </c>
      <c r="G97" s="8">
        <v>0.6892528684</v>
      </c>
      <c r="H97" s="44" t="str">
        <f t="shared" si="36"/>
        <v>N/A</v>
      </c>
      <c r="I97" s="12">
        <v>33.229999999999997</v>
      </c>
      <c r="J97" s="12">
        <v>-22.1</v>
      </c>
      <c r="K97" s="45" t="s">
        <v>736</v>
      </c>
      <c r="L97" s="9" t="str">
        <f t="shared" si="20"/>
        <v>Yes</v>
      </c>
    </row>
    <row r="98" spans="1:12" x14ac:dyDescent="0.2">
      <c r="A98" s="46" t="s">
        <v>1270</v>
      </c>
      <c r="B98" s="35" t="s">
        <v>213</v>
      </c>
      <c r="C98" s="8">
        <v>25.585155217000001</v>
      </c>
      <c r="D98" s="44" t="str">
        <f t="shared" si="34"/>
        <v>N/A</v>
      </c>
      <c r="E98" s="8">
        <v>24.980029688999998</v>
      </c>
      <c r="F98" s="44" t="str">
        <f t="shared" si="35"/>
        <v>N/A</v>
      </c>
      <c r="G98" s="8">
        <v>24.324839954000002</v>
      </c>
      <c r="H98" s="44" t="str">
        <f t="shared" si="36"/>
        <v>N/A</v>
      </c>
      <c r="I98" s="12">
        <v>-2.37</v>
      </c>
      <c r="J98" s="12">
        <v>-2.62</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1746</v>
      </c>
      <c r="J99" s="12" t="s">
        <v>1746</v>
      </c>
      <c r="K99" s="45" t="s">
        <v>736</v>
      </c>
      <c r="L99" s="9" t="str">
        <f t="shared" si="20"/>
        <v>N/A</v>
      </c>
    </row>
    <row r="100" spans="1:12" x14ac:dyDescent="0.2">
      <c r="A100" s="46" t="s">
        <v>107</v>
      </c>
      <c r="B100" s="35" t="s">
        <v>213</v>
      </c>
      <c r="C100" s="47">
        <v>3858366235</v>
      </c>
      <c r="D100" s="44" t="str">
        <f>IF($B100="N/A","N/A",IF(C100&gt;10,"No",IF(C100&lt;-10,"No","Yes")))</f>
        <v>N/A</v>
      </c>
      <c r="E100" s="47">
        <v>3640396500</v>
      </c>
      <c r="F100" s="44" t="str">
        <f>IF($B100="N/A","N/A",IF(E100&gt;10,"No",IF(E100&lt;-10,"No","Yes")))</f>
        <v>N/A</v>
      </c>
      <c r="G100" s="47">
        <v>3932990098</v>
      </c>
      <c r="H100" s="44" t="str">
        <f>IF($B100="N/A","N/A",IF(G100&gt;10,"No",IF(G100&lt;-10,"No","Yes")))</f>
        <v>N/A</v>
      </c>
      <c r="I100" s="12">
        <v>-5.65</v>
      </c>
      <c r="J100" s="12">
        <v>8.0370000000000008</v>
      </c>
      <c r="K100" s="45" t="s">
        <v>736</v>
      </c>
      <c r="L100" s="9" t="str">
        <f t="shared" ref="L100:L111" si="38">IF(J100="Div by 0", "N/A", IF(K100="N/A","N/A", IF(J100&gt;VALUE(MID(K100,1,2)), "No", IF(J100&lt;-1*VALUE(MID(K100,1,2)), "No", "Yes"))))</f>
        <v>Yes</v>
      </c>
    </row>
    <row r="101" spans="1:12" x14ac:dyDescent="0.2">
      <c r="A101" s="46" t="s">
        <v>453</v>
      </c>
      <c r="B101" s="35" t="s">
        <v>213</v>
      </c>
      <c r="C101" s="47">
        <v>3401785297</v>
      </c>
      <c r="D101" s="44" t="str">
        <f>IF($B101="N/A","N/A",IF(C101&gt;10,"No",IF(C101&lt;-10,"No","Yes")))</f>
        <v>N/A</v>
      </c>
      <c r="E101" s="47">
        <v>3167190391</v>
      </c>
      <c r="F101" s="44" t="str">
        <f>IF($B101="N/A","N/A",IF(E101&gt;10,"No",IF(E101&lt;-10,"No","Yes")))</f>
        <v>N/A</v>
      </c>
      <c r="G101" s="47">
        <v>3499518862</v>
      </c>
      <c r="H101" s="44" t="str">
        <f>IF($B101="N/A","N/A",IF(G101&gt;10,"No",IF(G101&lt;-10,"No","Yes")))</f>
        <v>N/A</v>
      </c>
      <c r="I101" s="12">
        <v>-6.9</v>
      </c>
      <c r="J101" s="12">
        <v>10.49</v>
      </c>
      <c r="K101" s="45" t="s">
        <v>736</v>
      </c>
      <c r="L101" s="9" t="str">
        <f t="shared" si="38"/>
        <v>Yes</v>
      </c>
    </row>
    <row r="102" spans="1:12" x14ac:dyDescent="0.2">
      <c r="A102" s="46" t="s">
        <v>454</v>
      </c>
      <c r="B102" s="35" t="s">
        <v>213</v>
      </c>
      <c r="C102" s="47">
        <v>456580938</v>
      </c>
      <c r="D102" s="44" t="str">
        <f>IF($B102="N/A","N/A",IF(C102&gt;10,"No",IF(C102&lt;-10,"No","Yes")))</f>
        <v>N/A</v>
      </c>
      <c r="E102" s="47">
        <v>473206109</v>
      </c>
      <c r="F102" s="44" t="str">
        <f>IF($B102="N/A","N/A",IF(E102&gt;10,"No",IF(E102&lt;-10,"No","Yes")))</f>
        <v>N/A</v>
      </c>
      <c r="G102" s="47">
        <v>433471236</v>
      </c>
      <c r="H102" s="44" t="str">
        <f>IF($B102="N/A","N/A",IF(G102&gt;10,"No",IF(G102&lt;-10,"No","Yes")))</f>
        <v>N/A</v>
      </c>
      <c r="I102" s="12">
        <v>3.641</v>
      </c>
      <c r="J102" s="12">
        <v>-8.4</v>
      </c>
      <c r="K102" s="45" t="s">
        <v>736</v>
      </c>
      <c r="L102" s="9" t="str">
        <f t="shared" si="38"/>
        <v>Yes</v>
      </c>
    </row>
    <row r="103" spans="1:12" x14ac:dyDescent="0.2">
      <c r="A103" s="46" t="s">
        <v>455</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1746</v>
      </c>
      <c r="J103" s="12" t="s">
        <v>1746</v>
      </c>
      <c r="K103" s="45" t="s">
        <v>736</v>
      </c>
      <c r="L103" s="9" t="str">
        <f t="shared" si="38"/>
        <v>N/A</v>
      </c>
    </row>
    <row r="104" spans="1:12" x14ac:dyDescent="0.2">
      <c r="A104" s="46" t="s">
        <v>108</v>
      </c>
      <c r="B104" s="61" t="s">
        <v>295</v>
      </c>
      <c r="C104" s="8">
        <v>1.1361469842</v>
      </c>
      <c r="D104" s="44" t="str">
        <f>IF($B104="N/A","N/A",IF(C104&gt;2,"No",IF(C104&lt;0.9,"No","Yes")))</f>
        <v>Yes</v>
      </c>
      <c r="E104" s="8">
        <v>0.99657055640000003</v>
      </c>
      <c r="F104" s="44" t="str">
        <f>IF($B104="N/A","N/A",IF(E104&gt;2,"No",IF(E104&lt;0.9,"No","Yes")))</f>
        <v>Yes</v>
      </c>
      <c r="G104" s="8">
        <v>0.92356599969999997</v>
      </c>
      <c r="H104" s="44" t="str">
        <f>IF($B104="N/A","N/A",IF(G104&gt;2,"No",IF(G104&lt;0.9,"No","Yes")))</f>
        <v>Yes</v>
      </c>
      <c r="I104" s="12">
        <v>-12.3</v>
      </c>
      <c r="J104" s="12">
        <v>-7.33</v>
      </c>
      <c r="K104" s="45" t="s">
        <v>736</v>
      </c>
      <c r="L104" s="9" t="str">
        <f t="shared" si="38"/>
        <v>Yes</v>
      </c>
    </row>
    <row r="105" spans="1:12" x14ac:dyDescent="0.2">
      <c r="A105" s="46" t="s">
        <v>456</v>
      </c>
      <c r="B105" s="61" t="s">
        <v>295</v>
      </c>
      <c r="C105" s="8">
        <v>1.1911745925999999</v>
      </c>
      <c r="D105" s="44" t="str">
        <f>IF($B105="N/A","N/A",IF(C105&gt;2,"No",IF(C105&lt;0.9,"No","Yes")))</f>
        <v>Yes</v>
      </c>
      <c r="E105" s="8">
        <v>1.0050001368000001</v>
      </c>
      <c r="F105" s="44" t="str">
        <f>IF($B105="N/A","N/A",IF(E105&gt;2,"No",IF(E105&lt;0.9,"No","Yes")))</f>
        <v>Yes</v>
      </c>
      <c r="G105" s="8">
        <v>0.97143621560000004</v>
      </c>
      <c r="H105" s="44" t="str">
        <f>IF($B105="N/A","N/A",IF(G105&gt;2,"No",IF(G105&lt;0.9,"No","Yes")))</f>
        <v>Yes</v>
      </c>
      <c r="I105" s="12">
        <v>-15.6</v>
      </c>
      <c r="J105" s="12">
        <v>-3.34</v>
      </c>
      <c r="K105" s="45" t="s">
        <v>736</v>
      </c>
      <c r="L105" s="9" t="str">
        <f t="shared" si="38"/>
        <v>Yes</v>
      </c>
    </row>
    <row r="106" spans="1:12" x14ac:dyDescent="0.2">
      <c r="A106" s="46" t="s">
        <v>457</v>
      </c>
      <c r="B106" s="61" t="s">
        <v>295</v>
      </c>
      <c r="C106" s="8">
        <v>1.0346110611999999</v>
      </c>
      <c r="D106" s="44" t="str">
        <f>IF($B106="N/A","N/A",IF(C106&gt;2,"No",IF(C106&lt;0.9,"No","Yes")))</f>
        <v>Yes</v>
      </c>
      <c r="E106" s="8">
        <v>0.95788142600000004</v>
      </c>
      <c r="F106" s="44" t="str">
        <f>IF($B106="N/A","N/A",IF(E106&gt;2,"No",IF(E106&lt;0.9,"No","Yes")))</f>
        <v>Yes</v>
      </c>
      <c r="G106" s="8">
        <v>0.83477676629999997</v>
      </c>
      <c r="H106" s="44" t="str">
        <f>IF($B106="N/A","N/A",IF(G106&gt;2,"No",IF(G106&lt;0.9,"No","Yes")))</f>
        <v>No</v>
      </c>
      <c r="I106" s="12">
        <v>-7.42</v>
      </c>
      <c r="J106" s="12">
        <v>-12.9</v>
      </c>
      <c r="K106" s="45" t="s">
        <v>736</v>
      </c>
      <c r="L106" s="9" t="str">
        <f t="shared" si="38"/>
        <v>Yes</v>
      </c>
    </row>
    <row r="107" spans="1:12" x14ac:dyDescent="0.2">
      <c r="A107" s="46" t="s">
        <v>458</v>
      </c>
      <c r="B107" s="61" t="s">
        <v>295</v>
      </c>
      <c r="C107" s="8">
        <v>0</v>
      </c>
      <c r="D107" s="44" t="str">
        <f>IF($B107="N/A","N/A",IF(C107&gt;2,"No",IF(C107&lt;0.9,"No","Yes")))</f>
        <v>No</v>
      </c>
      <c r="E107" s="8">
        <v>0</v>
      </c>
      <c r="F107" s="44" t="str">
        <f>IF($B107="N/A","N/A",IF(E107&gt;2,"No",IF(E107&lt;0.9,"No","Yes")))</f>
        <v>No</v>
      </c>
      <c r="G107" s="8">
        <v>0</v>
      </c>
      <c r="H107" s="44" t="str">
        <f>IF($B107="N/A","N/A",IF(G107&gt;2,"No",IF(G107&lt;0.9,"No","Yes")))</f>
        <v>No</v>
      </c>
      <c r="I107" s="12" t="s">
        <v>1746</v>
      </c>
      <c r="J107" s="12" t="s">
        <v>1746</v>
      </c>
      <c r="K107" s="45" t="s">
        <v>736</v>
      </c>
      <c r="L107" s="9" t="str">
        <f t="shared" si="38"/>
        <v>N/A</v>
      </c>
    </row>
    <row r="108" spans="1:12" x14ac:dyDescent="0.2">
      <c r="A108" s="46" t="s">
        <v>1272</v>
      </c>
      <c r="B108" s="35" t="s">
        <v>213</v>
      </c>
      <c r="C108" s="47">
        <v>397.52521645000002</v>
      </c>
      <c r="D108" s="44" t="str">
        <f>IF($B108="N/A","N/A",IF(C108&gt;10,"No",IF(C108&lt;-10,"No","Yes")))</f>
        <v>N/A</v>
      </c>
      <c r="E108" s="47">
        <v>324.56868939999998</v>
      </c>
      <c r="F108" s="44" t="str">
        <f>IF($B108="N/A","N/A",IF(E108&gt;10,"No",IF(E108&lt;-10,"No","Yes")))</f>
        <v>N/A</v>
      </c>
      <c r="G108" s="47">
        <v>339.13708735</v>
      </c>
      <c r="H108" s="44" t="str">
        <f>IF($B108="N/A","N/A",IF(G108&gt;10,"No",IF(G108&lt;-10,"No","Yes")))</f>
        <v>N/A</v>
      </c>
      <c r="I108" s="12">
        <v>-18.399999999999999</v>
      </c>
      <c r="J108" s="12">
        <v>4.4889999999999999</v>
      </c>
      <c r="K108" s="45" t="s">
        <v>736</v>
      </c>
      <c r="L108" s="9" t="str">
        <f t="shared" si="38"/>
        <v>Yes</v>
      </c>
    </row>
    <row r="109" spans="1:12" x14ac:dyDescent="0.2">
      <c r="A109" s="46" t="s">
        <v>1273</v>
      </c>
      <c r="B109" s="35" t="s">
        <v>213</v>
      </c>
      <c r="C109" s="47">
        <v>613.58833975000005</v>
      </c>
      <c r="D109" s="44" t="str">
        <f>IF($B109="N/A","N/A",IF(C109&gt;10,"No",IF(C109&lt;-10,"No","Yes")))</f>
        <v>N/A</v>
      </c>
      <c r="E109" s="47">
        <v>509.83147614000001</v>
      </c>
      <c r="F109" s="44" t="str">
        <f>IF($B109="N/A","N/A",IF(E109&gt;10,"No",IF(E109&lt;-10,"No","Yes")))</f>
        <v>N/A</v>
      </c>
      <c r="G109" s="47">
        <v>528.97581674000003</v>
      </c>
      <c r="H109" s="44" t="str">
        <f>IF($B109="N/A","N/A",IF(G109&gt;10,"No",IF(G109&lt;-10,"No","Yes")))</f>
        <v>N/A</v>
      </c>
      <c r="I109" s="12">
        <v>-16.899999999999999</v>
      </c>
      <c r="J109" s="12">
        <v>3.7549999999999999</v>
      </c>
      <c r="K109" s="45" t="s">
        <v>736</v>
      </c>
      <c r="L109" s="9" t="str">
        <f t="shared" si="38"/>
        <v>Yes</v>
      </c>
    </row>
    <row r="110" spans="1:12" x14ac:dyDescent="0.2">
      <c r="A110" s="46" t="s">
        <v>1274</v>
      </c>
      <c r="B110" s="35" t="s">
        <v>213</v>
      </c>
      <c r="C110" s="47">
        <v>106.79121748999999</v>
      </c>
      <c r="D110" s="44" t="str">
        <f>IF($B110="N/A","N/A",IF(C110&gt;10,"No",IF(C110&lt;-10,"No","Yes")))</f>
        <v>N/A</v>
      </c>
      <c r="E110" s="47">
        <v>91.861243364000003</v>
      </c>
      <c r="F110" s="44" t="str">
        <f>IF($B110="N/A","N/A",IF(E110&gt;10,"No",IF(E110&lt;-10,"No","Yes")))</f>
        <v>N/A</v>
      </c>
      <c r="G110" s="47">
        <v>84.466642230999994</v>
      </c>
      <c r="H110" s="44" t="str">
        <f>IF($B110="N/A","N/A",IF(G110&gt;10,"No",IF(G110&lt;-10,"No","Yes")))</f>
        <v>N/A</v>
      </c>
      <c r="I110" s="12">
        <v>-14</v>
      </c>
      <c r="J110" s="12">
        <v>-8.0500000000000007</v>
      </c>
      <c r="K110" s="45" t="s">
        <v>736</v>
      </c>
      <c r="L110" s="9" t="str">
        <f t="shared" si="38"/>
        <v>Yes</v>
      </c>
    </row>
    <row r="111" spans="1:12" x14ac:dyDescent="0.2">
      <c r="A111" s="46" t="s">
        <v>1275</v>
      </c>
      <c r="B111" s="35" t="s">
        <v>213</v>
      </c>
      <c r="C111" s="47">
        <v>0</v>
      </c>
      <c r="D111" s="44" t="str">
        <f>IF($B111="N/A","N/A",IF(C111&gt;10,"No",IF(C111&lt;-10,"No","Yes")))</f>
        <v>N/A</v>
      </c>
      <c r="E111" s="47">
        <v>0</v>
      </c>
      <c r="F111" s="44" t="str">
        <f>IF($B111="N/A","N/A",IF(E111&gt;10,"No",IF(E111&lt;-10,"No","Yes")))</f>
        <v>N/A</v>
      </c>
      <c r="G111" s="47">
        <v>0</v>
      </c>
      <c r="H111" s="44" t="str">
        <f>IF($B111="N/A","N/A",IF(G111&gt;10,"No",IF(G111&lt;-10,"No","Yes")))</f>
        <v>N/A</v>
      </c>
      <c r="I111" s="12" t="s">
        <v>1746</v>
      </c>
      <c r="J111" s="12" t="s">
        <v>1746</v>
      </c>
      <c r="K111" s="45" t="s">
        <v>736</v>
      </c>
      <c r="L111" s="9" t="str">
        <f t="shared" si="38"/>
        <v>N/A</v>
      </c>
    </row>
    <row r="112" spans="1:12" x14ac:dyDescent="0.2">
      <c r="A112" s="46" t="s">
        <v>325</v>
      </c>
      <c r="B112" s="48" t="s">
        <v>296</v>
      </c>
      <c r="C112" s="8">
        <v>97.935087808000006</v>
      </c>
      <c r="D112" s="44" t="str">
        <f>IF(OR($B112="N/A",$C112="N/A"),"N/A",IF(C112&gt;98,"Yes","No"))</f>
        <v>No</v>
      </c>
      <c r="E112" s="8">
        <v>98.041595439000005</v>
      </c>
      <c r="F112" s="44" t="str">
        <f>IF(OR($B112="N/A",$E112="N/A"),"N/A",IF(E112&gt;98,"Yes","No"))</f>
        <v>Yes</v>
      </c>
      <c r="G112" s="8">
        <v>97.620192748999997</v>
      </c>
      <c r="H112" s="44" t="str">
        <f t="shared" ref="H112:H115" si="39">IF($B112="N/A","N/A",IF(G112&gt;98,"Yes","No"))</f>
        <v>No</v>
      </c>
      <c r="I112" s="12">
        <v>0.10879999999999999</v>
      </c>
      <c r="J112" s="12">
        <v>-0.43</v>
      </c>
      <c r="K112" s="45" t="s">
        <v>736</v>
      </c>
      <c r="L112" s="9" t="str">
        <f>IF(J112="Div by 0", "N/A", IF(OR(J112="N/A",K112="N/A"),"N/A", IF(J112&gt;VALUE(MID(K112,1,2)), "No", IF(J112&lt;-1*VALUE(MID(K112,1,2)), "No", "Yes"))))</f>
        <v>Yes</v>
      </c>
    </row>
    <row r="113" spans="1:12" x14ac:dyDescent="0.2">
      <c r="A113" s="46" t="s">
        <v>459</v>
      </c>
      <c r="B113" s="48" t="s">
        <v>296</v>
      </c>
      <c r="C113" s="8">
        <v>98.391339889999998</v>
      </c>
      <c r="D113" s="44" t="str">
        <f t="shared" ref="D113:D115" si="40">IF(OR($B113="N/A",$C113="N/A"),"N/A",IF(C113&gt;98,"Yes","No"))</f>
        <v>Yes</v>
      </c>
      <c r="E113" s="8">
        <v>97.361199842000005</v>
      </c>
      <c r="F113" s="44" t="str">
        <f t="shared" ref="F113:F115" si="41">IF(OR($B113="N/A",$E113="N/A"),"N/A",IF(E113&gt;98,"Yes","No"))</f>
        <v>No</v>
      </c>
      <c r="G113" s="8">
        <v>97.712201167000003</v>
      </c>
      <c r="H113" s="44" t="str">
        <f t="shared" si="39"/>
        <v>No</v>
      </c>
      <c r="I113" s="12">
        <v>-1.05</v>
      </c>
      <c r="J113" s="12">
        <v>0.36049999999999999</v>
      </c>
      <c r="K113" s="45" t="s">
        <v>736</v>
      </c>
      <c r="L113" s="9" t="str">
        <f t="shared" ref="L113:L115" si="42">IF(J113="Div by 0", "N/A", IF(OR(J113="N/A",K113="N/A"),"N/A", IF(J113&gt;VALUE(MID(K113,1,2)), "No", IF(J113&lt;-1*VALUE(MID(K113,1,2)), "No", "Yes"))))</f>
        <v>Yes</v>
      </c>
    </row>
    <row r="114" spans="1:12" x14ac:dyDescent="0.2">
      <c r="A114" s="46" t="s">
        <v>460</v>
      </c>
      <c r="B114" s="48" t="s">
        <v>296</v>
      </c>
      <c r="C114" s="8">
        <v>93.323811587999998</v>
      </c>
      <c r="D114" s="44" t="str">
        <f t="shared" si="40"/>
        <v>No</v>
      </c>
      <c r="E114" s="8">
        <v>95.150980020999995</v>
      </c>
      <c r="F114" s="44" t="str">
        <f t="shared" si="41"/>
        <v>No</v>
      </c>
      <c r="G114" s="8">
        <v>93.776079172999999</v>
      </c>
      <c r="H114" s="44" t="str">
        <f t="shared" si="39"/>
        <v>No</v>
      </c>
      <c r="I114" s="12">
        <v>1.958</v>
      </c>
      <c r="J114" s="12">
        <v>-1.44</v>
      </c>
      <c r="K114" s="45" t="s">
        <v>736</v>
      </c>
      <c r="L114" s="9" t="str">
        <f t="shared" si="42"/>
        <v>Yes</v>
      </c>
    </row>
    <row r="115" spans="1:12" x14ac:dyDescent="0.2">
      <c r="A115" s="46" t="s">
        <v>461</v>
      </c>
      <c r="B115" s="48" t="s">
        <v>296</v>
      </c>
      <c r="C115" s="8">
        <v>0</v>
      </c>
      <c r="D115" s="44" t="str">
        <f t="shared" si="40"/>
        <v>No</v>
      </c>
      <c r="E115" s="8">
        <v>0</v>
      </c>
      <c r="F115" s="44" t="str">
        <f t="shared" si="41"/>
        <v>No</v>
      </c>
      <c r="G115" s="8">
        <v>0</v>
      </c>
      <c r="H115" s="44" t="str">
        <f t="shared" si="39"/>
        <v>No</v>
      </c>
      <c r="I115" s="12" t="s">
        <v>1746</v>
      </c>
      <c r="J115" s="12" t="s">
        <v>1746</v>
      </c>
      <c r="K115" s="45" t="s">
        <v>736</v>
      </c>
      <c r="L115" s="9" t="str">
        <f t="shared" si="42"/>
        <v>N/A</v>
      </c>
    </row>
    <row r="116" spans="1:12" x14ac:dyDescent="0.2">
      <c r="A116" s="3" t="s">
        <v>462</v>
      </c>
      <c r="B116" s="48" t="s">
        <v>213</v>
      </c>
      <c r="C116" s="50">
        <v>1050956</v>
      </c>
      <c r="D116" s="44" t="str">
        <f>IF($B116="N/A","N/A",IF(C116&gt;10,"No",IF(C116&lt;-10,"No","Yes")))</f>
        <v>N/A</v>
      </c>
      <c r="E116" s="50">
        <v>1161670</v>
      </c>
      <c r="F116" s="44" t="str">
        <f>IF($B116="N/A","N/A",IF(E116&gt;10,"No",IF(E116&lt;-10,"No","Yes")))</f>
        <v>N/A</v>
      </c>
      <c r="G116" s="50">
        <v>1197546</v>
      </c>
      <c r="H116" s="44" t="str">
        <f>IF($B116="N/A","N/A",IF(G116&gt;10,"No",IF(G116&lt;-10,"No","Yes")))</f>
        <v>N/A</v>
      </c>
      <c r="I116" s="12">
        <v>10.53</v>
      </c>
      <c r="J116" s="12">
        <v>3.0880000000000001</v>
      </c>
      <c r="K116" s="48" t="s">
        <v>736</v>
      </c>
      <c r="L116" s="9" t="str">
        <f>IF(J116="Div by 0", "N/A", IF(OR(J116="N/A",K116="N/A"),"N/A", IF(J116&gt;VALUE(MID(K116,1,2)), "No", IF(J116&lt;-1*VALUE(MID(K116,1,2)), "No", "Yes"))))</f>
        <v>Yes</v>
      </c>
    </row>
    <row r="117" spans="1:12" x14ac:dyDescent="0.2">
      <c r="A117" s="3" t="s">
        <v>211</v>
      </c>
      <c r="B117" s="48" t="s">
        <v>213</v>
      </c>
      <c r="C117" s="8">
        <v>46.179383342000001</v>
      </c>
      <c r="D117" s="44" t="str">
        <f>IF($B117="N/A","N/A",IF(C117&gt;10,"No",IF(C117&lt;-10,"No","Yes")))</f>
        <v>N/A</v>
      </c>
      <c r="E117" s="8">
        <v>57.366205549</v>
      </c>
      <c r="F117" s="44" t="str">
        <f>IF($B117="N/A","N/A",IF(E117&gt;10,"No",IF(E117&lt;-10,"No","Yes")))</f>
        <v>N/A</v>
      </c>
      <c r="G117" s="8">
        <v>59.118146609999997</v>
      </c>
      <c r="H117" s="44" t="str">
        <f>IF($B117="N/A","N/A",IF(G117&gt;10,"No",IF(G117&lt;-10,"No","Yes")))</f>
        <v>N/A</v>
      </c>
      <c r="I117" s="12">
        <v>24.22</v>
      </c>
      <c r="J117" s="12">
        <v>3.0539999999999998</v>
      </c>
      <c r="K117" s="48" t="s">
        <v>736</v>
      </c>
      <c r="L117" s="9" t="str">
        <f>IF(J117="Div by 0", "N/A", IF(OR(J117="N/A",K117="N/A"),"N/A", IF(J117&gt;VALUE(MID(K117,1,2)), "No", IF(J117&lt;-1*VALUE(MID(K117,1,2)), "No", "Yes"))))</f>
        <v>Yes</v>
      </c>
    </row>
    <row r="118" spans="1:12" x14ac:dyDescent="0.2">
      <c r="A118" s="4" t="s">
        <v>1614</v>
      </c>
      <c r="B118" s="48" t="s">
        <v>213</v>
      </c>
      <c r="C118" s="14">
        <v>438214627</v>
      </c>
      <c r="D118" s="11" t="str">
        <f>IF($B118="N/A","N/A",IF(C118&gt;10,"No",IF(C118&lt;-10,"No","Yes")))</f>
        <v>N/A</v>
      </c>
      <c r="E118" s="14">
        <v>445133532</v>
      </c>
      <c r="F118" s="11" t="str">
        <f>IF($B118="N/A","N/A",IF(E118&gt;10,"No",IF(E118&lt;-10,"No","Yes")))</f>
        <v>N/A</v>
      </c>
      <c r="G118" s="14">
        <v>406736208</v>
      </c>
      <c r="H118" s="11" t="str">
        <f>IF($B118="N/A","N/A",IF(G118&gt;10,"No",IF(G118&lt;-10,"No","Yes")))</f>
        <v>N/A</v>
      </c>
      <c r="I118" s="57">
        <v>1.579</v>
      </c>
      <c r="J118" s="57">
        <v>-8.6300000000000008</v>
      </c>
      <c r="K118" s="48" t="s">
        <v>736</v>
      </c>
      <c r="L118" s="9" t="str">
        <f>IF(J118="Div by 0", "N/A", IF(K118="N/A","N/A", IF(J118&gt;VALUE(MID(K118,1,2)), "No", IF(J118&lt;-1*VALUE(MID(K118,1,2)), "No", "Yes"))))</f>
        <v>Yes</v>
      </c>
    </row>
    <row r="119" spans="1:12" x14ac:dyDescent="0.2">
      <c r="A119" s="4" t="s">
        <v>1615</v>
      </c>
      <c r="B119" s="48" t="s">
        <v>213</v>
      </c>
      <c r="C119" s="14">
        <v>2589788810</v>
      </c>
      <c r="D119" s="11" t="str">
        <f>IF($B119="N/A","N/A",IF(C119&gt;10,"No",IF(C119&lt;-10,"No","Yes")))</f>
        <v>N/A</v>
      </c>
      <c r="E119" s="14">
        <v>2804517548</v>
      </c>
      <c r="F119" s="11" t="str">
        <f>IF($B119="N/A","N/A",IF(E119&gt;10,"No",IF(E119&lt;-10,"No","Yes")))</f>
        <v>N/A</v>
      </c>
      <c r="G119" s="14">
        <v>2744522405</v>
      </c>
      <c r="H119" s="11" t="str">
        <f>IF($B119="N/A","N/A",IF(G119&gt;10,"No",IF(G119&lt;-10,"No","Yes")))</f>
        <v>N/A</v>
      </c>
      <c r="I119" s="57">
        <v>8.2910000000000004</v>
      </c>
      <c r="J119" s="57">
        <v>-2.14</v>
      </c>
      <c r="K119" s="48" t="s">
        <v>736</v>
      </c>
      <c r="L119" s="9" t="str">
        <f>IF(J119="Div by 0", "N/A", IF(K119="N/A","N/A", IF(J119&gt;VALUE(MID(K119,1,2)), "No", IF(J119&lt;-1*VALUE(MID(K119,1,2)), "No", "Yes"))))</f>
        <v>Yes</v>
      </c>
    </row>
    <row r="120" spans="1:12" x14ac:dyDescent="0.2">
      <c r="A120" s="4" t="s">
        <v>1616</v>
      </c>
      <c r="B120" s="48" t="s">
        <v>213</v>
      </c>
      <c r="C120" s="1">
        <v>445421</v>
      </c>
      <c r="D120" s="11" t="str">
        <f>IF($B120="N/A","N/A",IF(C120&gt;10,"No",IF(C120&lt;-10,"No","Yes")))</f>
        <v>N/A</v>
      </c>
      <c r="E120" s="1">
        <v>504250</v>
      </c>
      <c r="F120" s="11" t="str">
        <f>IF($B120="N/A","N/A",IF(E120&gt;10,"No",IF(E120&lt;-10,"No","Yes")))</f>
        <v>N/A</v>
      </c>
      <c r="G120" s="1">
        <v>494687</v>
      </c>
      <c r="H120" s="11" t="str">
        <f>IF($B120="N/A","N/A",IF(G120&gt;10,"No",IF(G120&lt;-10,"No","Yes")))</f>
        <v>N/A</v>
      </c>
      <c r="I120" s="57">
        <v>13.21</v>
      </c>
      <c r="J120" s="57">
        <v>-1.9</v>
      </c>
      <c r="K120" s="48" t="s">
        <v>736</v>
      </c>
      <c r="L120" s="9" t="str">
        <f>IF(J120="Div by 0", "N/A", IF(K120="N/A","N/A", IF(J120&gt;VALUE(MID(K120,1,2)), "No", IF(J120&lt;-1*VALUE(MID(K120,1,2)), "No", "Yes"))))</f>
        <v>Yes</v>
      </c>
    </row>
    <row r="121" spans="1:12" x14ac:dyDescent="0.2">
      <c r="A121" s="4" t="s">
        <v>1617</v>
      </c>
      <c r="B121" s="5" t="s">
        <v>213</v>
      </c>
      <c r="C121" s="1">
        <v>1743</v>
      </c>
      <c r="D121" s="9" t="str">
        <f t="shared" ref="D121:H134" si="43">IF($B121="N/A","N/A",IF(C121&lt;0,"No","Yes"))</f>
        <v>N/A</v>
      </c>
      <c r="E121" s="1">
        <v>2187</v>
      </c>
      <c r="F121" s="9" t="str">
        <f t="shared" si="43"/>
        <v>N/A</v>
      </c>
      <c r="G121" s="1">
        <v>2102</v>
      </c>
      <c r="H121" s="9" t="str">
        <f t="shared" si="43"/>
        <v>N/A</v>
      </c>
      <c r="I121" s="57">
        <v>25.47</v>
      </c>
      <c r="J121" s="57">
        <v>-3.89</v>
      </c>
      <c r="K121" s="5" t="s">
        <v>736</v>
      </c>
      <c r="L121" s="9" t="str">
        <f t="shared" ref="L121:L142" si="44">IF(J121="Div by 0", "N/A", IF(OR(J121="N/A",K121="N/A"),"N/A", IF(J121&gt;VALUE(MID(K121,1,2)), "No", IF(J121&lt;-1*VALUE(MID(K121,1,2)), "No", "Yes"))))</f>
        <v>Yes</v>
      </c>
    </row>
    <row r="122" spans="1:12" x14ac:dyDescent="0.2">
      <c r="A122" s="4" t="s">
        <v>1618</v>
      </c>
      <c r="B122" s="5" t="s">
        <v>213</v>
      </c>
      <c r="C122" s="1">
        <v>129490</v>
      </c>
      <c r="D122" s="9" t="str">
        <f t="shared" si="43"/>
        <v>N/A</v>
      </c>
      <c r="E122" s="1">
        <v>139764</v>
      </c>
      <c r="F122" s="9" t="str">
        <f t="shared" si="43"/>
        <v>N/A</v>
      </c>
      <c r="G122" s="1">
        <v>137732</v>
      </c>
      <c r="H122" s="9" t="str">
        <f t="shared" si="43"/>
        <v>N/A</v>
      </c>
      <c r="I122" s="57">
        <v>7.9340000000000002</v>
      </c>
      <c r="J122" s="57">
        <v>-1.45</v>
      </c>
      <c r="K122" s="5" t="s">
        <v>736</v>
      </c>
      <c r="L122" s="9" t="str">
        <f t="shared" si="44"/>
        <v>Yes</v>
      </c>
    </row>
    <row r="123" spans="1:12" x14ac:dyDescent="0.2">
      <c r="A123" s="4" t="s">
        <v>1619</v>
      </c>
      <c r="B123" s="5" t="s">
        <v>213</v>
      </c>
      <c r="C123" s="1">
        <v>158434</v>
      </c>
      <c r="D123" s="9" t="str">
        <f t="shared" si="43"/>
        <v>N/A</v>
      </c>
      <c r="E123" s="1">
        <v>187122</v>
      </c>
      <c r="F123" s="9" t="str">
        <f t="shared" si="43"/>
        <v>N/A</v>
      </c>
      <c r="G123" s="1">
        <v>191926</v>
      </c>
      <c r="H123" s="9" t="str">
        <f t="shared" si="43"/>
        <v>N/A</v>
      </c>
      <c r="I123" s="57">
        <v>18.11</v>
      </c>
      <c r="J123" s="57">
        <v>2.5670000000000002</v>
      </c>
      <c r="K123" s="5" t="s">
        <v>736</v>
      </c>
      <c r="L123" s="9" t="str">
        <f t="shared" si="44"/>
        <v>Yes</v>
      </c>
    </row>
    <row r="124" spans="1:12" x14ac:dyDescent="0.2">
      <c r="A124" s="4" t="s">
        <v>1620</v>
      </c>
      <c r="B124" s="5" t="s">
        <v>213</v>
      </c>
      <c r="C124" s="1">
        <v>155754</v>
      </c>
      <c r="D124" s="9" t="str">
        <f t="shared" si="43"/>
        <v>N/A</v>
      </c>
      <c r="E124" s="1">
        <v>175177</v>
      </c>
      <c r="F124" s="9" t="str">
        <f t="shared" si="43"/>
        <v>N/A</v>
      </c>
      <c r="G124" s="1">
        <v>162927</v>
      </c>
      <c r="H124" s="9" t="str">
        <f t="shared" si="43"/>
        <v>N/A</v>
      </c>
      <c r="I124" s="57">
        <v>12.47</v>
      </c>
      <c r="J124" s="57">
        <v>-6.99</v>
      </c>
      <c r="K124" s="5" t="s">
        <v>736</v>
      </c>
      <c r="L124" s="9" t="str">
        <f t="shared" si="44"/>
        <v>Yes</v>
      </c>
    </row>
    <row r="125" spans="1:12" x14ac:dyDescent="0.2">
      <c r="A125" s="2" t="s">
        <v>1621</v>
      </c>
      <c r="B125" s="5" t="s">
        <v>213</v>
      </c>
      <c r="C125" s="62">
        <v>32.845080144000001</v>
      </c>
      <c r="D125" s="9" t="str">
        <f t="shared" si="43"/>
        <v>N/A</v>
      </c>
      <c r="E125" s="62">
        <v>34.107242505000002</v>
      </c>
      <c r="F125" s="9" t="str">
        <f t="shared" si="43"/>
        <v>N/A</v>
      </c>
      <c r="G125" s="62">
        <v>32.839674184000003</v>
      </c>
      <c r="H125" s="9" t="str">
        <f t="shared" si="43"/>
        <v>N/A</v>
      </c>
      <c r="I125" s="12">
        <v>3.843</v>
      </c>
      <c r="J125" s="12">
        <v>-3.72</v>
      </c>
      <c r="K125" s="48" t="s">
        <v>736</v>
      </c>
      <c r="L125" s="9" t="str">
        <f>IF(J125="Div by 0", "N/A", IF(OR(J125="N/A",K125="N/A"),"N/A", IF(J125&gt;VALUE(MID(K125,1,2)), "No", IF(J125&lt;-1*VALUE(MID(K125,1,2)), "No", "Yes"))))</f>
        <v>Yes</v>
      </c>
    </row>
    <row r="126" spans="1:12" ht="25.5" x14ac:dyDescent="0.2">
      <c r="A126" s="2" t="s">
        <v>1622</v>
      </c>
      <c r="B126" s="5" t="s">
        <v>213</v>
      </c>
      <c r="C126" s="62">
        <v>1.2687898089</v>
      </c>
      <c r="D126" s="9" t="str">
        <f t="shared" si="43"/>
        <v>N/A</v>
      </c>
      <c r="E126" s="62">
        <v>1.4303840519</v>
      </c>
      <c r="F126" s="9" t="str">
        <f t="shared" si="43"/>
        <v>N/A</v>
      </c>
      <c r="G126" s="62">
        <v>1.3188192112999999</v>
      </c>
      <c r="H126" s="9" t="str">
        <f t="shared" si="43"/>
        <v>N/A</v>
      </c>
      <c r="I126" s="12">
        <v>12.74</v>
      </c>
      <c r="J126" s="12">
        <v>-7.8</v>
      </c>
      <c r="K126" s="5" t="s">
        <v>736</v>
      </c>
      <c r="L126" s="9" t="str">
        <f t="shared" ref="L126:L129" si="45">IF(J126="Div by 0", "N/A", IF(OR(J126="N/A",K126="N/A"),"N/A", IF(J126&gt;VALUE(MID(K126,1,2)), "No", IF(J126&lt;-1*VALUE(MID(K126,1,2)), "No", "Yes"))))</f>
        <v>Yes</v>
      </c>
    </row>
    <row r="127" spans="1:12" ht="25.5" x14ac:dyDescent="0.2">
      <c r="A127" s="2" t="s">
        <v>1623</v>
      </c>
      <c r="B127" s="5" t="s">
        <v>213</v>
      </c>
      <c r="C127" s="62">
        <v>35.514562095000002</v>
      </c>
      <c r="D127" s="9" t="str">
        <f t="shared" si="43"/>
        <v>N/A</v>
      </c>
      <c r="E127" s="62">
        <v>35.862854679999998</v>
      </c>
      <c r="F127" s="9" t="str">
        <f t="shared" si="43"/>
        <v>N/A</v>
      </c>
      <c r="G127" s="62">
        <v>34.418802243999998</v>
      </c>
      <c r="H127" s="9" t="str">
        <f t="shared" si="43"/>
        <v>N/A</v>
      </c>
      <c r="I127" s="12">
        <v>0.98070000000000002</v>
      </c>
      <c r="J127" s="12">
        <v>-4.03</v>
      </c>
      <c r="K127" s="5" t="s">
        <v>736</v>
      </c>
      <c r="L127" s="9" t="str">
        <f t="shared" si="45"/>
        <v>Yes</v>
      </c>
    </row>
    <row r="128" spans="1:12" ht="25.5" x14ac:dyDescent="0.2">
      <c r="A128" s="2" t="s">
        <v>1624</v>
      </c>
      <c r="B128" s="5" t="s">
        <v>213</v>
      </c>
      <c r="C128" s="62">
        <v>33.942699707999999</v>
      </c>
      <c r="D128" s="9" t="str">
        <f t="shared" si="43"/>
        <v>N/A</v>
      </c>
      <c r="E128" s="62">
        <v>37.465912230999997</v>
      </c>
      <c r="F128" s="9" t="str">
        <f t="shared" si="43"/>
        <v>N/A</v>
      </c>
      <c r="G128" s="62">
        <v>38.098092772999998</v>
      </c>
      <c r="H128" s="9" t="str">
        <f t="shared" si="43"/>
        <v>N/A</v>
      </c>
      <c r="I128" s="12">
        <v>10.38</v>
      </c>
      <c r="J128" s="12">
        <v>1.6870000000000001</v>
      </c>
      <c r="K128" s="5" t="s">
        <v>736</v>
      </c>
      <c r="L128" s="9" t="str">
        <f t="shared" si="45"/>
        <v>Yes</v>
      </c>
    </row>
    <row r="129" spans="1:12" ht="25.5" x14ac:dyDescent="0.2">
      <c r="A129" s="2" t="s">
        <v>1625</v>
      </c>
      <c r="B129" s="5" t="s">
        <v>213</v>
      </c>
      <c r="C129" s="62">
        <v>40.207862210000002</v>
      </c>
      <c r="D129" s="9" t="str">
        <f t="shared" si="43"/>
        <v>N/A</v>
      </c>
      <c r="E129" s="62">
        <v>40.144603715000002</v>
      </c>
      <c r="F129" s="9" t="str">
        <f t="shared" si="43"/>
        <v>N/A</v>
      </c>
      <c r="G129" s="62">
        <v>36.773787276</v>
      </c>
      <c r="H129" s="9" t="str">
        <f t="shared" si="43"/>
        <v>N/A</v>
      </c>
      <c r="I129" s="12">
        <v>-0.157</v>
      </c>
      <c r="J129" s="12">
        <v>-8.4</v>
      </c>
      <c r="K129" s="5" t="s">
        <v>736</v>
      </c>
      <c r="L129" s="9" t="str">
        <f t="shared" si="45"/>
        <v>Yes</v>
      </c>
    </row>
    <row r="130" spans="1:12" ht="25.5" x14ac:dyDescent="0.2">
      <c r="A130" s="2" t="s">
        <v>1626</v>
      </c>
      <c r="B130" s="5" t="s">
        <v>213</v>
      </c>
      <c r="C130" s="62">
        <v>17.144903361000001</v>
      </c>
      <c r="D130" s="9" t="str">
        <f t="shared" si="43"/>
        <v>N/A</v>
      </c>
      <c r="E130" s="62">
        <v>21.262270698999998</v>
      </c>
      <c r="F130" s="9" t="str">
        <f t="shared" si="43"/>
        <v>N/A</v>
      </c>
      <c r="G130" s="62">
        <v>20.845100033000001</v>
      </c>
      <c r="H130" s="9" t="str">
        <f t="shared" si="43"/>
        <v>N/A</v>
      </c>
      <c r="I130" s="12">
        <v>24.02</v>
      </c>
      <c r="J130" s="12">
        <v>-1.96</v>
      </c>
      <c r="K130" s="48" t="s">
        <v>736</v>
      </c>
      <c r="L130" s="9" t="str">
        <f>IF(J130="Div by 0", "N/A", IF(OR(J130="N/A",K130="N/A"),"N/A", IF(J130&gt;VALUE(MID(K130,1,2)), "No", IF(J130&lt;-1*VALUE(MID(K130,1,2)), "No", "Yes"))))</f>
        <v>Yes</v>
      </c>
    </row>
    <row r="131" spans="1:12" ht="25.5" x14ac:dyDescent="0.2">
      <c r="A131" s="2" t="s">
        <v>1627</v>
      </c>
      <c r="B131" s="5" t="s">
        <v>213</v>
      </c>
      <c r="C131" s="62">
        <v>5.3356282272</v>
      </c>
      <c r="D131" s="9" t="str">
        <f t="shared" si="43"/>
        <v>N/A</v>
      </c>
      <c r="E131" s="62">
        <v>20.347508002000001</v>
      </c>
      <c r="F131" s="9" t="str">
        <f t="shared" si="43"/>
        <v>N/A</v>
      </c>
      <c r="G131" s="62">
        <v>21.693625119</v>
      </c>
      <c r="H131" s="9" t="str">
        <f t="shared" si="43"/>
        <v>N/A</v>
      </c>
      <c r="I131" s="12">
        <v>281.39999999999998</v>
      </c>
      <c r="J131" s="12">
        <v>6.6159999999999997</v>
      </c>
      <c r="K131" s="5" t="s">
        <v>736</v>
      </c>
      <c r="L131" s="9" t="str">
        <f t="shared" si="44"/>
        <v>Yes</v>
      </c>
    </row>
    <row r="132" spans="1:12" ht="25.5" x14ac:dyDescent="0.2">
      <c r="A132" s="2" t="s">
        <v>494</v>
      </c>
      <c r="B132" s="5" t="s">
        <v>213</v>
      </c>
      <c r="C132" s="62">
        <v>31.919067109</v>
      </c>
      <c r="D132" s="9" t="str">
        <f t="shared" si="43"/>
        <v>N/A</v>
      </c>
      <c r="E132" s="62">
        <v>38.417618271000002</v>
      </c>
      <c r="F132" s="9" t="str">
        <f t="shared" si="43"/>
        <v>N/A</v>
      </c>
      <c r="G132" s="62">
        <v>37.713821043999999</v>
      </c>
      <c r="H132" s="9" t="str">
        <f t="shared" si="43"/>
        <v>N/A</v>
      </c>
      <c r="I132" s="12">
        <v>20.36</v>
      </c>
      <c r="J132" s="12">
        <v>-1.83</v>
      </c>
      <c r="K132" s="5" t="s">
        <v>736</v>
      </c>
      <c r="L132" s="9" t="str">
        <f t="shared" si="44"/>
        <v>Yes</v>
      </c>
    </row>
    <row r="133" spans="1:12" ht="25.5" x14ac:dyDescent="0.2">
      <c r="A133" s="2" t="s">
        <v>495</v>
      </c>
      <c r="B133" s="5" t="s">
        <v>213</v>
      </c>
      <c r="C133" s="62">
        <v>8.2116212428999997</v>
      </c>
      <c r="D133" s="9" t="str">
        <f t="shared" si="43"/>
        <v>N/A</v>
      </c>
      <c r="E133" s="62">
        <v>10.924423638</v>
      </c>
      <c r="F133" s="9" t="str">
        <f t="shared" si="43"/>
        <v>N/A</v>
      </c>
      <c r="G133" s="62">
        <v>10.698394173000001</v>
      </c>
      <c r="H133" s="9" t="str">
        <f t="shared" si="43"/>
        <v>N/A</v>
      </c>
      <c r="I133" s="12">
        <v>33.04</v>
      </c>
      <c r="J133" s="12">
        <v>-2.0699999999999998</v>
      </c>
      <c r="K133" s="5" t="s">
        <v>736</v>
      </c>
      <c r="L133" s="9" t="str">
        <f t="shared" si="44"/>
        <v>Yes</v>
      </c>
    </row>
    <row r="134" spans="1:12" ht="25.5" x14ac:dyDescent="0.2">
      <c r="A134" s="2" t="s">
        <v>496</v>
      </c>
      <c r="B134" s="5" t="s">
        <v>213</v>
      </c>
      <c r="C134" s="62">
        <v>14.081179296</v>
      </c>
      <c r="D134" s="9" t="str">
        <f t="shared" si="43"/>
        <v>N/A</v>
      </c>
      <c r="E134" s="62">
        <v>18.629157936999999</v>
      </c>
      <c r="F134" s="9" t="str">
        <f t="shared" si="43"/>
        <v>N/A</v>
      </c>
      <c r="G134" s="62">
        <v>18.526702143000001</v>
      </c>
      <c r="H134" s="9" t="str">
        <f t="shared" si="43"/>
        <v>N/A</v>
      </c>
      <c r="I134" s="12">
        <v>32.299999999999997</v>
      </c>
      <c r="J134" s="12">
        <v>-0.55000000000000004</v>
      </c>
      <c r="K134" s="5" t="s">
        <v>736</v>
      </c>
      <c r="L134" s="9" t="str">
        <f t="shared" si="44"/>
        <v>Yes</v>
      </c>
    </row>
    <row r="135" spans="1:12" ht="25.5" x14ac:dyDescent="0.2">
      <c r="A135" s="2" t="s">
        <v>497</v>
      </c>
      <c r="B135" s="35" t="s">
        <v>213</v>
      </c>
      <c r="C135" s="62">
        <v>2.4695736999999999E-3</v>
      </c>
      <c r="D135" s="44" t="str">
        <f t="shared" ref="D135:D141" si="46">IF($B135="N/A","N/A",IF(C135&gt;10,"No",IF(C135&lt;-10,"No","Yes")))</f>
        <v>N/A</v>
      </c>
      <c r="E135" s="62">
        <v>7.1393157999999996E-3</v>
      </c>
      <c r="F135" s="44" t="str">
        <f t="shared" ref="F135:F141" si="47">IF($B135="N/A","N/A",IF(E135&gt;10,"No",IF(E135&lt;-10,"No","Yes")))</f>
        <v>N/A</v>
      </c>
      <c r="G135" s="62">
        <v>3.2343684000000002E-3</v>
      </c>
      <c r="H135" s="44" t="str">
        <f t="shared" ref="H135:H141" si="48">IF($B135="N/A","N/A",IF(G135&gt;10,"No",IF(G135&lt;-10,"No","Yes")))</f>
        <v>N/A</v>
      </c>
      <c r="I135" s="12">
        <v>189.1</v>
      </c>
      <c r="J135" s="12">
        <v>-54.7</v>
      </c>
      <c r="K135" s="5" t="s">
        <v>736</v>
      </c>
      <c r="L135" s="9" t="str">
        <f t="shared" si="44"/>
        <v>No</v>
      </c>
    </row>
    <row r="136" spans="1:12" ht="25.5" x14ac:dyDescent="0.2">
      <c r="A136" s="2" t="s">
        <v>498</v>
      </c>
      <c r="B136" s="35" t="s">
        <v>213</v>
      </c>
      <c r="C136" s="62">
        <v>3.4798538900000002E-2</v>
      </c>
      <c r="D136" s="44" t="str">
        <f t="shared" si="46"/>
        <v>N/A</v>
      </c>
      <c r="E136" s="62">
        <v>7.53594447E-2</v>
      </c>
      <c r="F136" s="44" t="str">
        <f t="shared" si="47"/>
        <v>N/A</v>
      </c>
      <c r="G136" s="62">
        <v>0.1196716307</v>
      </c>
      <c r="H136" s="44" t="str">
        <f t="shared" si="48"/>
        <v>N/A</v>
      </c>
      <c r="I136" s="12">
        <v>116.6</v>
      </c>
      <c r="J136" s="12">
        <v>58.8</v>
      </c>
      <c r="K136" s="5" t="s">
        <v>736</v>
      </c>
      <c r="L136" s="9" t="str">
        <f t="shared" si="44"/>
        <v>No</v>
      </c>
    </row>
    <row r="137" spans="1:12" ht="25.5" x14ac:dyDescent="0.2">
      <c r="A137" s="2" t="s">
        <v>499</v>
      </c>
      <c r="B137" s="35" t="s">
        <v>213</v>
      </c>
      <c r="C137" s="62">
        <v>3.2104458500000002E-2</v>
      </c>
      <c r="D137" s="44" t="str">
        <f t="shared" si="46"/>
        <v>N/A</v>
      </c>
      <c r="E137" s="62">
        <v>0.11938522560000001</v>
      </c>
      <c r="F137" s="44" t="str">
        <f t="shared" si="47"/>
        <v>N/A</v>
      </c>
      <c r="G137" s="62">
        <v>5.88250752E-2</v>
      </c>
      <c r="H137" s="44" t="str">
        <f t="shared" si="48"/>
        <v>N/A</v>
      </c>
      <c r="I137" s="12">
        <v>271.89999999999998</v>
      </c>
      <c r="J137" s="12">
        <v>-50.7</v>
      </c>
      <c r="K137" s="5" t="s">
        <v>736</v>
      </c>
      <c r="L137" s="9" t="str">
        <f t="shared" si="44"/>
        <v>No</v>
      </c>
    </row>
    <row r="138" spans="1:12" ht="25.5" x14ac:dyDescent="0.2">
      <c r="A138" s="2" t="s">
        <v>500</v>
      </c>
      <c r="B138" s="35" t="s">
        <v>213</v>
      </c>
      <c r="C138" s="62">
        <v>2.0205602999999999E-3</v>
      </c>
      <c r="D138" s="44" t="str">
        <f t="shared" si="46"/>
        <v>N/A</v>
      </c>
      <c r="E138" s="62">
        <v>5.1561725000000003E-3</v>
      </c>
      <c r="F138" s="44" t="str">
        <f t="shared" si="47"/>
        <v>N/A</v>
      </c>
      <c r="G138" s="62">
        <v>4.8515525999999996E-3</v>
      </c>
      <c r="H138" s="44" t="str">
        <f t="shared" si="48"/>
        <v>N/A</v>
      </c>
      <c r="I138" s="12">
        <v>155.19999999999999</v>
      </c>
      <c r="J138" s="12">
        <v>-5.91</v>
      </c>
      <c r="K138" s="5" t="s">
        <v>736</v>
      </c>
      <c r="L138" s="9" t="str">
        <f t="shared" si="44"/>
        <v>Yes</v>
      </c>
    </row>
    <row r="139" spans="1:12" ht="25.5" x14ac:dyDescent="0.2">
      <c r="A139" s="2" t="s">
        <v>501</v>
      </c>
      <c r="B139" s="35" t="s">
        <v>213</v>
      </c>
      <c r="C139" s="62">
        <v>6.7352009999999997E-4</v>
      </c>
      <c r="D139" s="44" t="str">
        <f t="shared" si="46"/>
        <v>N/A</v>
      </c>
      <c r="E139" s="62">
        <v>1.9831429999999999E-4</v>
      </c>
      <c r="F139" s="44" t="str">
        <f t="shared" si="47"/>
        <v>N/A</v>
      </c>
      <c r="G139" s="62">
        <v>4.0429600000000001E-4</v>
      </c>
      <c r="H139" s="44" t="str">
        <f t="shared" si="48"/>
        <v>N/A</v>
      </c>
      <c r="I139" s="12">
        <v>-70.599999999999994</v>
      </c>
      <c r="J139" s="12">
        <v>103.9</v>
      </c>
      <c r="K139" s="5" t="s">
        <v>736</v>
      </c>
      <c r="L139" s="9" t="str">
        <f t="shared" si="44"/>
        <v>No</v>
      </c>
    </row>
    <row r="140" spans="1:12" ht="25.5" x14ac:dyDescent="0.2">
      <c r="A140" s="2" t="s">
        <v>502</v>
      </c>
      <c r="B140" s="35" t="s">
        <v>213</v>
      </c>
      <c r="C140" s="62">
        <v>16.565676067999998</v>
      </c>
      <c r="D140" s="44" t="str">
        <f t="shared" si="46"/>
        <v>N/A</v>
      </c>
      <c r="E140" s="62">
        <v>20.585027268000001</v>
      </c>
      <c r="F140" s="44" t="str">
        <f t="shared" si="47"/>
        <v>N/A</v>
      </c>
      <c r="G140" s="62">
        <v>18.746399237999999</v>
      </c>
      <c r="H140" s="44" t="str">
        <f t="shared" si="48"/>
        <v>N/A</v>
      </c>
      <c r="I140" s="12">
        <v>24.26</v>
      </c>
      <c r="J140" s="12">
        <v>-8.93</v>
      </c>
      <c r="K140" s="5" t="s">
        <v>736</v>
      </c>
      <c r="L140" s="9" t="str">
        <f t="shared" si="44"/>
        <v>Yes</v>
      </c>
    </row>
    <row r="141" spans="1:12" ht="25.5" x14ac:dyDescent="0.2">
      <c r="A141" s="2" t="s">
        <v>503</v>
      </c>
      <c r="B141" s="35" t="s">
        <v>213</v>
      </c>
      <c r="C141" s="62">
        <v>0</v>
      </c>
      <c r="D141" s="44" t="str">
        <f t="shared" si="46"/>
        <v>N/A</v>
      </c>
      <c r="E141" s="62">
        <v>0</v>
      </c>
      <c r="F141" s="44" t="str">
        <f t="shared" si="47"/>
        <v>N/A</v>
      </c>
      <c r="G141" s="62">
        <v>0</v>
      </c>
      <c r="H141" s="44" t="str">
        <f t="shared" si="48"/>
        <v>N/A</v>
      </c>
      <c r="I141" s="12" t="s">
        <v>1746</v>
      </c>
      <c r="J141" s="12" t="s">
        <v>1746</v>
      </c>
      <c r="K141" s="5" t="s">
        <v>736</v>
      </c>
      <c r="L141" s="9" t="str">
        <f t="shared" si="44"/>
        <v>N/A</v>
      </c>
    </row>
    <row r="142" spans="1:12" ht="25.5" x14ac:dyDescent="0.2">
      <c r="A142" s="2" t="s">
        <v>504</v>
      </c>
      <c r="B142" s="35" t="s">
        <v>213</v>
      </c>
      <c r="C142" s="62">
        <v>4.5884679886999997</v>
      </c>
      <c r="D142" s="9" t="str">
        <f t="shared" ref="D142" si="49">IF($B142="N/A","N/A",IF(C142&lt;0,"No","Yes"))</f>
        <v>N/A</v>
      </c>
      <c r="E142" s="62">
        <v>8.8101140306999994</v>
      </c>
      <c r="F142" s="9" t="str">
        <f t="shared" ref="F142" si="50">IF($B142="N/A","N/A",IF(E142&lt;0,"No","Yes"))</f>
        <v>N/A</v>
      </c>
      <c r="G142" s="62">
        <v>15.027684172000001</v>
      </c>
      <c r="H142" s="9" t="str">
        <f t="shared" ref="H142" si="51">IF($B142="N/A","N/A",IF(G142&lt;0,"No","Yes"))</f>
        <v>N/A</v>
      </c>
      <c r="I142" s="12">
        <v>92.01</v>
      </c>
      <c r="J142" s="12">
        <v>70.569999999999993</v>
      </c>
      <c r="K142" s="5" t="s">
        <v>736</v>
      </c>
      <c r="L142" s="9" t="str">
        <f t="shared" si="44"/>
        <v>No</v>
      </c>
    </row>
    <row r="143" spans="1:12" x14ac:dyDescent="0.2">
      <c r="A143" s="3" t="s">
        <v>733</v>
      </c>
      <c r="B143" s="35" t="s">
        <v>213</v>
      </c>
      <c r="C143" s="14">
        <v>12597</v>
      </c>
      <c r="D143" s="44" t="str">
        <f>IF($B143="N/A","N/A",IF(C143&gt;10,"No",IF(C143&lt;-10,"No","Yes")))</f>
        <v>N/A</v>
      </c>
      <c r="E143" s="14">
        <v>39558</v>
      </c>
      <c r="F143" s="44" t="str">
        <f>IF($B143="N/A","N/A",IF(E143&gt;10,"No",IF(E143&lt;-10,"No","Yes")))</f>
        <v>N/A</v>
      </c>
      <c r="G143" s="14">
        <v>1816</v>
      </c>
      <c r="H143" s="44" t="str">
        <f>IF($B143="N/A","N/A",IF(G143&gt;10,"No",IF(G143&lt;-10,"No","Yes")))</f>
        <v>N/A</v>
      </c>
      <c r="I143" s="12">
        <v>214</v>
      </c>
      <c r="J143" s="12">
        <v>-95.4</v>
      </c>
      <c r="K143" s="45" t="s">
        <v>736</v>
      </c>
      <c r="L143" s="9" t="str">
        <f>IF(J143="Div by 0", "N/A", IF(K143="N/A","N/A", IF(J143&gt;VALUE(MID(K143,1,2)), "No", IF(J143&lt;-1*VALUE(MID(K143,1,2)), "No", "Yes"))))</f>
        <v>No</v>
      </c>
    </row>
    <row r="144" spans="1:12" x14ac:dyDescent="0.2">
      <c r="A144" s="3" t="s">
        <v>734</v>
      </c>
      <c r="B144" s="35" t="s">
        <v>213</v>
      </c>
      <c r="C144" s="1">
        <v>33</v>
      </c>
      <c r="D144" s="44" t="str">
        <f>IF($B144="N/A","N/A",IF(C144&gt;10,"No",IF(C144&lt;-10,"No","Yes")))</f>
        <v>N/A</v>
      </c>
      <c r="E144" s="1">
        <v>92</v>
      </c>
      <c r="F144" s="44" t="str">
        <f>IF($B144="N/A","N/A",IF(E144&gt;10,"No",IF(E144&lt;-10,"No","Yes")))</f>
        <v>N/A</v>
      </c>
      <c r="G144" s="1">
        <v>72</v>
      </c>
      <c r="H144" s="44" t="str">
        <f>IF($B144="N/A","N/A",IF(G144&gt;10,"No",IF(G144&lt;-10,"No","Yes")))</f>
        <v>N/A</v>
      </c>
      <c r="I144" s="12">
        <v>178.8</v>
      </c>
      <c r="J144" s="12">
        <v>-21.7</v>
      </c>
      <c r="K144" s="45" t="s">
        <v>736</v>
      </c>
      <c r="L144" s="9" t="str">
        <f>IF(J144="Div by 0", "N/A", IF(K144="N/A","N/A", IF(J144&gt;VALUE(MID(K144,1,2)), "No", IF(J144&lt;-1*VALUE(MID(K144,1,2)), "No", "Yes"))))</f>
        <v>Yes</v>
      </c>
    </row>
    <row r="145" spans="1:12" x14ac:dyDescent="0.2">
      <c r="A145" s="2" t="s">
        <v>505</v>
      </c>
      <c r="B145" s="5" t="s">
        <v>213</v>
      </c>
      <c r="C145" s="62">
        <v>2.4334004000000002E-3</v>
      </c>
      <c r="D145" s="9" t="str">
        <f t="shared" ref="D145:D149" si="52">IF($B145="N/A","N/A",IF(C145&lt;0,"No","Yes"))</f>
        <v>N/A</v>
      </c>
      <c r="E145" s="62">
        <v>6.2228385000000002E-3</v>
      </c>
      <c r="F145" s="9" t="str">
        <f t="shared" ref="F145:F149" si="53">IF($B145="N/A","N/A",IF(E145&lt;0,"No","Yes"))</f>
        <v>N/A</v>
      </c>
      <c r="G145" s="62">
        <v>4.7797022000000003E-3</v>
      </c>
      <c r="H145" s="9" t="str">
        <f t="shared" ref="H145:H149" si="54">IF($B145="N/A","N/A",IF(G145&lt;0,"No","Yes"))</f>
        <v>N/A</v>
      </c>
      <c r="I145" s="12">
        <v>155.69999999999999</v>
      </c>
      <c r="J145" s="12">
        <v>-23.2</v>
      </c>
      <c r="K145" s="48" t="s">
        <v>736</v>
      </c>
      <c r="L145" s="9" t="str">
        <f>IF(J145="Div by 0", "N/A", IF(OR(J145="N/A",K145="N/A"),"N/A", IF(J145&gt;VALUE(MID(K145,1,2)), "No", IF(J145&lt;-1*VALUE(MID(K145,1,2)), "No", "Yes"))))</f>
        <v>Yes</v>
      </c>
    </row>
    <row r="146" spans="1:12" x14ac:dyDescent="0.2">
      <c r="A146" s="2" t="s">
        <v>506</v>
      </c>
      <c r="B146" s="5" t="s">
        <v>213</v>
      </c>
      <c r="C146" s="62">
        <v>5.8234758999999997E-3</v>
      </c>
      <c r="D146" s="9" t="str">
        <f t="shared" si="52"/>
        <v>N/A</v>
      </c>
      <c r="E146" s="62">
        <v>5.8863541000000004E-3</v>
      </c>
      <c r="F146" s="9" t="str">
        <f t="shared" si="53"/>
        <v>N/A</v>
      </c>
      <c r="G146" s="62">
        <v>9.4111742000000005E-3</v>
      </c>
      <c r="H146" s="9" t="str">
        <f t="shared" si="54"/>
        <v>N/A</v>
      </c>
      <c r="I146" s="12">
        <v>1.08</v>
      </c>
      <c r="J146" s="12">
        <v>59.88</v>
      </c>
      <c r="K146" s="5" t="s">
        <v>736</v>
      </c>
      <c r="L146" s="9" t="str">
        <f t="shared" ref="L146:L149" si="55">IF(J146="Div by 0", "N/A", IF(OR(J146="N/A",K146="N/A"),"N/A", IF(J146&gt;VALUE(MID(K146,1,2)), "No", IF(J146&lt;-1*VALUE(MID(K146,1,2)), "No", "Yes"))))</f>
        <v>No</v>
      </c>
    </row>
    <row r="147" spans="1:12" x14ac:dyDescent="0.2">
      <c r="A147" s="2" t="s">
        <v>507</v>
      </c>
      <c r="B147" s="5" t="s">
        <v>213</v>
      </c>
      <c r="C147" s="62">
        <v>2.4683841000000002E-3</v>
      </c>
      <c r="D147" s="9" t="str">
        <f t="shared" si="52"/>
        <v>N/A</v>
      </c>
      <c r="E147" s="62">
        <v>9.2374485999999999E-3</v>
      </c>
      <c r="F147" s="9" t="str">
        <f t="shared" si="53"/>
        <v>N/A</v>
      </c>
      <c r="G147" s="62">
        <v>8.4964952000000007E-3</v>
      </c>
      <c r="H147" s="9" t="str">
        <f t="shared" si="54"/>
        <v>N/A</v>
      </c>
      <c r="I147" s="12">
        <v>274.2</v>
      </c>
      <c r="J147" s="12">
        <v>-8.02</v>
      </c>
      <c r="K147" s="5" t="s">
        <v>736</v>
      </c>
      <c r="L147" s="9" t="str">
        <f t="shared" si="55"/>
        <v>Yes</v>
      </c>
    </row>
    <row r="148" spans="1:12" x14ac:dyDescent="0.2">
      <c r="A148" s="2" t="s">
        <v>508</v>
      </c>
      <c r="B148" s="5" t="s">
        <v>213</v>
      </c>
      <c r="C148" s="62">
        <v>8.5695490000000003E-4</v>
      </c>
      <c r="D148" s="9" t="str">
        <f t="shared" si="52"/>
        <v>N/A</v>
      </c>
      <c r="E148" s="62">
        <v>5.0055461000000001E-3</v>
      </c>
      <c r="F148" s="9" t="str">
        <f t="shared" si="53"/>
        <v>N/A</v>
      </c>
      <c r="G148" s="62">
        <v>1.3895285000000001E-3</v>
      </c>
      <c r="H148" s="9" t="str">
        <f t="shared" si="54"/>
        <v>N/A</v>
      </c>
      <c r="I148" s="12">
        <v>484.1</v>
      </c>
      <c r="J148" s="12">
        <v>-72.2</v>
      </c>
      <c r="K148" s="5" t="s">
        <v>736</v>
      </c>
      <c r="L148" s="9" t="str">
        <f t="shared" si="55"/>
        <v>No</v>
      </c>
    </row>
    <row r="149" spans="1:12" x14ac:dyDescent="0.2">
      <c r="A149" s="2" t="s">
        <v>509</v>
      </c>
      <c r="B149" s="5" t="s">
        <v>213</v>
      </c>
      <c r="C149" s="62">
        <v>3.0977975E-3</v>
      </c>
      <c r="D149" s="9" t="str">
        <f t="shared" si="52"/>
        <v>N/A</v>
      </c>
      <c r="E149" s="62">
        <v>5.0416508999999998E-3</v>
      </c>
      <c r="F149" s="9" t="str">
        <f t="shared" si="53"/>
        <v>N/A</v>
      </c>
      <c r="G149" s="62">
        <v>3.6113142000000001E-3</v>
      </c>
      <c r="H149" s="9" t="str">
        <f t="shared" si="54"/>
        <v>N/A</v>
      </c>
      <c r="I149" s="12">
        <v>62.75</v>
      </c>
      <c r="J149" s="12">
        <v>-28.4</v>
      </c>
      <c r="K149" s="5" t="s">
        <v>736</v>
      </c>
      <c r="L149" s="9" t="str">
        <f t="shared" si="55"/>
        <v>Yes</v>
      </c>
    </row>
    <row r="150" spans="1:12" x14ac:dyDescent="0.2">
      <c r="A150" s="4" t="s">
        <v>735</v>
      </c>
      <c r="B150" s="48" t="s">
        <v>213</v>
      </c>
      <c r="C150" s="1">
        <v>605535</v>
      </c>
      <c r="D150" s="11" t="str">
        <f t="shared" ref="D150:D172" si="56">IF($B150="N/A","N/A",IF(C150&gt;10,"No",IF(C150&lt;-10,"No","Yes")))</f>
        <v>N/A</v>
      </c>
      <c r="E150" s="1">
        <v>657420</v>
      </c>
      <c r="F150" s="11" t="str">
        <f t="shared" ref="F150:F172" si="57">IF($B150="N/A","N/A",IF(E150&gt;10,"No",IF(E150&lt;-10,"No","Yes")))</f>
        <v>N/A</v>
      </c>
      <c r="G150" s="1">
        <v>702859</v>
      </c>
      <c r="H150" s="11" t="str">
        <f t="shared" ref="H150:H172" si="58">IF($B150="N/A","N/A",IF(G150&gt;10,"No",IF(G150&lt;-10,"No","Yes")))</f>
        <v>N/A</v>
      </c>
      <c r="I150" s="12">
        <v>8.5679999999999996</v>
      </c>
      <c r="J150" s="12">
        <v>6.9119999999999999</v>
      </c>
      <c r="K150" s="48" t="s">
        <v>736</v>
      </c>
      <c r="L150" s="9" t="str">
        <f t="shared" ref="L150:L172" si="59">IF(J150="Div by 0", "N/A", IF(K150="N/A","N/A", IF(J150&gt;VALUE(MID(K150,1,2)), "No", IF(J150&lt;-1*VALUE(MID(K150,1,2)), "No", "Yes"))))</f>
        <v>Yes</v>
      </c>
    </row>
    <row r="151" spans="1:12" x14ac:dyDescent="0.2">
      <c r="A151" s="4" t="s">
        <v>532</v>
      </c>
      <c r="B151" s="48" t="s">
        <v>213</v>
      </c>
      <c r="C151" s="1">
        <v>25257</v>
      </c>
      <c r="D151" s="11" t="str">
        <f t="shared" si="56"/>
        <v>N/A</v>
      </c>
      <c r="E151" s="1">
        <v>33127</v>
      </c>
      <c r="F151" s="11" t="str">
        <f t="shared" si="57"/>
        <v>N/A</v>
      </c>
      <c r="G151" s="1">
        <v>40341</v>
      </c>
      <c r="H151" s="11" t="str">
        <f t="shared" si="58"/>
        <v>N/A</v>
      </c>
      <c r="I151" s="12">
        <v>31.16</v>
      </c>
      <c r="J151" s="12">
        <v>21.78</v>
      </c>
      <c r="K151" s="48" t="s">
        <v>736</v>
      </c>
      <c r="L151" s="9" t="str">
        <f t="shared" si="59"/>
        <v>Yes</v>
      </c>
    </row>
    <row r="152" spans="1:12" x14ac:dyDescent="0.2">
      <c r="A152" s="4" t="s">
        <v>533</v>
      </c>
      <c r="B152" s="48" t="s">
        <v>213</v>
      </c>
      <c r="C152" s="1">
        <v>106455</v>
      </c>
      <c r="D152" s="11" t="str">
        <f t="shared" si="56"/>
        <v>N/A</v>
      </c>
      <c r="E152" s="1">
        <v>116559</v>
      </c>
      <c r="F152" s="11" t="str">
        <f t="shared" si="57"/>
        <v>N/A</v>
      </c>
      <c r="G152" s="1">
        <v>126848</v>
      </c>
      <c r="H152" s="11" t="str">
        <f t="shared" si="58"/>
        <v>N/A</v>
      </c>
      <c r="I152" s="12">
        <v>9.4909999999999997</v>
      </c>
      <c r="J152" s="12">
        <v>8.827</v>
      </c>
      <c r="K152" s="48" t="s">
        <v>736</v>
      </c>
      <c r="L152" s="9" t="str">
        <f t="shared" si="59"/>
        <v>Yes</v>
      </c>
    </row>
    <row r="153" spans="1:12" x14ac:dyDescent="0.2">
      <c r="A153" s="4" t="s">
        <v>534</v>
      </c>
      <c r="B153" s="48" t="s">
        <v>213</v>
      </c>
      <c r="C153" s="1">
        <v>272636</v>
      </c>
      <c r="D153" s="11" t="str">
        <f t="shared" si="56"/>
        <v>N/A</v>
      </c>
      <c r="E153" s="1">
        <v>281720</v>
      </c>
      <c r="F153" s="11" t="str">
        <f t="shared" si="57"/>
        <v>N/A</v>
      </c>
      <c r="G153" s="1">
        <v>285812</v>
      </c>
      <c r="H153" s="11" t="str">
        <f t="shared" si="58"/>
        <v>N/A</v>
      </c>
      <c r="I153" s="12">
        <v>3.3319999999999999</v>
      </c>
      <c r="J153" s="12">
        <v>1.4530000000000001</v>
      </c>
      <c r="K153" s="48" t="s">
        <v>736</v>
      </c>
      <c r="L153" s="9" t="str">
        <f t="shared" si="59"/>
        <v>Yes</v>
      </c>
    </row>
    <row r="154" spans="1:12" x14ac:dyDescent="0.2">
      <c r="A154" s="4" t="s">
        <v>535</v>
      </c>
      <c r="B154" s="48" t="s">
        <v>213</v>
      </c>
      <c r="C154" s="1">
        <v>201187</v>
      </c>
      <c r="D154" s="11" t="str">
        <f t="shared" si="56"/>
        <v>N/A</v>
      </c>
      <c r="E154" s="1">
        <v>226014</v>
      </c>
      <c r="F154" s="11" t="str">
        <f t="shared" si="57"/>
        <v>N/A</v>
      </c>
      <c r="G154" s="1">
        <v>249858</v>
      </c>
      <c r="H154" s="11" t="str">
        <f t="shared" si="58"/>
        <v>N/A</v>
      </c>
      <c r="I154" s="12">
        <v>12.34</v>
      </c>
      <c r="J154" s="12">
        <v>10.55</v>
      </c>
      <c r="K154" s="48" t="s">
        <v>736</v>
      </c>
      <c r="L154" s="9" t="str">
        <f t="shared" si="59"/>
        <v>Yes</v>
      </c>
    </row>
    <row r="155" spans="1:12" x14ac:dyDescent="0.2">
      <c r="A155" s="2" t="s">
        <v>536</v>
      </c>
      <c r="B155" s="5" t="s">
        <v>213</v>
      </c>
      <c r="C155" s="62">
        <v>44.651791461999998</v>
      </c>
      <c r="D155" s="9" t="str">
        <f t="shared" ref="D155:D159" si="60">IF($B155="N/A","N/A",IF(C155&lt;0,"No","Yes"))</f>
        <v>N/A</v>
      </c>
      <c r="E155" s="62">
        <v>44.467592201000002</v>
      </c>
      <c r="F155" s="9" t="str">
        <f t="shared" ref="F155:F159" si="61">IF($B155="N/A","N/A",IF(E155&lt;0,"No","Yes"))</f>
        <v>N/A</v>
      </c>
      <c r="G155" s="62">
        <v>46.659120932999997</v>
      </c>
      <c r="H155" s="9" t="str">
        <f t="shared" ref="H155:H159" si="62">IF($B155="N/A","N/A",IF(G155&lt;0,"No","Yes"))</f>
        <v>N/A</v>
      </c>
      <c r="I155" s="12">
        <v>-0.41299999999999998</v>
      </c>
      <c r="J155" s="12">
        <v>4.9279999999999999</v>
      </c>
      <c r="K155" s="48" t="s">
        <v>736</v>
      </c>
      <c r="L155" s="9" t="str">
        <f>IF(J155="Div by 0", "N/A", IF(OR(J155="N/A",K155="N/A"),"N/A", IF(J155&gt;VALUE(MID(K155,1,2)), "No", IF(J155&lt;-1*VALUE(MID(K155,1,2)), "No", "Yes"))))</f>
        <v>Yes</v>
      </c>
    </row>
    <row r="156" spans="1:12" ht="25.5" x14ac:dyDescent="0.2">
      <c r="A156" s="2" t="s">
        <v>537</v>
      </c>
      <c r="B156" s="5" t="s">
        <v>213</v>
      </c>
      <c r="C156" s="62">
        <v>18.385441310000001</v>
      </c>
      <c r="D156" s="9" t="str">
        <f t="shared" si="60"/>
        <v>N/A</v>
      </c>
      <c r="E156" s="62">
        <v>21.666361448</v>
      </c>
      <c r="F156" s="9" t="str">
        <f t="shared" si="61"/>
        <v>N/A</v>
      </c>
      <c r="G156" s="62">
        <v>25.310411896000002</v>
      </c>
      <c r="H156" s="9" t="str">
        <f t="shared" si="62"/>
        <v>N/A</v>
      </c>
      <c r="I156" s="12">
        <v>17.850000000000001</v>
      </c>
      <c r="J156" s="12">
        <v>16.82</v>
      </c>
      <c r="K156" s="5" t="s">
        <v>736</v>
      </c>
      <c r="L156" s="9" t="str">
        <f t="shared" ref="L156:L159" si="63">IF(J156="Div by 0", "N/A", IF(OR(J156="N/A",K156="N/A"),"N/A", IF(J156&gt;VALUE(MID(K156,1,2)), "No", IF(J156&lt;-1*VALUE(MID(K156,1,2)), "No", "Yes"))))</f>
        <v>Yes</v>
      </c>
    </row>
    <row r="157" spans="1:12" ht="25.5" x14ac:dyDescent="0.2">
      <c r="A157" s="2" t="s">
        <v>538</v>
      </c>
      <c r="B157" s="5" t="s">
        <v>213</v>
      </c>
      <c r="C157" s="62">
        <v>29.196870089000001</v>
      </c>
      <c r="D157" s="9" t="str">
        <f t="shared" si="60"/>
        <v>N/A</v>
      </c>
      <c r="E157" s="62">
        <v>29.908549259000001</v>
      </c>
      <c r="F157" s="9" t="str">
        <f t="shared" si="61"/>
        <v>N/A</v>
      </c>
      <c r="G157" s="62">
        <v>31.698924194</v>
      </c>
      <c r="H157" s="9" t="str">
        <f t="shared" si="62"/>
        <v>N/A</v>
      </c>
      <c r="I157" s="12">
        <v>2.4380000000000002</v>
      </c>
      <c r="J157" s="12">
        <v>5.9859999999999998</v>
      </c>
      <c r="K157" s="5" t="s">
        <v>736</v>
      </c>
      <c r="L157" s="9" t="str">
        <f t="shared" si="63"/>
        <v>Yes</v>
      </c>
    </row>
    <row r="158" spans="1:12" ht="25.5" x14ac:dyDescent="0.2">
      <c r="A158" s="2" t="s">
        <v>539</v>
      </c>
      <c r="B158" s="5" t="s">
        <v>213</v>
      </c>
      <c r="C158" s="62">
        <v>58.409191698999997</v>
      </c>
      <c r="D158" s="9" t="str">
        <f t="shared" si="60"/>
        <v>N/A</v>
      </c>
      <c r="E158" s="62">
        <v>56.406498399999997</v>
      </c>
      <c r="F158" s="9" t="str">
        <f t="shared" si="61"/>
        <v>N/A</v>
      </c>
      <c r="G158" s="62">
        <v>56.734846199000003</v>
      </c>
      <c r="H158" s="9" t="str">
        <f t="shared" si="62"/>
        <v>N/A</v>
      </c>
      <c r="I158" s="12">
        <v>-3.43</v>
      </c>
      <c r="J158" s="12">
        <v>0.58209999999999995</v>
      </c>
      <c r="K158" s="5" t="s">
        <v>736</v>
      </c>
      <c r="L158" s="9" t="str">
        <f t="shared" si="63"/>
        <v>Yes</v>
      </c>
    </row>
    <row r="159" spans="1:12" ht="25.5" x14ac:dyDescent="0.2">
      <c r="A159" s="2" t="s">
        <v>540</v>
      </c>
      <c r="B159" s="5" t="s">
        <v>213</v>
      </c>
      <c r="C159" s="62">
        <v>51.936381566000001</v>
      </c>
      <c r="D159" s="9" t="str">
        <f t="shared" si="60"/>
        <v>N/A</v>
      </c>
      <c r="E159" s="62">
        <v>51.794713141999999</v>
      </c>
      <c r="F159" s="9" t="str">
        <f t="shared" si="61"/>
        <v>N/A</v>
      </c>
      <c r="G159" s="62">
        <v>56.394734704000001</v>
      </c>
      <c r="H159" s="9" t="str">
        <f t="shared" si="62"/>
        <v>N/A</v>
      </c>
      <c r="I159" s="12">
        <v>-0.27300000000000002</v>
      </c>
      <c r="J159" s="12">
        <v>8.8810000000000002</v>
      </c>
      <c r="K159" s="5" t="s">
        <v>736</v>
      </c>
      <c r="L159" s="9" t="str">
        <f t="shared" si="63"/>
        <v>Yes</v>
      </c>
    </row>
    <row r="160" spans="1:12" ht="25.5" x14ac:dyDescent="0.2">
      <c r="A160" s="4" t="s">
        <v>541</v>
      </c>
      <c r="B160" s="48" t="s">
        <v>213</v>
      </c>
      <c r="C160" s="1">
        <v>462041.56</v>
      </c>
      <c r="D160" s="11" t="str">
        <f t="shared" si="56"/>
        <v>N/A</v>
      </c>
      <c r="E160" s="1">
        <v>517704.43</v>
      </c>
      <c r="F160" s="11" t="str">
        <f t="shared" si="57"/>
        <v>N/A</v>
      </c>
      <c r="G160" s="1">
        <v>551313.56999999995</v>
      </c>
      <c r="H160" s="11" t="str">
        <f t="shared" si="58"/>
        <v>N/A</v>
      </c>
      <c r="I160" s="12">
        <v>12.05</v>
      </c>
      <c r="J160" s="12">
        <v>6.492</v>
      </c>
      <c r="K160" s="48" t="s">
        <v>736</v>
      </c>
      <c r="L160" s="9" t="str">
        <f t="shared" si="59"/>
        <v>Yes</v>
      </c>
    </row>
    <row r="161" spans="1:12" x14ac:dyDescent="0.2">
      <c r="A161" s="4" t="s">
        <v>542</v>
      </c>
      <c r="B161" s="48" t="s">
        <v>213</v>
      </c>
      <c r="C161" s="14">
        <v>3420139011</v>
      </c>
      <c r="D161" s="11" t="str">
        <f t="shared" si="56"/>
        <v>N/A</v>
      </c>
      <c r="E161" s="14">
        <v>3195223410</v>
      </c>
      <c r="F161" s="11" t="str">
        <f t="shared" si="57"/>
        <v>N/A</v>
      </c>
      <c r="G161" s="14">
        <v>3526252074</v>
      </c>
      <c r="H161" s="11" t="str">
        <f t="shared" si="58"/>
        <v>N/A</v>
      </c>
      <c r="I161" s="12">
        <v>-6.58</v>
      </c>
      <c r="J161" s="12">
        <v>10.36</v>
      </c>
      <c r="K161" s="48" t="s">
        <v>736</v>
      </c>
      <c r="L161" s="9" t="str">
        <f t="shared" si="59"/>
        <v>Yes</v>
      </c>
    </row>
    <row r="162" spans="1:12" x14ac:dyDescent="0.2">
      <c r="A162" s="4" t="s">
        <v>1276</v>
      </c>
      <c r="B162" s="48" t="s">
        <v>213</v>
      </c>
      <c r="C162" s="14">
        <v>5648.1277068999998</v>
      </c>
      <c r="D162" s="11" t="str">
        <f t="shared" si="56"/>
        <v>N/A</v>
      </c>
      <c r="E162" s="14">
        <v>4860.2467372000001</v>
      </c>
      <c r="F162" s="11" t="str">
        <f t="shared" si="57"/>
        <v>N/A</v>
      </c>
      <c r="G162" s="14">
        <v>5017.0120521999997</v>
      </c>
      <c r="H162" s="11" t="str">
        <f t="shared" si="58"/>
        <v>N/A</v>
      </c>
      <c r="I162" s="12">
        <v>-13.9</v>
      </c>
      <c r="J162" s="12">
        <v>3.2250000000000001</v>
      </c>
      <c r="K162" s="48" t="s">
        <v>736</v>
      </c>
      <c r="L162" s="9" t="str">
        <f t="shared" si="59"/>
        <v>Yes</v>
      </c>
    </row>
    <row r="163" spans="1:12" ht="25.5" x14ac:dyDescent="0.2">
      <c r="A163" s="4" t="s">
        <v>1277</v>
      </c>
      <c r="B163" s="48" t="s">
        <v>213</v>
      </c>
      <c r="C163" s="14">
        <v>32591.324346000001</v>
      </c>
      <c r="D163" s="11" t="str">
        <f t="shared" si="56"/>
        <v>N/A</v>
      </c>
      <c r="E163" s="14">
        <v>21436.344523</v>
      </c>
      <c r="F163" s="11" t="str">
        <f t="shared" si="57"/>
        <v>N/A</v>
      </c>
      <c r="G163" s="14">
        <v>23370.740859000001</v>
      </c>
      <c r="H163" s="11" t="str">
        <f t="shared" si="58"/>
        <v>N/A</v>
      </c>
      <c r="I163" s="12">
        <v>-34.200000000000003</v>
      </c>
      <c r="J163" s="12">
        <v>9.0239999999999991</v>
      </c>
      <c r="K163" s="48" t="s">
        <v>736</v>
      </c>
      <c r="L163" s="9" t="str">
        <f t="shared" si="59"/>
        <v>Yes</v>
      </c>
    </row>
    <row r="164" spans="1:12" ht="25.5" x14ac:dyDescent="0.2">
      <c r="A164" s="4" t="s">
        <v>1278</v>
      </c>
      <c r="B164" s="48" t="s">
        <v>213</v>
      </c>
      <c r="C164" s="14">
        <v>9702.1423981999997</v>
      </c>
      <c r="D164" s="11" t="str">
        <f t="shared" si="56"/>
        <v>N/A</v>
      </c>
      <c r="E164" s="14">
        <v>8530.8925780000009</v>
      </c>
      <c r="F164" s="11" t="str">
        <f t="shared" si="57"/>
        <v>N/A</v>
      </c>
      <c r="G164" s="14">
        <v>8180.3516491999999</v>
      </c>
      <c r="H164" s="11" t="str">
        <f t="shared" si="58"/>
        <v>N/A</v>
      </c>
      <c r="I164" s="12">
        <v>-12.1</v>
      </c>
      <c r="J164" s="12">
        <v>-4.1100000000000003</v>
      </c>
      <c r="K164" s="48" t="s">
        <v>736</v>
      </c>
      <c r="L164" s="9" t="str">
        <f t="shared" si="59"/>
        <v>Yes</v>
      </c>
    </row>
    <row r="165" spans="1:12" ht="25.5" x14ac:dyDescent="0.2">
      <c r="A165" s="4" t="s">
        <v>1279</v>
      </c>
      <c r="B165" s="48" t="s">
        <v>213</v>
      </c>
      <c r="C165" s="14">
        <v>3168.3165539000001</v>
      </c>
      <c r="D165" s="11" t="str">
        <f t="shared" si="56"/>
        <v>N/A</v>
      </c>
      <c r="E165" s="14">
        <v>2896.5040039999999</v>
      </c>
      <c r="F165" s="11" t="str">
        <f t="shared" si="57"/>
        <v>N/A</v>
      </c>
      <c r="G165" s="14">
        <v>2780.8627314</v>
      </c>
      <c r="H165" s="11" t="str">
        <f t="shared" si="58"/>
        <v>N/A</v>
      </c>
      <c r="I165" s="12">
        <v>-8.58</v>
      </c>
      <c r="J165" s="12">
        <v>-3.99</v>
      </c>
      <c r="K165" s="48" t="s">
        <v>736</v>
      </c>
      <c r="L165" s="9" t="str">
        <f t="shared" si="59"/>
        <v>Yes</v>
      </c>
    </row>
    <row r="166" spans="1:12" ht="25.5" x14ac:dyDescent="0.2">
      <c r="A166" s="4" t="s">
        <v>1280</v>
      </c>
      <c r="B166" s="48" t="s">
        <v>213</v>
      </c>
      <c r="C166" s="14">
        <v>3481.0460466999998</v>
      </c>
      <c r="D166" s="11" t="str">
        <f t="shared" si="56"/>
        <v>N/A</v>
      </c>
      <c r="E166" s="14">
        <v>2985.4177573000002</v>
      </c>
      <c r="F166" s="11" t="str">
        <f t="shared" si="57"/>
        <v>N/A</v>
      </c>
      <c r="G166" s="14">
        <v>3005.6585421</v>
      </c>
      <c r="H166" s="11" t="str">
        <f t="shared" si="58"/>
        <v>N/A</v>
      </c>
      <c r="I166" s="12">
        <v>-14.2</v>
      </c>
      <c r="J166" s="12">
        <v>0.67800000000000005</v>
      </c>
      <c r="K166" s="48" t="s">
        <v>736</v>
      </c>
      <c r="L166" s="9" t="str">
        <f t="shared" si="59"/>
        <v>Yes</v>
      </c>
    </row>
    <row r="167" spans="1:12" x14ac:dyDescent="0.2">
      <c r="A167" s="46" t="s">
        <v>543</v>
      </c>
      <c r="B167" s="35" t="s">
        <v>213</v>
      </c>
      <c r="C167" s="47">
        <v>594979061</v>
      </c>
      <c r="D167" s="44" t="str">
        <f t="shared" si="56"/>
        <v>N/A</v>
      </c>
      <c r="E167" s="47">
        <v>679088251</v>
      </c>
      <c r="F167" s="44" t="str">
        <f t="shared" si="57"/>
        <v>N/A</v>
      </c>
      <c r="G167" s="47">
        <v>742030714</v>
      </c>
      <c r="H167" s="44" t="str">
        <f t="shared" si="58"/>
        <v>N/A</v>
      </c>
      <c r="I167" s="12">
        <v>14.14</v>
      </c>
      <c r="J167" s="12">
        <v>9.2690000000000001</v>
      </c>
      <c r="K167" s="45" t="s">
        <v>736</v>
      </c>
      <c r="L167" s="9" t="str">
        <f t="shared" si="59"/>
        <v>Yes</v>
      </c>
    </row>
    <row r="168" spans="1:12" x14ac:dyDescent="0.2">
      <c r="A168" s="46" t="s">
        <v>1281</v>
      </c>
      <c r="B168" s="35" t="s">
        <v>213</v>
      </c>
      <c r="C168" s="47">
        <v>982.56758238999998</v>
      </c>
      <c r="D168" s="44" t="str">
        <f t="shared" si="56"/>
        <v>N/A</v>
      </c>
      <c r="E168" s="47">
        <v>1032.9595251000001</v>
      </c>
      <c r="F168" s="44" t="str">
        <f t="shared" si="57"/>
        <v>N/A</v>
      </c>
      <c r="G168" s="47">
        <v>1055.7319662</v>
      </c>
      <c r="H168" s="44" t="str">
        <f t="shared" si="58"/>
        <v>N/A</v>
      </c>
      <c r="I168" s="12">
        <v>5.1289999999999996</v>
      </c>
      <c r="J168" s="12">
        <v>2.2050000000000001</v>
      </c>
      <c r="K168" s="45" t="s">
        <v>736</v>
      </c>
      <c r="L168" s="9" t="str">
        <f t="shared" si="59"/>
        <v>Yes</v>
      </c>
    </row>
    <row r="169" spans="1:12" ht="25.5" x14ac:dyDescent="0.2">
      <c r="A169" s="46" t="s">
        <v>1282</v>
      </c>
      <c r="B169" s="48" t="s">
        <v>213</v>
      </c>
      <c r="C169" s="14">
        <v>2402.4515580000002</v>
      </c>
      <c r="D169" s="11" t="str">
        <f t="shared" si="56"/>
        <v>N/A</v>
      </c>
      <c r="E169" s="14">
        <v>2104.3913121999999</v>
      </c>
      <c r="F169" s="11" t="str">
        <f t="shared" si="57"/>
        <v>N/A</v>
      </c>
      <c r="G169" s="14">
        <v>1887.2801615999999</v>
      </c>
      <c r="H169" s="11" t="str">
        <f t="shared" si="58"/>
        <v>N/A</v>
      </c>
      <c r="I169" s="12">
        <v>-12.4</v>
      </c>
      <c r="J169" s="12">
        <v>-10.3</v>
      </c>
      <c r="K169" s="48" t="s">
        <v>736</v>
      </c>
      <c r="L169" s="9" t="str">
        <f t="shared" si="59"/>
        <v>Yes</v>
      </c>
    </row>
    <row r="170" spans="1:12" ht="25.5" x14ac:dyDescent="0.2">
      <c r="A170" s="46" t="s">
        <v>1283</v>
      </c>
      <c r="B170" s="48" t="s">
        <v>213</v>
      </c>
      <c r="C170" s="14">
        <v>2714.1133155000002</v>
      </c>
      <c r="D170" s="11" t="str">
        <f t="shared" si="56"/>
        <v>N/A</v>
      </c>
      <c r="E170" s="14">
        <v>2754.2963306000001</v>
      </c>
      <c r="F170" s="11" t="str">
        <f t="shared" si="57"/>
        <v>N/A</v>
      </c>
      <c r="G170" s="14">
        <v>3016.1929316999999</v>
      </c>
      <c r="H170" s="11" t="str">
        <f t="shared" si="58"/>
        <v>N/A</v>
      </c>
      <c r="I170" s="12">
        <v>1.4810000000000001</v>
      </c>
      <c r="J170" s="12">
        <v>9.5090000000000003</v>
      </c>
      <c r="K170" s="48" t="s">
        <v>736</v>
      </c>
      <c r="L170" s="9" t="str">
        <f t="shared" si="59"/>
        <v>Yes</v>
      </c>
    </row>
    <row r="171" spans="1:12" ht="25.5" x14ac:dyDescent="0.2">
      <c r="A171" s="46" t="s">
        <v>1284</v>
      </c>
      <c r="B171" s="48" t="s">
        <v>213</v>
      </c>
      <c r="C171" s="14">
        <v>570.79711777</v>
      </c>
      <c r="D171" s="11" t="str">
        <f t="shared" si="56"/>
        <v>N/A</v>
      </c>
      <c r="E171" s="14">
        <v>671.97206090999998</v>
      </c>
      <c r="F171" s="11" t="str">
        <f t="shared" si="57"/>
        <v>N/A</v>
      </c>
      <c r="G171" s="14">
        <v>624.00677717999997</v>
      </c>
      <c r="H171" s="11" t="str">
        <f t="shared" si="58"/>
        <v>N/A</v>
      </c>
      <c r="I171" s="12">
        <v>17.73</v>
      </c>
      <c r="J171" s="12">
        <v>-7.14</v>
      </c>
      <c r="K171" s="48" t="s">
        <v>736</v>
      </c>
      <c r="L171" s="9" t="str">
        <f t="shared" si="59"/>
        <v>Yes</v>
      </c>
    </row>
    <row r="172" spans="1:12" ht="25.5" x14ac:dyDescent="0.2">
      <c r="A172" s="46" t="s">
        <v>1285</v>
      </c>
      <c r="B172" s="48" t="s">
        <v>213</v>
      </c>
      <c r="C172" s="14">
        <v>446.10022515999998</v>
      </c>
      <c r="D172" s="11" t="str">
        <f t="shared" si="56"/>
        <v>N/A</v>
      </c>
      <c r="E172" s="14">
        <v>438.15907421999998</v>
      </c>
      <c r="F172" s="11" t="str">
        <f t="shared" si="57"/>
        <v>N/A</v>
      </c>
      <c r="G172" s="14">
        <v>420.03569628000002</v>
      </c>
      <c r="H172" s="11" t="str">
        <f t="shared" si="58"/>
        <v>N/A</v>
      </c>
      <c r="I172" s="12">
        <v>-1.78</v>
      </c>
      <c r="J172" s="12">
        <v>-4.1399999999999997</v>
      </c>
      <c r="K172" s="48" t="s">
        <v>736</v>
      </c>
      <c r="L172" s="9" t="str">
        <f t="shared" si="59"/>
        <v>Yes</v>
      </c>
    </row>
    <row r="173" spans="1:12" ht="25.5" x14ac:dyDescent="0.2">
      <c r="A173" s="2" t="s">
        <v>544</v>
      </c>
      <c r="B173" s="133" t="s">
        <v>213</v>
      </c>
      <c r="C173" s="134">
        <v>72987804</v>
      </c>
      <c r="D173" s="135" t="str">
        <f>IF($B173="N/A","N/A",IF(C173&gt;10,"No",IF(C173&lt;-10,"No","Yes")))</f>
        <v>N/A</v>
      </c>
      <c r="E173" s="134">
        <v>101953022</v>
      </c>
      <c r="F173" s="135" t="str">
        <f>IF($B173="N/A","N/A",IF(E173&gt;10,"No",IF(E173&lt;-10,"No","Yes")))</f>
        <v>N/A</v>
      </c>
      <c r="G173" s="134">
        <v>91008845</v>
      </c>
      <c r="H173" s="135" t="str">
        <f>IF($B173="N/A","N/A",IF(G173&gt;10,"No",IF(G173&lt;-10,"No","Yes")))</f>
        <v>N/A</v>
      </c>
      <c r="I173" s="130">
        <v>39.69</v>
      </c>
      <c r="J173" s="130">
        <v>-10.7</v>
      </c>
      <c r="K173" s="131" t="s">
        <v>736</v>
      </c>
      <c r="L173" s="132" t="str">
        <f>IF(J173="Div by 0", "N/A", IF(K173="N/A","N/A", IF(J173&gt;VALUE(MID(K173,1,2)), "No", IF(J173&lt;-1*VALUE(MID(K173,1,2)), "No", "Yes"))))</f>
        <v>Yes</v>
      </c>
    </row>
    <row r="174" spans="1:12" ht="25.5" x14ac:dyDescent="0.2">
      <c r="A174" s="2" t="s">
        <v>1286</v>
      </c>
      <c r="B174" s="48" t="s">
        <v>213</v>
      </c>
      <c r="C174" s="14">
        <v>66236000</v>
      </c>
      <c r="D174" s="11" t="str">
        <f t="shared" ref="D174:D181" si="64">IF($B174="N/A","N/A",IF(C174&gt;10,"No",IF(C174&lt;-10,"No","Yes")))</f>
        <v>N/A</v>
      </c>
      <c r="E174" s="14">
        <v>68705384</v>
      </c>
      <c r="F174" s="11" t="str">
        <f t="shared" ref="F174:F181" si="65">IF($B174="N/A","N/A",IF(E174&gt;10,"No",IF(E174&lt;-10,"No","Yes")))</f>
        <v>N/A</v>
      </c>
      <c r="G174" s="14">
        <v>71027733</v>
      </c>
      <c r="H174" s="11" t="str">
        <f t="shared" ref="H174:H181" si="66">IF($B174="N/A","N/A",IF(G174&gt;10,"No",IF(G174&lt;-10,"No","Yes")))</f>
        <v>N/A</v>
      </c>
      <c r="I174" s="12">
        <v>3.7280000000000002</v>
      </c>
      <c r="J174" s="12">
        <v>3.38</v>
      </c>
      <c r="K174" s="48" t="s">
        <v>736</v>
      </c>
      <c r="L174" s="9" t="str">
        <f t="shared" ref="L174:L181" si="67">IF(J174="Div by 0", "N/A", IF(K174="N/A","N/A", IF(J174&gt;VALUE(MID(K174,1,2)), "No", IF(J174&lt;-1*VALUE(MID(K174,1,2)), "No", "Yes"))))</f>
        <v>Yes</v>
      </c>
    </row>
    <row r="175" spans="1:12" ht="25.5" x14ac:dyDescent="0.2">
      <c r="A175" s="2" t="s">
        <v>545</v>
      </c>
      <c r="B175" s="48" t="s">
        <v>213</v>
      </c>
      <c r="C175" s="14">
        <v>31447893</v>
      </c>
      <c r="D175" s="11" t="str">
        <f t="shared" si="64"/>
        <v>N/A</v>
      </c>
      <c r="E175" s="14">
        <v>33743029</v>
      </c>
      <c r="F175" s="11" t="str">
        <f t="shared" si="65"/>
        <v>N/A</v>
      </c>
      <c r="G175" s="14">
        <v>38275663</v>
      </c>
      <c r="H175" s="11" t="str">
        <f t="shared" si="66"/>
        <v>N/A</v>
      </c>
      <c r="I175" s="12">
        <v>7.298</v>
      </c>
      <c r="J175" s="12">
        <v>13.43</v>
      </c>
      <c r="K175" s="48" t="s">
        <v>736</v>
      </c>
      <c r="L175" s="9" t="str">
        <f t="shared" si="67"/>
        <v>Yes</v>
      </c>
    </row>
    <row r="176" spans="1:12" ht="25.5" x14ac:dyDescent="0.2">
      <c r="A176" s="2" t="s">
        <v>510</v>
      </c>
      <c r="B176" s="48" t="s">
        <v>213</v>
      </c>
      <c r="C176" s="14">
        <v>424307364</v>
      </c>
      <c r="D176" s="11" t="str">
        <f t="shared" si="64"/>
        <v>N/A</v>
      </c>
      <c r="E176" s="14">
        <v>474686816</v>
      </c>
      <c r="F176" s="11" t="str">
        <f t="shared" si="65"/>
        <v>N/A</v>
      </c>
      <c r="G176" s="14">
        <v>541718473</v>
      </c>
      <c r="H176" s="11" t="str">
        <f t="shared" si="66"/>
        <v>N/A</v>
      </c>
      <c r="I176" s="12">
        <v>11.87</v>
      </c>
      <c r="J176" s="12">
        <v>14.12</v>
      </c>
      <c r="K176" s="48" t="s">
        <v>736</v>
      </c>
      <c r="L176" s="9" t="str">
        <f t="shared" si="67"/>
        <v>Yes</v>
      </c>
    </row>
    <row r="177" spans="1:12" ht="25.5" x14ac:dyDescent="0.2">
      <c r="A177" s="2" t="s">
        <v>511</v>
      </c>
      <c r="B177" s="48" t="s">
        <v>213</v>
      </c>
      <c r="C177" s="14">
        <v>120.53441007000001</v>
      </c>
      <c r="D177" s="11" t="str">
        <f t="shared" si="64"/>
        <v>N/A</v>
      </c>
      <c r="E177" s="14">
        <v>155.08049953</v>
      </c>
      <c r="F177" s="11" t="str">
        <f t="shared" si="65"/>
        <v>N/A</v>
      </c>
      <c r="G177" s="14">
        <v>129.48378693000001</v>
      </c>
      <c r="H177" s="11" t="str">
        <f t="shared" si="66"/>
        <v>N/A</v>
      </c>
      <c r="I177" s="12">
        <v>28.66</v>
      </c>
      <c r="J177" s="12">
        <v>-16.5</v>
      </c>
      <c r="K177" s="48" t="s">
        <v>736</v>
      </c>
      <c r="L177" s="9" t="str">
        <f t="shared" si="67"/>
        <v>Yes</v>
      </c>
    </row>
    <row r="178" spans="1:12" ht="25.5" x14ac:dyDescent="0.2">
      <c r="A178" s="2" t="s">
        <v>1287</v>
      </c>
      <c r="B178" s="35" t="s">
        <v>213</v>
      </c>
      <c r="C178" s="47">
        <v>109.3842635</v>
      </c>
      <c r="D178" s="44" t="str">
        <f t="shared" si="64"/>
        <v>N/A</v>
      </c>
      <c r="E178" s="47">
        <v>104.50759635999999</v>
      </c>
      <c r="F178" s="44" t="str">
        <f t="shared" si="65"/>
        <v>N/A</v>
      </c>
      <c r="G178" s="47">
        <v>101.05545067</v>
      </c>
      <c r="H178" s="44" t="str">
        <f t="shared" si="66"/>
        <v>N/A</v>
      </c>
      <c r="I178" s="12">
        <v>-4.46</v>
      </c>
      <c r="J178" s="12">
        <v>-3.3</v>
      </c>
      <c r="K178" s="45" t="s">
        <v>736</v>
      </c>
      <c r="L178" s="9" t="str">
        <f t="shared" si="67"/>
        <v>Yes</v>
      </c>
    </row>
    <row r="179" spans="1:12" ht="25.5" x14ac:dyDescent="0.2">
      <c r="A179" s="2" t="s">
        <v>512</v>
      </c>
      <c r="B179" s="35" t="s">
        <v>213</v>
      </c>
      <c r="C179" s="47">
        <v>51.934063266000003</v>
      </c>
      <c r="D179" s="44" t="str">
        <f t="shared" si="64"/>
        <v>N/A</v>
      </c>
      <c r="E179" s="47">
        <v>51.326441240000001</v>
      </c>
      <c r="F179" s="44" t="str">
        <f t="shared" si="65"/>
        <v>N/A</v>
      </c>
      <c r="G179" s="47">
        <v>54.457100214999997</v>
      </c>
      <c r="H179" s="44" t="str">
        <f t="shared" si="66"/>
        <v>N/A</v>
      </c>
      <c r="I179" s="12">
        <v>-1.17</v>
      </c>
      <c r="J179" s="12">
        <v>6.1</v>
      </c>
      <c r="K179" s="45" t="s">
        <v>736</v>
      </c>
      <c r="L179" s="9" t="str">
        <f t="shared" si="67"/>
        <v>Yes</v>
      </c>
    </row>
    <row r="180" spans="1:12" ht="25.5" x14ac:dyDescent="0.2">
      <c r="A180" s="2" t="s">
        <v>513</v>
      </c>
      <c r="B180" s="35" t="s">
        <v>213</v>
      </c>
      <c r="C180" s="47">
        <v>700.71484554999995</v>
      </c>
      <c r="D180" s="44" t="str">
        <f t="shared" si="64"/>
        <v>N/A</v>
      </c>
      <c r="E180" s="47">
        <v>722.04498797999997</v>
      </c>
      <c r="F180" s="44" t="str">
        <f t="shared" si="65"/>
        <v>N/A</v>
      </c>
      <c r="G180" s="47">
        <v>770.73562833999995</v>
      </c>
      <c r="H180" s="44" t="str">
        <f t="shared" si="66"/>
        <v>N/A</v>
      </c>
      <c r="I180" s="12">
        <v>3.044</v>
      </c>
      <c r="J180" s="12">
        <v>6.7430000000000003</v>
      </c>
      <c r="K180" s="45" t="s">
        <v>736</v>
      </c>
      <c r="L180" s="9" t="str">
        <f t="shared" si="67"/>
        <v>Yes</v>
      </c>
    </row>
    <row r="181" spans="1:12" ht="25.5" x14ac:dyDescent="0.2">
      <c r="A181" s="2" t="s">
        <v>1639</v>
      </c>
      <c r="B181" s="48" t="s">
        <v>213</v>
      </c>
      <c r="C181" s="13">
        <v>67.536641152000001</v>
      </c>
      <c r="D181" s="11" t="str">
        <f t="shared" si="64"/>
        <v>N/A</v>
      </c>
      <c r="E181" s="13">
        <v>85.058410148999997</v>
      </c>
      <c r="F181" s="11" t="str">
        <f t="shared" si="65"/>
        <v>N/A</v>
      </c>
      <c r="G181" s="13">
        <v>86.055524649999995</v>
      </c>
      <c r="H181" s="11" t="str">
        <f t="shared" si="66"/>
        <v>N/A</v>
      </c>
      <c r="I181" s="57">
        <v>25.94</v>
      </c>
      <c r="J181" s="57">
        <v>1.1719999999999999</v>
      </c>
      <c r="K181" s="48" t="s">
        <v>736</v>
      </c>
      <c r="L181" s="9" t="str">
        <f t="shared" si="67"/>
        <v>Yes</v>
      </c>
    </row>
    <row r="182" spans="1:12" ht="25.5" x14ac:dyDescent="0.2">
      <c r="A182" s="2" t="s">
        <v>1640</v>
      </c>
      <c r="B182" s="136" t="s">
        <v>213</v>
      </c>
      <c r="C182" s="137">
        <v>2.2528407966000001</v>
      </c>
      <c r="D182" s="132" t="str">
        <f t="shared" ref="D182" si="68">IF($B182="N/A","N/A",IF(C182&lt;0,"No","Yes"))</f>
        <v>N/A</v>
      </c>
      <c r="E182" s="137">
        <v>68.687173604999998</v>
      </c>
      <c r="F182" s="132" t="str">
        <f t="shared" ref="F182" si="69">IF($B182="N/A","N/A",IF(E182&lt;0,"No","Yes"))</f>
        <v>N/A</v>
      </c>
      <c r="G182" s="137">
        <v>88.302223544</v>
      </c>
      <c r="H182" s="132" t="str">
        <f t="shared" ref="H182" si="70">IF($B182="N/A","N/A",IF(G182&lt;0,"No","Yes"))</f>
        <v>N/A</v>
      </c>
      <c r="I182" s="138">
        <v>2949</v>
      </c>
      <c r="J182" s="138">
        <v>28.56</v>
      </c>
      <c r="K182" s="136" t="s">
        <v>736</v>
      </c>
      <c r="L182" s="132" t="str">
        <f t="shared" ref="L182" si="71">IF(J182="Div by 0", "N/A", IF(OR(J182="N/A",K182="N/A"),"N/A", IF(J182&gt;VALUE(MID(K182,1,2)), "No", IF(J182&lt;-1*VALUE(MID(K182,1,2)), "No", "Yes"))))</f>
        <v>Yes</v>
      </c>
    </row>
    <row r="183" spans="1:12" ht="25.5" x14ac:dyDescent="0.2">
      <c r="A183" s="2" t="s">
        <v>1641</v>
      </c>
      <c r="B183" s="5" t="s">
        <v>213</v>
      </c>
      <c r="C183" s="13">
        <v>74.170306702000005</v>
      </c>
      <c r="D183" s="9" t="str">
        <f t="shared" ref="D183:D185" si="72">IF($B183="N/A","N/A",IF(C183&lt;0,"No","Yes"))</f>
        <v>N/A</v>
      </c>
      <c r="E183" s="13">
        <v>87.564237853999998</v>
      </c>
      <c r="F183" s="9" t="str">
        <f t="shared" ref="F183:F185" si="73">IF($B183="N/A","N/A",IF(E183&lt;0,"No","Yes"))</f>
        <v>N/A</v>
      </c>
      <c r="G183" s="13">
        <v>86.798372856</v>
      </c>
      <c r="H183" s="9" t="str">
        <f t="shared" ref="H183:H185" si="74">IF($B183="N/A","N/A",IF(G183&lt;0,"No","Yes"))</f>
        <v>N/A</v>
      </c>
      <c r="I183" s="57">
        <v>18.059999999999999</v>
      </c>
      <c r="J183" s="57">
        <v>-0.875</v>
      </c>
      <c r="K183" s="5" t="s">
        <v>736</v>
      </c>
      <c r="L183" s="9" t="str">
        <f t="shared" ref="L183:L213" si="75">IF(J183="Div by 0", "N/A", IF(OR(J183="N/A",K183="N/A"),"N/A", IF(J183&gt;VALUE(MID(K183,1,2)), "No", IF(J183&lt;-1*VALUE(MID(K183,1,2)), "No", "Yes"))))</f>
        <v>Yes</v>
      </c>
    </row>
    <row r="184" spans="1:12" ht="25.5" x14ac:dyDescent="0.2">
      <c r="A184" s="2" t="s">
        <v>1642</v>
      </c>
      <c r="B184" s="5" t="s">
        <v>213</v>
      </c>
      <c r="C184" s="13">
        <v>69.837072140000004</v>
      </c>
      <c r="D184" s="9" t="str">
        <f t="shared" si="72"/>
        <v>N/A</v>
      </c>
      <c r="E184" s="13">
        <v>87.283827914</v>
      </c>
      <c r="F184" s="9" t="str">
        <f t="shared" si="73"/>
        <v>N/A</v>
      </c>
      <c r="G184" s="13">
        <v>87.828012819999998</v>
      </c>
      <c r="H184" s="9" t="str">
        <f t="shared" si="74"/>
        <v>N/A</v>
      </c>
      <c r="I184" s="57">
        <v>24.98</v>
      </c>
      <c r="J184" s="57">
        <v>0.62350000000000005</v>
      </c>
      <c r="K184" s="5" t="s">
        <v>736</v>
      </c>
      <c r="L184" s="9" t="str">
        <f t="shared" si="75"/>
        <v>Yes</v>
      </c>
    </row>
    <row r="185" spans="1:12" ht="25.5" x14ac:dyDescent="0.2">
      <c r="A185" s="2" t="s">
        <v>1643</v>
      </c>
      <c r="B185" s="5" t="s">
        <v>213</v>
      </c>
      <c r="C185" s="13">
        <v>69.104862639999993</v>
      </c>
      <c r="D185" s="9" t="str">
        <f t="shared" si="72"/>
        <v>N/A</v>
      </c>
      <c r="E185" s="13">
        <v>83.391736795</v>
      </c>
      <c r="F185" s="9" t="str">
        <f t="shared" si="73"/>
        <v>N/A</v>
      </c>
      <c r="G185" s="13">
        <v>83.288107644999997</v>
      </c>
      <c r="H185" s="9" t="str">
        <f t="shared" si="74"/>
        <v>N/A</v>
      </c>
      <c r="I185" s="57">
        <v>20.67</v>
      </c>
      <c r="J185" s="57">
        <v>-0.124</v>
      </c>
      <c r="K185" s="5" t="s">
        <v>736</v>
      </c>
      <c r="L185" s="9" t="str">
        <f t="shared" si="75"/>
        <v>Yes</v>
      </c>
    </row>
    <row r="186" spans="1:12" ht="25.5" x14ac:dyDescent="0.2">
      <c r="A186" s="2" t="s">
        <v>1645</v>
      </c>
      <c r="B186" s="139" t="s">
        <v>213</v>
      </c>
      <c r="C186" s="137">
        <v>3.6402520086000001</v>
      </c>
      <c r="D186" s="129" t="str">
        <f>IF($B186="N/A","N/A",IF(C186&gt;10,"No",IF(C186&lt;-10,"No","Yes")))</f>
        <v>N/A</v>
      </c>
      <c r="E186" s="137">
        <v>7.9805907943000003</v>
      </c>
      <c r="F186" s="129" t="str">
        <f>IF($B186="N/A","N/A",IF(E186&gt;10,"No",IF(E186&lt;-10,"No","Yes")))</f>
        <v>N/A</v>
      </c>
      <c r="G186" s="137">
        <v>9.1093661743999998</v>
      </c>
      <c r="H186" s="129" t="str">
        <f>IF($B186="N/A","N/A",IF(G186&gt;10,"No",IF(G186&lt;-10,"No","Yes")))</f>
        <v>N/A</v>
      </c>
      <c r="I186" s="138">
        <v>119.2</v>
      </c>
      <c r="J186" s="138">
        <v>14.14</v>
      </c>
      <c r="K186" s="139" t="s">
        <v>736</v>
      </c>
      <c r="L186" s="9" t="str">
        <f t="shared" si="75"/>
        <v>Yes</v>
      </c>
    </row>
    <row r="187" spans="1:12" ht="25.5" x14ac:dyDescent="0.2">
      <c r="A187" s="2" t="s">
        <v>1646</v>
      </c>
      <c r="B187" s="35" t="s">
        <v>213</v>
      </c>
      <c r="C187" s="13">
        <v>3.3028639999999998E-4</v>
      </c>
      <c r="D187" s="44" t="str">
        <f t="shared" ref="D187:D213" si="76">IF($B187="N/A","N/A",IF(C187&gt;10,"No",IF(C187&lt;-10,"No","Yes")))</f>
        <v>N/A</v>
      </c>
      <c r="E187" s="13">
        <v>3.042195E-4</v>
      </c>
      <c r="F187" s="44" t="str">
        <f t="shared" ref="F187:F213" si="77">IF($B187="N/A","N/A",IF(E187&gt;10,"No",IF(E187&lt;-10,"No","Yes")))</f>
        <v>N/A</v>
      </c>
      <c r="G187" s="13">
        <v>2.8455210000000002E-4</v>
      </c>
      <c r="H187" s="44" t="str">
        <f t="shared" ref="H187:H213" si="78">IF($B187="N/A","N/A",IF(G187&gt;10,"No",IF(G187&lt;-10,"No","Yes")))</f>
        <v>N/A</v>
      </c>
      <c r="I187" s="57">
        <v>-7.89</v>
      </c>
      <c r="J187" s="57">
        <v>-6.46</v>
      </c>
      <c r="K187" s="45" t="s">
        <v>736</v>
      </c>
      <c r="L187" s="9" t="str">
        <f t="shared" si="75"/>
        <v>Yes</v>
      </c>
    </row>
    <row r="188" spans="1:12" ht="25.5" x14ac:dyDescent="0.2">
      <c r="A188" s="2" t="s">
        <v>1647</v>
      </c>
      <c r="B188" s="35" t="s">
        <v>213</v>
      </c>
      <c r="C188" s="13">
        <v>4.9542970000000005E-4</v>
      </c>
      <c r="D188" s="44" t="str">
        <f t="shared" si="76"/>
        <v>N/A</v>
      </c>
      <c r="E188" s="13">
        <v>1.5210979999999999E-4</v>
      </c>
      <c r="F188" s="44" t="str">
        <f t="shared" si="77"/>
        <v>N/A</v>
      </c>
      <c r="G188" s="13">
        <v>0</v>
      </c>
      <c r="H188" s="44" t="str">
        <f t="shared" si="78"/>
        <v>N/A</v>
      </c>
      <c r="I188" s="57">
        <v>-69.3</v>
      </c>
      <c r="J188" s="57">
        <v>-100</v>
      </c>
      <c r="K188" s="45" t="s">
        <v>736</v>
      </c>
      <c r="L188" s="9" t="str">
        <f t="shared" si="75"/>
        <v>No</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1746</v>
      </c>
      <c r="J189" s="57" t="s">
        <v>1746</v>
      </c>
      <c r="K189" s="45" t="s">
        <v>736</v>
      </c>
      <c r="L189" s="9" t="str">
        <f t="shared" si="75"/>
        <v>N/A</v>
      </c>
    </row>
    <row r="190" spans="1:12" ht="25.5" x14ac:dyDescent="0.2">
      <c r="A190" s="2" t="s">
        <v>1649</v>
      </c>
      <c r="B190" s="35" t="s">
        <v>213</v>
      </c>
      <c r="C190" s="13">
        <v>0.30667096040000003</v>
      </c>
      <c r="D190" s="44" t="str">
        <f t="shared" si="76"/>
        <v>N/A</v>
      </c>
      <c r="E190" s="13">
        <v>1.0430166407999999</v>
      </c>
      <c r="F190" s="44" t="str">
        <f t="shared" si="77"/>
        <v>N/A</v>
      </c>
      <c r="G190" s="13">
        <v>2.0025353591999999</v>
      </c>
      <c r="H190" s="44" t="str">
        <f t="shared" si="78"/>
        <v>N/A</v>
      </c>
      <c r="I190" s="57">
        <v>240.1</v>
      </c>
      <c r="J190" s="57">
        <v>91.99</v>
      </c>
      <c r="K190" s="45" t="s">
        <v>736</v>
      </c>
      <c r="L190" s="9" t="str">
        <f t="shared" si="75"/>
        <v>No</v>
      </c>
    </row>
    <row r="191" spans="1:12" ht="25.5" x14ac:dyDescent="0.2">
      <c r="A191" s="2" t="s">
        <v>1650</v>
      </c>
      <c r="B191" s="35" t="s">
        <v>213</v>
      </c>
      <c r="C191" s="13">
        <v>50.383545130000002</v>
      </c>
      <c r="D191" s="44" t="str">
        <f t="shared" si="76"/>
        <v>N/A</v>
      </c>
      <c r="E191" s="13">
        <v>73.440266496000007</v>
      </c>
      <c r="F191" s="44" t="str">
        <f t="shared" si="77"/>
        <v>N/A</v>
      </c>
      <c r="G191" s="13">
        <v>75.243114195000004</v>
      </c>
      <c r="H191" s="44" t="str">
        <f t="shared" si="78"/>
        <v>N/A</v>
      </c>
      <c r="I191" s="57">
        <v>45.76</v>
      </c>
      <c r="J191" s="57">
        <v>2.4550000000000001</v>
      </c>
      <c r="K191" s="45" t="s">
        <v>736</v>
      </c>
      <c r="L191" s="9" t="str">
        <f t="shared" si="75"/>
        <v>Yes</v>
      </c>
    </row>
    <row r="192" spans="1:12" ht="25.5" x14ac:dyDescent="0.2">
      <c r="A192" s="2" t="s">
        <v>1651</v>
      </c>
      <c r="B192" s="35" t="s">
        <v>213</v>
      </c>
      <c r="C192" s="13">
        <v>9.0498484800000001E-2</v>
      </c>
      <c r="D192" s="44" t="str">
        <f t="shared" si="76"/>
        <v>N/A</v>
      </c>
      <c r="E192" s="13">
        <v>0.53649113199999998</v>
      </c>
      <c r="F192" s="44" t="str">
        <f t="shared" si="77"/>
        <v>N/A</v>
      </c>
      <c r="G192" s="13">
        <v>2.0012548746999999</v>
      </c>
      <c r="H192" s="44" t="str">
        <f t="shared" si="78"/>
        <v>N/A</v>
      </c>
      <c r="I192" s="57">
        <v>492.8</v>
      </c>
      <c r="J192" s="57">
        <v>273</v>
      </c>
      <c r="K192" s="45" t="s">
        <v>736</v>
      </c>
      <c r="L192" s="9" t="str">
        <f t="shared" si="75"/>
        <v>No</v>
      </c>
    </row>
    <row r="193" spans="1:12" ht="25.5" x14ac:dyDescent="0.2">
      <c r="A193" s="2" t="s">
        <v>1652</v>
      </c>
      <c r="B193" s="35" t="s">
        <v>213</v>
      </c>
      <c r="C193" s="13">
        <v>13.935775802</v>
      </c>
      <c r="D193" s="44" t="str">
        <f t="shared" si="76"/>
        <v>N/A</v>
      </c>
      <c r="E193" s="13">
        <v>29.575309542999999</v>
      </c>
      <c r="F193" s="44" t="str">
        <f t="shared" si="77"/>
        <v>N/A</v>
      </c>
      <c r="G193" s="13">
        <v>31.317661153</v>
      </c>
      <c r="H193" s="44" t="str">
        <f t="shared" si="78"/>
        <v>N/A</v>
      </c>
      <c r="I193" s="57">
        <v>112.2</v>
      </c>
      <c r="J193" s="57">
        <v>5.891</v>
      </c>
      <c r="K193" s="45" t="s">
        <v>736</v>
      </c>
      <c r="L193" s="9" t="str">
        <f t="shared" si="75"/>
        <v>Yes</v>
      </c>
    </row>
    <row r="194" spans="1:12" ht="25.5" x14ac:dyDescent="0.2">
      <c r="A194" s="2" t="s">
        <v>1653</v>
      </c>
      <c r="B194" s="35" t="s">
        <v>213</v>
      </c>
      <c r="C194" s="13">
        <v>28.543189081000001</v>
      </c>
      <c r="D194" s="44" t="str">
        <f t="shared" si="76"/>
        <v>N/A</v>
      </c>
      <c r="E194" s="13">
        <v>46.417206655999998</v>
      </c>
      <c r="F194" s="44" t="str">
        <f t="shared" si="77"/>
        <v>N/A</v>
      </c>
      <c r="G194" s="13">
        <v>46.903432979000002</v>
      </c>
      <c r="H194" s="44" t="str">
        <f t="shared" si="78"/>
        <v>N/A</v>
      </c>
      <c r="I194" s="57">
        <v>62.62</v>
      </c>
      <c r="J194" s="57">
        <v>1.048</v>
      </c>
      <c r="K194" s="45" t="s">
        <v>736</v>
      </c>
      <c r="L194" s="9" t="str">
        <f t="shared" si="75"/>
        <v>Yes</v>
      </c>
    </row>
    <row r="195" spans="1:12" ht="25.5" x14ac:dyDescent="0.2">
      <c r="A195" s="2" t="s">
        <v>1654</v>
      </c>
      <c r="B195" s="35" t="s">
        <v>213</v>
      </c>
      <c r="C195" s="13">
        <v>0.50913654870000002</v>
      </c>
      <c r="D195" s="44" t="str">
        <f t="shared" si="76"/>
        <v>N/A</v>
      </c>
      <c r="E195" s="13">
        <v>1.1475160475999999</v>
      </c>
      <c r="F195" s="44" t="str">
        <f t="shared" si="77"/>
        <v>N/A</v>
      </c>
      <c r="G195" s="13">
        <v>0.91725367390000001</v>
      </c>
      <c r="H195" s="44" t="str">
        <f t="shared" si="78"/>
        <v>N/A</v>
      </c>
      <c r="I195" s="57">
        <v>125.4</v>
      </c>
      <c r="J195" s="57">
        <v>-20.100000000000001</v>
      </c>
      <c r="K195" s="45" t="s">
        <v>736</v>
      </c>
      <c r="L195" s="9" t="str">
        <f t="shared" si="75"/>
        <v>Yes</v>
      </c>
    </row>
    <row r="196" spans="1:12" ht="25.5" x14ac:dyDescent="0.2">
      <c r="A196" s="2" t="s">
        <v>1655</v>
      </c>
      <c r="B196" s="35" t="s">
        <v>213</v>
      </c>
      <c r="C196" s="13">
        <v>0.97896901089999999</v>
      </c>
      <c r="D196" s="44" t="str">
        <f t="shared" si="76"/>
        <v>N/A</v>
      </c>
      <c r="E196" s="13">
        <v>3.0386967236000002</v>
      </c>
      <c r="F196" s="44" t="str">
        <f t="shared" si="77"/>
        <v>N/A</v>
      </c>
      <c r="G196" s="13">
        <v>4.3405576366999998</v>
      </c>
      <c r="H196" s="44" t="str">
        <f t="shared" si="78"/>
        <v>N/A</v>
      </c>
      <c r="I196" s="57">
        <v>210.4</v>
      </c>
      <c r="J196" s="57">
        <v>42.84</v>
      </c>
      <c r="K196" s="45" t="s">
        <v>736</v>
      </c>
      <c r="L196" s="9" t="str">
        <f t="shared" si="75"/>
        <v>No</v>
      </c>
    </row>
    <row r="197" spans="1:12" ht="25.5" x14ac:dyDescent="0.2">
      <c r="A197" s="2" t="s">
        <v>1656</v>
      </c>
      <c r="B197" s="35" t="s">
        <v>213</v>
      </c>
      <c r="C197" s="13">
        <v>38.772160155999998</v>
      </c>
      <c r="D197" s="44" t="str">
        <f t="shared" si="76"/>
        <v>N/A</v>
      </c>
      <c r="E197" s="13">
        <v>61.466490219000001</v>
      </c>
      <c r="F197" s="44" t="str">
        <f t="shared" si="77"/>
        <v>N/A</v>
      </c>
      <c r="G197" s="13">
        <v>62.951175128999999</v>
      </c>
      <c r="H197" s="44" t="str">
        <f t="shared" si="78"/>
        <v>N/A</v>
      </c>
      <c r="I197" s="57">
        <v>58.53</v>
      </c>
      <c r="J197" s="57">
        <v>2.415</v>
      </c>
      <c r="K197" s="45" t="s">
        <v>736</v>
      </c>
      <c r="L197" s="9" t="str">
        <f t="shared" si="75"/>
        <v>Yes</v>
      </c>
    </row>
    <row r="198" spans="1:12" ht="25.5" x14ac:dyDescent="0.2">
      <c r="A198" s="2" t="s">
        <v>1657</v>
      </c>
      <c r="B198" s="35" t="s">
        <v>213</v>
      </c>
      <c r="C198" s="13">
        <v>43.502687706000003</v>
      </c>
      <c r="D198" s="44" t="str">
        <f t="shared" si="76"/>
        <v>N/A</v>
      </c>
      <c r="E198" s="13">
        <v>66.354081105000006</v>
      </c>
      <c r="F198" s="44" t="str">
        <f t="shared" si="77"/>
        <v>N/A</v>
      </c>
      <c r="G198" s="13">
        <v>68.832582353000006</v>
      </c>
      <c r="H198" s="44" t="str">
        <f t="shared" si="78"/>
        <v>N/A</v>
      </c>
      <c r="I198" s="57">
        <v>52.53</v>
      </c>
      <c r="J198" s="57">
        <v>3.7349999999999999</v>
      </c>
      <c r="K198" s="45" t="s">
        <v>736</v>
      </c>
      <c r="L198" s="9" t="str">
        <f t="shared" si="75"/>
        <v>Yes</v>
      </c>
    </row>
    <row r="199" spans="1:12" ht="25.5" x14ac:dyDescent="0.2">
      <c r="A199" s="2" t="s">
        <v>1658</v>
      </c>
      <c r="B199" s="35" t="s">
        <v>213</v>
      </c>
      <c r="C199" s="13">
        <v>0.1418580264</v>
      </c>
      <c r="D199" s="44" t="str">
        <f t="shared" si="76"/>
        <v>N/A</v>
      </c>
      <c r="E199" s="13">
        <v>0.39928812629999999</v>
      </c>
      <c r="F199" s="44" t="str">
        <f t="shared" si="77"/>
        <v>N/A</v>
      </c>
      <c r="G199" s="13">
        <v>0.41928750999999997</v>
      </c>
      <c r="H199" s="44" t="str">
        <f t="shared" si="78"/>
        <v>N/A</v>
      </c>
      <c r="I199" s="57">
        <v>181.5</v>
      </c>
      <c r="J199" s="57">
        <v>5.0090000000000003</v>
      </c>
      <c r="K199" s="45" t="s">
        <v>736</v>
      </c>
      <c r="L199" s="9" t="str">
        <f t="shared" si="75"/>
        <v>Yes</v>
      </c>
    </row>
    <row r="200" spans="1:12" ht="25.5" x14ac:dyDescent="0.2">
      <c r="A200" s="2" t="s">
        <v>1659</v>
      </c>
      <c r="B200" s="35" t="s">
        <v>213</v>
      </c>
      <c r="C200" s="13">
        <v>2.3504834568000001</v>
      </c>
      <c r="D200" s="44" t="str">
        <f t="shared" si="76"/>
        <v>N/A</v>
      </c>
      <c r="E200" s="13">
        <v>5.9672659790999996</v>
      </c>
      <c r="F200" s="44" t="str">
        <f t="shared" si="77"/>
        <v>N/A</v>
      </c>
      <c r="G200" s="13">
        <v>8.0087186761000009</v>
      </c>
      <c r="H200" s="44" t="str">
        <f t="shared" si="78"/>
        <v>N/A</v>
      </c>
      <c r="I200" s="57">
        <v>153.9</v>
      </c>
      <c r="J200" s="57">
        <v>34.21</v>
      </c>
      <c r="K200" s="45" t="s">
        <v>736</v>
      </c>
      <c r="L200" s="9" t="str">
        <f t="shared" si="75"/>
        <v>No</v>
      </c>
    </row>
    <row r="201" spans="1:12" ht="25.5" x14ac:dyDescent="0.2">
      <c r="A201" s="2" t="s">
        <v>1660</v>
      </c>
      <c r="B201" s="35" t="s">
        <v>213</v>
      </c>
      <c r="C201" s="13">
        <v>4.9542970000000005E-4</v>
      </c>
      <c r="D201" s="44" t="str">
        <f t="shared" si="76"/>
        <v>N/A</v>
      </c>
      <c r="E201" s="13">
        <v>3.2247269600000003E-2</v>
      </c>
      <c r="F201" s="44" t="str">
        <f t="shared" si="77"/>
        <v>N/A</v>
      </c>
      <c r="G201" s="13">
        <v>0.25680826449999999</v>
      </c>
      <c r="H201" s="44" t="str">
        <f t="shared" si="78"/>
        <v>N/A</v>
      </c>
      <c r="I201" s="57">
        <v>6409</v>
      </c>
      <c r="J201" s="57">
        <v>696.4</v>
      </c>
      <c r="K201" s="45" t="s">
        <v>736</v>
      </c>
      <c r="L201" s="9" t="str">
        <f t="shared" si="75"/>
        <v>No</v>
      </c>
    </row>
    <row r="202" spans="1:12" ht="25.5" x14ac:dyDescent="0.2">
      <c r="A202" s="2" t="s">
        <v>1661</v>
      </c>
      <c r="B202" s="35" t="s">
        <v>213</v>
      </c>
      <c r="C202" s="13">
        <v>0</v>
      </c>
      <c r="D202" s="44" t="str">
        <f t="shared" si="76"/>
        <v>N/A</v>
      </c>
      <c r="E202" s="13">
        <v>0</v>
      </c>
      <c r="F202" s="44" t="str">
        <f t="shared" si="77"/>
        <v>N/A</v>
      </c>
      <c r="G202" s="13">
        <v>0</v>
      </c>
      <c r="H202" s="44" t="str">
        <f t="shared" si="78"/>
        <v>N/A</v>
      </c>
      <c r="I202" s="57" t="s">
        <v>1746</v>
      </c>
      <c r="J202" s="57" t="s">
        <v>1746</v>
      </c>
      <c r="K202" s="45" t="s">
        <v>736</v>
      </c>
      <c r="L202" s="9" t="str">
        <f t="shared" si="75"/>
        <v>N/A</v>
      </c>
    </row>
    <row r="203" spans="1:12" ht="25.5" x14ac:dyDescent="0.2">
      <c r="A203" s="2" t="s">
        <v>1662</v>
      </c>
      <c r="B203" s="35" t="s">
        <v>213</v>
      </c>
      <c r="C203" s="13">
        <v>0.86386418620000005</v>
      </c>
      <c r="D203" s="44" t="str">
        <f t="shared" si="76"/>
        <v>N/A</v>
      </c>
      <c r="E203" s="13">
        <v>1.6771622402999999</v>
      </c>
      <c r="F203" s="44" t="str">
        <f t="shared" si="77"/>
        <v>N/A</v>
      </c>
      <c r="G203" s="13">
        <v>1.7618042879</v>
      </c>
      <c r="H203" s="44" t="str">
        <f t="shared" si="78"/>
        <v>N/A</v>
      </c>
      <c r="I203" s="57">
        <v>94.15</v>
      </c>
      <c r="J203" s="57">
        <v>5.0469999999999997</v>
      </c>
      <c r="K203" s="45" t="s">
        <v>736</v>
      </c>
      <c r="L203" s="9" t="str">
        <f t="shared" si="75"/>
        <v>Yes</v>
      </c>
    </row>
    <row r="204" spans="1:12" ht="25.5" x14ac:dyDescent="0.2">
      <c r="A204" s="2" t="s">
        <v>1663</v>
      </c>
      <c r="B204" s="35" t="s">
        <v>213</v>
      </c>
      <c r="C204" s="13">
        <v>0.11295796280000001</v>
      </c>
      <c r="D204" s="44" t="str">
        <f t="shared" si="76"/>
        <v>N/A</v>
      </c>
      <c r="E204" s="13">
        <v>0.34513705090000002</v>
      </c>
      <c r="F204" s="44" t="str">
        <f t="shared" si="77"/>
        <v>N/A</v>
      </c>
      <c r="G204" s="13">
        <v>1.9453403883</v>
      </c>
      <c r="H204" s="44" t="str">
        <f t="shared" si="78"/>
        <v>N/A</v>
      </c>
      <c r="I204" s="57">
        <v>205.5</v>
      </c>
      <c r="J204" s="57">
        <v>463.6</v>
      </c>
      <c r="K204" s="45" t="s">
        <v>736</v>
      </c>
      <c r="L204" s="9" t="str">
        <f t="shared" si="75"/>
        <v>No</v>
      </c>
    </row>
    <row r="205" spans="1:12" ht="25.5" x14ac:dyDescent="0.2">
      <c r="A205" s="2" t="s">
        <v>1664</v>
      </c>
      <c r="B205" s="35" t="s">
        <v>213</v>
      </c>
      <c r="C205" s="13">
        <v>0</v>
      </c>
      <c r="D205" s="44" t="str">
        <f t="shared" si="76"/>
        <v>N/A</v>
      </c>
      <c r="E205" s="13">
        <v>3.3464148000000001E-3</v>
      </c>
      <c r="F205" s="44" t="str">
        <f t="shared" si="77"/>
        <v>N/A</v>
      </c>
      <c r="G205" s="13">
        <v>6.2601460999999999E-3</v>
      </c>
      <c r="H205" s="44" t="str">
        <f t="shared" si="78"/>
        <v>N/A</v>
      </c>
      <c r="I205" s="57" t="s">
        <v>1746</v>
      </c>
      <c r="J205" s="57">
        <v>87.07</v>
      </c>
      <c r="K205" s="45" t="s">
        <v>736</v>
      </c>
      <c r="L205" s="9" t="str">
        <f t="shared" si="75"/>
        <v>No</v>
      </c>
    </row>
    <row r="206" spans="1:12" ht="25.5" x14ac:dyDescent="0.2">
      <c r="A206" s="2" t="s">
        <v>1665</v>
      </c>
      <c r="B206" s="35" t="s">
        <v>213</v>
      </c>
      <c r="C206" s="13">
        <v>0.53886232840000003</v>
      </c>
      <c r="D206" s="44" t="str">
        <f t="shared" si="76"/>
        <v>N/A</v>
      </c>
      <c r="E206" s="13">
        <v>1.6252928113</v>
      </c>
      <c r="F206" s="44" t="str">
        <f t="shared" si="77"/>
        <v>N/A</v>
      </c>
      <c r="G206" s="13">
        <v>4.0673876268000004</v>
      </c>
      <c r="H206" s="44" t="str">
        <f t="shared" si="78"/>
        <v>N/A</v>
      </c>
      <c r="I206" s="57">
        <v>201.6</v>
      </c>
      <c r="J206" s="57">
        <v>150.30000000000001</v>
      </c>
      <c r="K206" s="45" t="s">
        <v>736</v>
      </c>
      <c r="L206" s="9" t="str">
        <f t="shared" si="75"/>
        <v>No</v>
      </c>
    </row>
    <row r="207" spans="1:12" ht="25.5" x14ac:dyDescent="0.2">
      <c r="A207" s="2" t="s">
        <v>1666</v>
      </c>
      <c r="B207" s="35" t="s">
        <v>213</v>
      </c>
      <c r="C207" s="13">
        <v>0</v>
      </c>
      <c r="D207" s="44" t="str">
        <f t="shared" si="76"/>
        <v>N/A</v>
      </c>
      <c r="E207" s="13">
        <v>0</v>
      </c>
      <c r="F207" s="44" t="str">
        <f t="shared" si="77"/>
        <v>N/A</v>
      </c>
      <c r="G207" s="13">
        <v>0</v>
      </c>
      <c r="H207" s="44" t="str">
        <f t="shared" si="78"/>
        <v>N/A</v>
      </c>
      <c r="I207" s="57" t="s">
        <v>1746</v>
      </c>
      <c r="J207" s="57" t="s">
        <v>1746</v>
      </c>
      <c r="K207" s="45" t="s">
        <v>736</v>
      </c>
      <c r="L207" s="9" t="str">
        <f t="shared" si="75"/>
        <v>N/A</v>
      </c>
    </row>
    <row r="208" spans="1:12" ht="25.5" x14ac:dyDescent="0.2">
      <c r="A208" s="2" t="s">
        <v>1667</v>
      </c>
      <c r="B208" s="35" t="s">
        <v>213</v>
      </c>
      <c r="C208" s="13">
        <v>7.5640549265999999</v>
      </c>
      <c r="D208" s="44" t="str">
        <f t="shared" si="76"/>
        <v>N/A</v>
      </c>
      <c r="E208" s="13">
        <v>14.707492927000001</v>
      </c>
      <c r="F208" s="44" t="str">
        <f t="shared" si="77"/>
        <v>N/A</v>
      </c>
      <c r="G208" s="13">
        <v>16.315078841999998</v>
      </c>
      <c r="H208" s="44" t="str">
        <f t="shared" si="78"/>
        <v>N/A</v>
      </c>
      <c r="I208" s="57">
        <v>94.44</v>
      </c>
      <c r="J208" s="57">
        <v>10.93</v>
      </c>
      <c r="K208" s="45" t="s">
        <v>736</v>
      </c>
      <c r="L208" s="9" t="str">
        <f t="shared" si="75"/>
        <v>Yes</v>
      </c>
    </row>
    <row r="209" spans="1:12" ht="25.5" x14ac:dyDescent="0.2">
      <c r="A209" s="2" t="s">
        <v>1668</v>
      </c>
      <c r="B209" s="35" t="s">
        <v>213</v>
      </c>
      <c r="C209" s="13">
        <v>0</v>
      </c>
      <c r="D209" s="44" t="str">
        <f t="shared" si="76"/>
        <v>N/A</v>
      </c>
      <c r="E209" s="13">
        <v>8.2899820499999999E-2</v>
      </c>
      <c r="F209" s="44" t="str">
        <f t="shared" si="77"/>
        <v>N/A</v>
      </c>
      <c r="G209" s="13">
        <v>0.12577202539999999</v>
      </c>
      <c r="H209" s="44" t="str">
        <f t="shared" si="78"/>
        <v>N/A</v>
      </c>
      <c r="I209" s="57" t="s">
        <v>1746</v>
      </c>
      <c r="J209" s="57">
        <v>51.72</v>
      </c>
      <c r="K209" s="45" t="s">
        <v>736</v>
      </c>
      <c r="L209" s="9" t="str">
        <f t="shared" si="75"/>
        <v>No</v>
      </c>
    </row>
    <row r="210" spans="1:12" ht="25.5" x14ac:dyDescent="0.2">
      <c r="A210" s="2" t="s">
        <v>1669</v>
      </c>
      <c r="B210" s="35" t="s">
        <v>213</v>
      </c>
      <c r="C210" s="13">
        <v>23.715722459999999</v>
      </c>
      <c r="D210" s="44" t="str">
        <f t="shared" si="76"/>
        <v>N/A</v>
      </c>
      <c r="E210" s="13">
        <v>41.454473548000003</v>
      </c>
      <c r="F210" s="44" t="str">
        <f t="shared" si="77"/>
        <v>N/A</v>
      </c>
      <c r="G210" s="13">
        <v>40.919729277000002</v>
      </c>
      <c r="H210" s="44" t="str">
        <f t="shared" si="78"/>
        <v>N/A</v>
      </c>
      <c r="I210" s="57">
        <v>74.8</v>
      </c>
      <c r="J210" s="57">
        <v>-1.29</v>
      </c>
      <c r="K210" s="45" t="s">
        <v>736</v>
      </c>
      <c r="L210" s="9" t="str">
        <f t="shared" si="75"/>
        <v>Yes</v>
      </c>
    </row>
    <row r="211" spans="1:12" ht="25.5" x14ac:dyDescent="0.2">
      <c r="A211" s="2" t="s">
        <v>1670</v>
      </c>
      <c r="B211" s="35" t="s">
        <v>213</v>
      </c>
      <c r="C211" s="13">
        <v>0</v>
      </c>
      <c r="D211" s="44" t="str">
        <f t="shared" si="76"/>
        <v>N/A</v>
      </c>
      <c r="E211" s="13">
        <v>8.4725137699999994E-2</v>
      </c>
      <c r="F211" s="44" t="str">
        <f t="shared" si="77"/>
        <v>N/A</v>
      </c>
      <c r="G211" s="13">
        <v>0.19819053319999999</v>
      </c>
      <c r="H211" s="44" t="str">
        <f t="shared" si="78"/>
        <v>N/A</v>
      </c>
      <c r="I211" s="57" t="s">
        <v>1746</v>
      </c>
      <c r="J211" s="57">
        <v>133.9</v>
      </c>
      <c r="K211" s="45" t="s">
        <v>736</v>
      </c>
      <c r="L211" s="9" t="str">
        <f t="shared" si="75"/>
        <v>No</v>
      </c>
    </row>
    <row r="212" spans="1:12" ht="25.5" x14ac:dyDescent="0.2">
      <c r="A212" s="2" t="s">
        <v>1671</v>
      </c>
      <c r="B212" s="35" t="s">
        <v>213</v>
      </c>
      <c r="C212" s="13">
        <v>0</v>
      </c>
      <c r="D212" s="44" t="str">
        <f t="shared" si="76"/>
        <v>N/A</v>
      </c>
      <c r="E212" s="13">
        <v>2.2816464000000002E-3</v>
      </c>
      <c r="F212" s="44" t="str">
        <f t="shared" si="77"/>
        <v>N/A</v>
      </c>
      <c r="G212" s="13">
        <v>5.6483590600000001E-2</v>
      </c>
      <c r="H212" s="44" t="str">
        <f t="shared" si="78"/>
        <v>N/A</v>
      </c>
      <c r="I212" s="57" t="s">
        <v>1746</v>
      </c>
      <c r="J212" s="57">
        <v>2376</v>
      </c>
      <c r="K212" s="45" t="s">
        <v>736</v>
      </c>
      <c r="L212" s="9" t="str">
        <f t="shared" si="75"/>
        <v>No</v>
      </c>
    </row>
    <row r="213" spans="1:12" ht="38.25" x14ac:dyDescent="0.2">
      <c r="A213" s="2" t="s">
        <v>1644</v>
      </c>
      <c r="B213" s="35" t="s">
        <v>213</v>
      </c>
      <c r="C213" s="13">
        <v>5.3065471029999998</v>
      </c>
      <c r="D213" s="44" t="str">
        <f t="shared" si="76"/>
        <v>N/A</v>
      </c>
      <c r="E213" s="13">
        <v>10.673998357</v>
      </c>
      <c r="F213" s="44" t="str">
        <f t="shared" si="77"/>
        <v>N/A</v>
      </c>
      <c r="G213" s="13">
        <v>11.665782183999999</v>
      </c>
      <c r="H213" s="44" t="str">
        <f t="shared" si="78"/>
        <v>N/A</v>
      </c>
      <c r="I213" s="57">
        <v>101.1</v>
      </c>
      <c r="J213" s="57">
        <v>9.2919999999999998</v>
      </c>
      <c r="K213" s="45" t="s">
        <v>736</v>
      </c>
      <c r="L213" s="9" t="str">
        <f t="shared" si="75"/>
        <v>Yes</v>
      </c>
    </row>
    <row r="214" spans="1:12" x14ac:dyDescent="0.2">
      <c r="A214" s="161" t="s">
        <v>1633</v>
      </c>
      <c r="B214" s="162"/>
      <c r="C214" s="162"/>
      <c r="D214" s="162"/>
      <c r="E214" s="162"/>
      <c r="F214" s="162"/>
      <c r="G214" s="162"/>
      <c r="H214" s="162"/>
      <c r="I214" s="162"/>
      <c r="J214" s="162"/>
      <c r="K214" s="162"/>
      <c r="L214" s="163"/>
    </row>
    <row r="215" spans="1:12" x14ac:dyDescent="0.2">
      <c r="A215" s="151" t="s">
        <v>1631</v>
      </c>
      <c r="B215" s="152"/>
      <c r="C215" s="152"/>
      <c r="D215" s="152"/>
      <c r="E215" s="152"/>
      <c r="F215" s="152"/>
      <c r="G215" s="152"/>
      <c r="H215" s="152"/>
      <c r="I215" s="152"/>
      <c r="J215" s="152"/>
      <c r="K215" s="152"/>
      <c r="L215" s="153"/>
    </row>
    <row r="216" spans="1:12" s="21" customFormat="1" x14ac:dyDescent="0.2">
      <c r="A216" s="154" t="s">
        <v>1732</v>
      </c>
      <c r="B216" s="154"/>
      <c r="C216" s="154"/>
      <c r="D216" s="154"/>
      <c r="E216" s="154"/>
      <c r="F216" s="154"/>
      <c r="G216" s="154"/>
      <c r="H216" s="154"/>
      <c r="I216" s="154"/>
      <c r="J216" s="154"/>
      <c r="K216" s="154"/>
      <c r="L216" s="155"/>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4" customHeight="1" x14ac:dyDescent="0.2">
      <c r="A2" s="167" t="s">
        <v>1594</v>
      </c>
      <c r="B2" s="168"/>
      <c r="C2" s="168"/>
      <c r="D2" s="168"/>
      <c r="E2" s="168"/>
      <c r="F2" s="168"/>
      <c r="G2" s="168"/>
      <c r="H2" s="168"/>
      <c r="I2" s="168"/>
      <c r="J2" s="168"/>
      <c r="K2" s="168"/>
      <c r="L2" s="169"/>
    </row>
    <row r="3" spans="1:12" s="21" customFormat="1" x14ac:dyDescent="0.2">
      <c r="A3" s="148" t="s">
        <v>1745</v>
      </c>
      <c r="B3" s="149"/>
      <c r="C3" s="149"/>
      <c r="D3" s="149"/>
      <c r="E3" s="149"/>
      <c r="F3" s="149"/>
      <c r="G3" s="149"/>
      <c r="H3" s="149"/>
      <c r="I3" s="149"/>
      <c r="J3" s="149"/>
      <c r="K3" s="149"/>
      <c r="L3" s="150"/>
    </row>
    <row r="4" spans="1:12" s="21" customFormat="1" x14ac:dyDescent="0.2">
      <c r="A4" s="164" t="s">
        <v>648</v>
      </c>
      <c r="B4" s="165"/>
      <c r="C4" s="165"/>
      <c r="D4" s="165"/>
      <c r="E4" s="165"/>
      <c r="F4" s="165"/>
      <c r="G4" s="165"/>
      <c r="H4" s="165"/>
      <c r="I4" s="165"/>
      <c r="J4" s="165"/>
      <c r="K4" s="165"/>
      <c r="L4" s="166"/>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3</v>
      </c>
      <c r="B6" s="48" t="s">
        <v>213</v>
      </c>
      <c r="C6" s="1">
        <v>529965</v>
      </c>
      <c r="D6" s="11" t="str">
        <f t="shared" ref="D6:D39" si="0">IF($B6="N/A","N/A",IF(C6&gt;10,"No",IF(C6&lt;-10,"No","Yes")))</f>
        <v>N/A</v>
      </c>
      <c r="E6" s="1">
        <v>589406</v>
      </c>
      <c r="F6" s="11" t="str">
        <f t="shared" ref="F6:F39" si="1">IF($B6="N/A","N/A",IF(E6&gt;10,"No",IF(E6&lt;-10,"No","Yes")))</f>
        <v>N/A</v>
      </c>
      <c r="G6" s="1">
        <v>572600</v>
      </c>
      <c r="H6" s="11" t="str">
        <f t="shared" ref="H6:H39" si="2">IF($B6="N/A","N/A",IF(G6&gt;10,"No",IF(G6&lt;-10,"No","Yes")))</f>
        <v>N/A</v>
      </c>
      <c r="I6" s="57">
        <v>11.22</v>
      </c>
      <c r="J6" s="57">
        <v>-2.85</v>
      </c>
      <c r="K6" s="48" t="s">
        <v>736</v>
      </c>
      <c r="L6" s="9" t="str">
        <f t="shared" ref="L6:L39" si="3">IF(J6="Div by 0", "N/A", IF(K6="N/A","N/A", IF(J6&gt;VALUE(MID(K6,1,2)), "No", IF(J6&lt;-1*VALUE(MID(K6,1,2)), "No", "Yes"))))</f>
        <v>Yes</v>
      </c>
    </row>
    <row r="7" spans="1:12" x14ac:dyDescent="0.2">
      <c r="A7" s="18" t="s">
        <v>4</v>
      </c>
      <c r="B7" s="35" t="s">
        <v>213</v>
      </c>
      <c r="C7" s="36">
        <v>423380</v>
      </c>
      <c r="D7" s="44" t="str">
        <f t="shared" si="0"/>
        <v>N/A</v>
      </c>
      <c r="E7" s="36">
        <v>455934</v>
      </c>
      <c r="F7" s="44" t="str">
        <f t="shared" si="1"/>
        <v>N/A</v>
      </c>
      <c r="G7" s="36">
        <v>444292</v>
      </c>
      <c r="H7" s="44" t="str">
        <f t="shared" si="2"/>
        <v>N/A</v>
      </c>
      <c r="I7" s="12">
        <v>7.6890000000000001</v>
      </c>
      <c r="J7" s="12">
        <v>-2.5499999999999998</v>
      </c>
      <c r="K7" s="45" t="s">
        <v>736</v>
      </c>
      <c r="L7" s="9" t="str">
        <f t="shared" si="3"/>
        <v>Yes</v>
      </c>
    </row>
    <row r="8" spans="1:12" x14ac:dyDescent="0.2">
      <c r="A8" s="18" t="s">
        <v>359</v>
      </c>
      <c r="B8" s="35" t="s">
        <v>213</v>
      </c>
      <c r="C8" s="8">
        <v>79.888294509999994</v>
      </c>
      <c r="D8" s="44" t="str">
        <f>IF($B8="N/A","N/A",IF(C8&gt;10,"No",IF(C8&lt;-10,"No","Yes")))</f>
        <v>N/A</v>
      </c>
      <c r="E8" s="8">
        <v>77.354828420000004</v>
      </c>
      <c r="F8" s="44" t="str">
        <f t="shared" si="1"/>
        <v>N/A</v>
      </c>
      <c r="G8" s="8">
        <v>77.592036325999999</v>
      </c>
      <c r="H8" s="44" t="str">
        <f t="shared" si="2"/>
        <v>N/A</v>
      </c>
      <c r="I8" s="12">
        <v>-3.17</v>
      </c>
      <c r="J8" s="12">
        <v>0.30659999999999998</v>
      </c>
      <c r="K8" s="45" t="s">
        <v>736</v>
      </c>
      <c r="L8" s="9" t="str">
        <f t="shared" si="3"/>
        <v>Yes</v>
      </c>
    </row>
    <row r="9" spans="1:12" x14ac:dyDescent="0.2">
      <c r="A9" s="18" t="s">
        <v>83</v>
      </c>
      <c r="B9" s="35" t="s">
        <v>213</v>
      </c>
      <c r="C9" s="36">
        <v>400119</v>
      </c>
      <c r="D9" s="44" t="str">
        <f t="shared" si="0"/>
        <v>N/A</v>
      </c>
      <c r="E9" s="36">
        <v>473257.56</v>
      </c>
      <c r="F9" s="44" t="str">
        <f t="shared" si="1"/>
        <v>N/A</v>
      </c>
      <c r="G9" s="36">
        <v>460244.84</v>
      </c>
      <c r="H9" s="44" t="str">
        <f t="shared" si="2"/>
        <v>N/A</v>
      </c>
      <c r="I9" s="12">
        <v>18.28</v>
      </c>
      <c r="J9" s="12">
        <v>-2.75</v>
      </c>
      <c r="K9" s="45" t="s">
        <v>736</v>
      </c>
      <c r="L9" s="9" t="str">
        <f t="shared" si="3"/>
        <v>Yes</v>
      </c>
    </row>
    <row r="10" spans="1:12" x14ac:dyDescent="0.2">
      <c r="A10" s="18" t="s">
        <v>100</v>
      </c>
      <c r="B10" s="35" t="s">
        <v>213</v>
      </c>
      <c r="C10" s="36">
        <v>15043</v>
      </c>
      <c r="D10" s="44" t="str">
        <f t="shared" si="0"/>
        <v>N/A</v>
      </c>
      <c r="E10" s="36">
        <v>17037</v>
      </c>
      <c r="F10" s="44" t="str">
        <f t="shared" si="1"/>
        <v>N/A</v>
      </c>
      <c r="G10" s="36">
        <v>17731</v>
      </c>
      <c r="H10" s="44" t="str">
        <f t="shared" si="2"/>
        <v>N/A</v>
      </c>
      <c r="I10" s="12">
        <v>13.26</v>
      </c>
      <c r="J10" s="12">
        <v>4.0730000000000004</v>
      </c>
      <c r="K10" s="45" t="s">
        <v>736</v>
      </c>
      <c r="L10" s="9" t="str">
        <f t="shared" si="3"/>
        <v>Yes</v>
      </c>
    </row>
    <row r="11" spans="1:12" x14ac:dyDescent="0.2">
      <c r="A11" s="18" t="s">
        <v>977</v>
      </c>
      <c r="B11" s="35" t="s">
        <v>213</v>
      </c>
      <c r="C11" s="36">
        <v>1039</v>
      </c>
      <c r="D11" s="44" t="str">
        <f t="shared" si="0"/>
        <v>N/A</v>
      </c>
      <c r="E11" s="36">
        <v>1013</v>
      </c>
      <c r="F11" s="44" t="str">
        <f t="shared" si="1"/>
        <v>N/A</v>
      </c>
      <c r="G11" s="36">
        <v>1442</v>
      </c>
      <c r="H11" s="44" t="str">
        <f t="shared" si="2"/>
        <v>N/A</v>
      </c>
      <c r="I11" s="12">
        <v>-2.5</v>
      </c>
      <c r="J11" s="12">
        <v>42.35</v>
      </c>
      <c r="K11" s="45" t="s">
        <v>736</v>
      </c>
      <c r="L11" s="9" t="str">
        <f t="shared" si="3"/>
        <v>No</v>
      </c>
    </row>
    <row r="12" spans="1:12" x14ac:dyDescent="0.2">
      <c r="A12" s="18" t="s">
        <v>978</v>
      </c>
      <c r="B12" s="35" t="s">
        <v>213</v>
      </c>
      <c r="C12" s="36">
        <v>1151</v>
      </c>
      <c r="D12" s="44" t="str">
        <f t="shared" si="0"/>
        <v>N/A</v>
      </c>
      <c r="E12" s="36">
        <v>1153</v>
      </c>
      <c r="F12" s="44" t="str">
        <f t="shared" si="1"/>
        <v>N/A</v>
      </c>
      <c r="G12" s="36">
        <v>1106</v>
      </c>
      <c r="H12" s="44" t="str">
        <f t="shared" si="2"/>
        <v>N/A</v>
      </c>
      <c r="I12" s="12">
        <v>0.17380000000000001</v>
      </c>
      <c r="J12" s="12">
        <v>-4.08</v>
      </c>
      <c r="K12" s="45" t="s">
        <v>736</v>
      </c>
      <c r="L12" s="9" t="str">
        <f t="shared" si="3"/>
        <v>Yes</v>
      </c>
    </row>
    <row r="13" spans="1:12" x14ac:dyDescent="0.2">
      <c r="A13" s="18" t="s">
        <v>979</v>
      </c>
      <c r="B13" s="35" t="s">
        <v>213</v>
      </c>
      <c r="C13" s="36">
        <v>6391</v>
      </c>
      <c r="D13" s="44" t="str">
        <f t="shared" si="0"/>
        <v>N/A</v>
      </c>
      <c r="E13" s="36">
        <v>7450</v>
      </c>
      <c r="F13" s="44" t="str">
        <f t="shared" si="1"/>
        <v>N/A</v>
      </c>
      <c r="G13" s="36">
        <v>7888</v>
      </c>
      <c r="H13" s="44" t="str">
        <f t="shared" si="2"/>
        <v>N/A</v>
      </c>
      <c r="I13" s="12">
        <v>16.57</v>
      </c>
      <c r="J13" s="12">
        <v>5.8789999999999996</v>
      </c>
      <c r="K13" s="45" t="s">
        <v>736</v>
      </c>
      <c r="L13" s="9" t="str">
        <f t="shared" si="3"/>
        <v>Yes</v>
      </c>
    </row>
    <row r="14" spans="1:12" x14ac:dyDescent="0.2">
      <c r="A14" s="18" t="s">
        <v>980</v>
      </c>
      <c r="B14" s="35" t="s">
        <v>213</v>
      </c>
      <c r="C14" s="36">
        <v>6455</v>
      </c>
      <c r="D14" s="44" t="str">
        <f t="shared" si="0"/>
        <v>N/A</v>
      </c>
      <c r="E14" s="36">
        <v>7391</v>
      </c>
      <c r="F14" s="44" t="str">
        <f t="shared" si="1"/>
        <v>N/A</v>
      </c>
      <c r="G14" s="36">
        <v>7278</v>
      </c>
      <c r="H14" s="44" t="str">
        <f t="shared" si="2"/>
        <v>N/A</v>
      </c>
      <c r="I14" s="12">
        <v>14.5</v>
      </c>
      <c r="J14" s="12">
        <v>-1.53</v>
      </c>
      <c r="K14" s="45" t="s">
        <v>736</v>
      </c>
      <c r="L14" s="9" t="str">
        <f t="shared" si="3"/>
        <v>Yes</v>
      </c>
    </row>
    <row r="15" spans="1:12" x14ac:dyDescent="0.2">
      <c r="A15" s="4" t="s">
        <v>981</v>
      </c>
      <c r="B15" s="35" t="s">
        <v>213</v>
      </c>
      <c r="C15" s="36">
        <v>11</v>
      </c>
      <c r="D15" s="44" t="str">
        <f t="shared" si="0"/>
        <v>N/A</v>
      </c>
      <c r="E15" s="36">
        <v>30</v>
      </c>
      <c r="F15" s="44" t="str">
        <f t="shared" si="1"/>
        <v>N/A</v>
      </c>
      <c r="G15" s="36">
        <v>17</v>
      </c>
      <c r="H15" s="44" t="str">
        <f t="shared" si="2"/>
        <v>N/A</v>
      </c>
      <c r="I15" s="12">
        <v>328.6</v>
      </c>
      <c r="J15" s="12">
        <v>-43.3</v>
      </c>
      <c r="K15" s="45" t="s">
        <v>736</v>
      </c>
      <c r="L15" s="9" t="str">
        <f t="shared" si="3"/>
        <v>No</v>
      </c>
    </row>
    <row r="16" spans="1:12" x14ac:dyDescent="0.2">
      <c r="A16" s="4" t="s">
        <v>102</v>
      </c>
      <c r="B16" s="35" t="s">
        <v>213</v>
      </c>
      <c r="C16" s="36">
        <v>136177</v>
      </c>
      <c r="D16" s="44" t="str">
        <f t="shared" si="0"/>
        <v>N/A</v>
      </c>
      <c r="E16" s="36">
        <v>146183</v>
      </c>
      <c r="F16" s="44" t="str">
        <f t="shared" si="1"/>
        <v>N/A</v>
      </c>
      <c r="G16" s="36">
        <v>145426</v>
      </c>
      <c r="H16" s="44" t="str">
        <f t="shared" si="2"/>
        <v>N/A</v>
      </c>
      <c r="I16" s="12">
        <v>7.3479999999999999</v>
      </c>
      <c r="J16" s="12">
        <v>-0.51800000000000002</v>
      </c>
      <c r="K16" s="45" t="s">
        <v>736</v>
      </c>
      <c r="L16" s="9" t="str">
        <f t="shared" si="3"/>
        <v>Yes</v>
      </c>
    </row>
    <row r="17" spans="1:12" x14ac:dyDescent="0.2">
      <c r="A17" s="4" t="s">
        <v>982</v>
      </c>
      <c r="B17" s="35" t="s">
        <v>213</v>
      </c>
      <c r="C17" s="36">
        <v>71415</v>
      </c>
      <c r="D17" s="44" t="str">
        <f t="shared" si="0"/>
        <v>N/A</v>
      </c>
      <c r="E17" s="36">
        <v>73982</v>
      </c>
      <c r="F17" s="44" t="str">
        <f t="shared" si="1"/>
        <v>N/A</v>
      </c>
      <c r="G17" s="36">
        <v>71818</v>
      </c>
      <c r="H17" s="44" t="str">
        <f t="shared" si="2"/>
        <v>N/A</v>
      </c>
      <c r="I17" s="12">
        <v>3.5939999999999999</v>
      </c>
      <c r="J17" s="12">
        <v>-2.93</v>
      </c>
      <c r="K17" s="45" t="s">
        <v>736</v>
      </c>
      <c r="L17" s="9" t="str">
        <f t="shared" si="3"/>
        <v>Yes</v>
      </c>
    </row>
    <row r="18" spans="1:12" x14ac:dyDescent="0.2">
      <c r="A18" s="4" t="s">
        <v>983</v>
      </c>
      <c r="B18" s="35" t="s">
        <v>213</v>
      </c>
      <c r="C18" s="36">
        <v>2492</v>
      </c>
      <c r="D18" s="44" t="str">
        <f t="shared" si="0"/>
        <v>N/A</v>
      </c>
      <c r="E18" s="36">
        <v>16</v>
      </c>
      <c r="F18" s="44" t="str">
        <f t="shared" si="1"/>
        <v>N/A</v>
      </c>
      <c r="G18" s="36">
        <v>2360</v>
      </c>
      <c r="H18" s="44" t="str">
        <f t="shared" si="2"/>
        <v>N/A</v>
      </c>
      <c r="I18" s="12">
        <v>-99.4</v>
      </c>
      <c r="J18" s="12">
        <v>14650</v>
      </c>
      <c r="K18" s="45" t="s">
        <v>736</v>
      </c>
      <c r="L18" s="9" t="str">
        <f t="shared" si="3"/>
        <v>No</v>
      </c>
    </row>
    <row r="19" spans="1:12" x14ac:dyDescent="0.2">
      <c r="A19" s="4" t="s">
        <v>984</v>
      </c>
      <c r="B19" s="35" t="s">
        <v>213</v>
      </c>
      <c r="C19" s="36">
        <v>10700</v>
      </c>
      <c r="D19" s="44" t="str">
        <f t="shared" si="0"/>
        <v>N/A</v>
      </c>
      <c r="E19" s="36">
        <v>11311</v>
      </c>
      <c r="F19" s="44" t="str">
        <f t="shared" si="1"/>
        <v>N/A</v>
      </c>
      <c r="G19" s="36">
        <v>10776</v>
      </c>
      <c r="H19" s="44" t="str">
        <f t="shared" si="2"/>
        <v>N/A</v>
      </c>
      <c r="I19" s="12">
        <v>5.71</v>
      </c>
      <c r="J19" s="12">
        <v>-4.7300000000000004</v>
      </c>
      <c r="K19" s="45" t="s">
        <v>736</v>
      </c>
      <c r="L19" s="9" t="str">
        <f t="shared" si="3"/>
        <v>Yes</v>
      </c>
    </row>
    <row r="20" spans="1:12" x14ac:dyDescent="0.2">
      <c r="A20" s="4" t="s">
        <v>985</v>
      </c>
      <c r="B20" s="35" t="s">
        <v>213</v>
      </c>
      <c r="C20" s="36">
        <v>43822</v>
      </c>
      <c r="D20" s="44" t="str">
        <f t="shared" si="0"/>
        <v>N/A</v>
      </c>
      <c r="E20" s="36">
        <v>52296</v>
      </c>
      <c r="F20" s="44" t="str">
        <f t="shared" si="1"/>
        <v>N/A</v>
      </c>
      <c r="G20" s="36">
        <v>51759</v>
      </c>
      <c r="H20" s="44" t="str">
        <f t="shared" si="2"/>
        <v>N/A</v>
      </c>
      <c r="I20" s="12">
        <v>19.34</v>
      </c>
      <c r="J20" s="12">
        <v>-1.03</v>
      </c>
      <c r="K20" s="45" t="s">
        <v>736</v>
      </c>
      <c r="L20" s="9" t="str">
        <f t="shared" si="3"/>
        <v>Yes</v>
      </c>
    </row>
    <row r="21" spans="1:12" x14ac:dyDescent="0.2">
      <c r="A21" s="2" t="s">
        <v>986</v>
      </c>
      <c r="B21" s="35" t="s">
        <v>213</v>
      </c>
      <c r="C21" s="36">
        <v>7748</v>
      </c>
      <c r="D21" s="44" t="str">
        <f t="shared" si="0"/>
        <v>N/A</v>
      </c>
      <c r="E21" s="36">
        <v>8578</v>
      </c>
      <c r="F21" s="44" t="str">
        <f t="shared" si="1"/>
        <v>N/A</v>
      </c>
      <c r="G21" s="36">
        <v>8713</v>
      </c>
      <c r="H21" s="44" t="str">
        <f t="shared" si="2"/>
        <v>N/A</v>
      </c>
      <c r="I21" s="12">
        <v>10.71</v>
      </c>
      <c r="J21" s="12">
        <v>1.5740000000000001</v>
      </c>
      <c r="K21" s="45" t="s">
        <v>736</v>
      </c>
      <c r="L21" s="9" t="str">
        <f t="shared" si="3"/>
        <v>Yes</v>
      </c>
    </row>
    <row r="22" spans="1:12" x14ac:dyDescent="0.2">
      <c r="A22" s="4" t="s">
        <v>1704</v>
      </c>
      <c r="B22" s="35" t="s">
        <v>213</v>
      </c>
      <c r="C22" s="36">
        <v>194097</v>
      </c>
      <c r="D22" s="44" t="str">
        <f t="shared" si="0"/>
        <v>N/A</v>
      </c>
      <c r="E22" s="36">
        <v>217684</v>
      </c>
      <c r="F22" s="44" t="str">
        <f t="shared" si="1"/>
        <v>N/A</v>
      </c>
      <c r="G22" s="36">
        <v>217904</v>
      </c>
      <c r="H22" s="44" t="str">
        <f t="shared" si="2"/>
        <v>N/A</v>
      </c>
      <c r="I22" s="12">
        <v>12.15</v>
      </c>
      <c r="J22" s="12">
        <v>0.1011</v>
      </c>
      <c r="K22" s="45" t="s">
        <v>736</v>
      </c>
      <c r="L22" s="9" t="str">
        <f t="shared" si="3"/>
        <v>Yes</v>
      </c>
    </row>
    <row r="23" spans="1:12" x14ac:dyDescent="0.2">
      <c r="A23" s="4" t="s">
        <v>987</v>
      </c>
      <c r="B23" s="35" t="s">
        <v>213</v>
      </c>
      <c r="C23" s="36">
        <v>31656</v>
      </c>
      <c r="D23" s="44" t="str">
        <f t="shared" si="0"/>
        <v>N/A</v>
      </c>
      <c r="E23" s="36">
        <v>32676</v>
      </c>
      <c r="F23" s="44" t="str">
        <f t="shared" si="1"/>
        <v>N/A</v>
      </c>
      <c r="G23" s="36">
        <v>29145</v>
      </c>
      <c r="H23" s="44" t="str">
        <f t="shared" si="2"/>
        <v>N/A</v>
      </c>
      <c r="I23" s="12">
        <v>3.222</v>
      </c>
      <c r="J23" s="12">
        <v>-10.8</v>
      </c>
      <c r="K23" s="45" t="s">
        <v>736</v>
      </c>
      <c r="L23" s="9" t="str">
        <f t="shared" si="3"/>
        <v>Yes</v>
      </c>
    </row>
    <row r="24" spans="1:12" x14ac:dyDescent="0.2">
      <c r="A24" s="4" t="s">
        <v>988</v>
      </c>
      <c r="B24" s="35" t="s">
        <v>213</v>
      </c>
      <c r="C24" s="36">
        <v>0</v>
      </c>
      <c r="D24" s="44" t="str">
        <f t="shared" si="0"/>
        <v>N/A</v>
      </c>
      <c r="E24" s="36">
        <v>0</v>
      </c>
      <c r="F24" s="44" t="str">
        <f t="shared" si="1"/>
        <v>N/A</v>
      </c>
      <c r="G24" s="36">
        <v>0</v>
      </c>
      <c r="H24" s="44" t="str">
        <f t="shared" si="2"/>
        <v>N/A</v>
      </c>
      <c r="I24" s="12" t="s">
        <v>1746</v>
      </c>
      <c r="J24" s="12" t="s">
        <v>1746</v>
      </c>
      <c r="K24" s="45" t="s">
        <v>736</v>
      </c>
      <c r="L24" s="9" t="str">
        <f t="shared" si="3"/>
        <v>N/A</v>
      </c>
    </row>
    <row r="25" spans="1:12" x14ac:dyDescent="0.2">
      <c r="A25" s="4" t="s">
        <v>989</v>
      </c>
      <c r="B25" s="35" t="s">
        <v>213</v>
      </c>
      <c r="C25" s="36">
        <v>0</v>
      </c>
      <c r="D25" s="44" t="str">
        <f t="shared" si="0"/>
        <v>N/A</v>
      </c>
      <c r="E25" s="36">
        <v>0</v>
      </c>
      <c r="F25" s="44" t="str">
        <f t="shared" si="1"/>
        <v>N/A</v>
      </c>
      <c r="G25" s="36">
        <v>0</v>
      </c>
      <c r="H25" s="44" t="str">
        <f t="shared" si="2"/>
        <v>N/A</v>
      </c>
      <c r="I25" s="12" t="s">
        <v>1746</v>
      </c>
      <c r="J25" s="12" t="s">
        <v>1746</v>
      </c>
      <c r="K25" s="45" t="s">
        <v>736</v>
      </c>
      <c r="L25" s="9" t="str">
        <f t="shared" si="3"/>
        <v>N/A</v>
      </c>
    </row>
    <row r="26" spans="1:12" x14ac:dyDescent="0.2">
      <c r="A26" s="4" t="s">
        <v>990</v>
      </c>
      <c r="B26" s="35" t="s">
        <v>213</v>
      </c>
      <c r="C26" s="36">
        <v>142544</v>
      </c>
      <c r="D26" s="44" t="str">
        <f t="shared" si="0"/>
        <v>N/A</v>
      </c>
      <c r="E26" s="36">
        <v>163333</v>
      </c>
      <c r="F26" s="44" t="str">
        <f t="shared" si="1"/>
        <v>N/A</v>
      </c>
      <c r="G26" s="36">
        <v>165673</v>
      </c>
      <c r="H26" s="44" t="str">
        <f t="shared" si="2"/>
        <v>N/A</v>
      </c>
      <c r="I26" s="12">
        <v>14.58</v>
      </c>
      <c r="J26" s="12">
        <v>1.4330000000000001</v>
      </c>
      <c r="K26" s="45" t="s">
        <v>736</v>
      </c>
      <c r="L26" s="9" t="str">
        <f t="shared" si="3"/>
        <v>Yes</v>
      </c>
    </row>
    <row r="27" spans="1:12" x14ac:dyDescent="0.2">
      <c r="A27" s="4" t="s">
        <v>991</v>
      </c>
      <c r="B27" s="35" t="s">
        <v>213</v>
      </c>
      <c r="C27" s="36">
        <v>8407</v>
      </c>
      <c r="D27" s="44" t="str">
        <f t="shared" si="0"/>
        <v>N/A</v>
      </c>
      <c r="E27" s="36">
        <v>9541</v>
      </c>
      <c r="F27" s="44" t="str">
        <f t="shared" si="1"/>
        <v>N/A</v>
      </c>
      <c r="G27" s="36">
        <v>10514</v>
      </c>
      <c r="H27" s="44" t="str">
        <f t="shared" si="2"/>
        <v>N/A</v>
      </c>
      <c r="I27" s="12">
        <v>13.49</v>
      </c>
      <c r="J27" s="12">
        <v>10.199999999999999</v>
      </c>
      <c r="K27" s="45" t="s">
        <v>736</v>
      </c>
      <c r="L27" s="9" t="str">
        <f t="shared" si="3"/>
        <v>Yes</v>
      </c>
    </row>
    <row r="28" spans="1:12" x14ac:dyDescent="0.2">
      <c r="A28" s="58" t="s">
        <v>992</v>
      </c>
      <c r="B28" s="35" t="s">
        <v>213</v>
      </c>
      <c r="C28" s="36">
        <v>2158</v>
      </c>
      <c r="D28" s="44" t="str">
        <f t="shared" si="0"/>
        <v>N/A</v>
      </c>
      <c r="E28" s="36">
        <v>2285</v>
      </c>
      <c r="F28" s="44" t="str">
        <f t="shared" si="1"/>
        <v>N/A</v>
      </c>
      <c r="G28" s="36">
        <v>2349</v>
      </c>
      <c r="H28" s="44" t="str">
        <f t="shared" si="2"/>
        <v>N/A</v>
      </c>
      <c r="I28" s="12">
        <v>5.8849999999999998</v>
      </c>
      <c r="J28" s="12">
        <v>2.8010000000000002</v>
      </c>
      <c r="K28" s="45" t="s">
        <v>736</v>
      </c>
      <c r="L28" s="9" t="str">
        <f t="shared" si="3"/>
        <v>Yes</v>
      </c>
    </row>
    <row r="29" spans="1:12" x14ac:dyDescent="0.2">
      <c r="A29" s="58" t="s">
        <v>993</v>
      </c>
      <c r="B29" s="35" t="s">
        <v>213</v>
      </c>
      <c r="C29" s="36">
        <v>9332</v>
      </c>
      <c r="D29" s="44" t="str">
        <f t="shared" si="0"/>
        <v>N/A</v>
      </c>
      <c r="E29" s="36">
        <v>9849</v>
      </c>
      <c r="F29" s="44" t="str">
        <f t="shared" si="1"/>
        <v>N/A</v>
      </c>
      <c r="G29" s="36">
        <v>10223</v>
      </c>
      <c r="H29" s="44" t="str">
        <f t="shared" si="2"/>
        <v>N/A</v>
      </c>
      <c r="I29" s="12">
        <v>5.54</v>
      </c>
      <c r="J29" s="12">
        <v>3.7970000000000002</v>
      </c>
      <c r="K29" s="45" t="s">
        <v>736</v>
      </c>
      <c r="L29" s="9" t="str">
        <f t="shared" si="3"/>
        <v>Yes</v>
      </c>
    </row>
    <row r="30" spans="1:12" x14ac:dyDescent="0.2">
      <c r="A30" s="58" t="s">
        <v>106</v>
      </c>
      <c r="B30" s="35" t="s">
        <v>213</v>
      </c>
      <c r="C30" s="36">
        <v>184648</v>
      </c>
      <c r="D30" s="44" t="str">
        <f t="shared" si="0"/>
        <v>N/A</v>
      </c>
      <c r="E30" s="36">
        <v>208502</v>
      </c>
      <c r="F30" s="44" t="str">
        <f t="shared" si="1"/>
        <v>N/A</v>
      </c>
      <c r="G30" s="36">
        <v>191539</v>
      </c>
      <c r="H30" s="44" t="str">
        <f t="shared" si="2"/>
        <v>N/A</v>
      </c>
      <c r="I30" s="12">
        <v>12.92</v>
      </c>
      <c r="J30" s="12">
        <v>-8.14</v>
      </c>
      <c r="K30" s="45" t="s">
        <v>736</v>
      </c>
      <c r="L30" s="9" t="str">
        <f t="shared" si="3"/>
        <v>Yes</v>
      </c>
    </row>
    <row r="31" spans="1:12" x14ac:dyDescent="0.2">
      <c r="A31" s="46" t="s">
        <v>994</v>
      </c>
      <c r="B31" s="35" t="s">
        <v>213</v>
      </c>
      <c r="C31" s="36">
        <v>17104</v>
      </c>
      <c r="D31" s="44" t="str">
        <f t="shared" si="0"/>
        <v>N/A</v>
      </c>
      <c r="E31" s="36">
        <v>18184</v>
      </c>
      <c r="F31" s="44" t="str">
        <f t="shared" si="1"/>
        <v>N/A</v>
      </c>
      <c r="G31" s="36">
        <v>15853</v>
      </c>
      <c r="H31" s="44" t="str">
        <f t="shared" si="2"/>
        <v>N/A</v>
      </c>
      <c r="I31" s="12">
        <v>6.3140000000000001</v>
      </c>
      <c r="J31" s="12">
        <v>-12.8</v>
      </c>
      <c r="K31" s="45" t="s">
        <v>736</v>
      </c>
      <c r="L31" s="9" t="str">
        <f t="shared" si="3"/>
        <v>Yes</v>
      </c>
    </row>
    <row r="32" spans="1:12" x14ac:dyDescent="0.2">
      <c r="A32" s="46" t="s">
        <v>995</v>
      </c>
      <c r="B32" s="35" t="s">
        <v>213</v>
      </c>
      <c r="C32" s="36">
        <v>0</v>
      </c>
      <c r="D32" s="44" t="str">
        <f t="shared" si="0"/>
        <v>N/A</v>
      </c>
      <c r="E32" s="36">
        <v>0</v>
      </c>
      <c r="F32" s="44" t="str">
        <f t="shared" si="1"/>
        <v>N/A</v>
      </c>
      <c r="G32" s="36">
        <v>0</v>
      </c>
      <c r="H32" s="44" t="str">
        <f t="shared" si="2"/>
        <v>N/A</v>
      </c>
      <c r="I32" s="12" t="s">
        <v>1746</v>
      </c>
      <c r="J32" s="12" t="s">
        <v>1746</v>
      </c>
      <c r="K32" s="45" t="s">
        <v>736</v>
      </c>
      <c r="L32" s="9" t="str">
        <f t="shared" si="3"/>
        <v>N/A</v>
      </c>
    </row>
    <row r="33" spans="1:12" x14ac:dyDescent="0.2">
      <c r="A33" s="46" t="s">
        <v>996</v>
      </c>
      <c r="B33" s="35" t="s">
        <v>213</v>
      </c>
      <c r="C33" s="36">
        <v>0</v>
      </c>
      <c r="D33" s="44" t="str">
        <f t="shared" si="0"/>
        <v>N/A</v>
      </c>
      <c r="E33" s="36">
        <v>0</v>
      </c>
      <c r="F33" s="44" t="str">
        <f t="shared" si="1"/>
        <v>N/A</v>
      </c>
      <c r="G33" s="36">
        <v>0</v>
      </c>
      <c r="H33" s="44" t="str">
        <f t="shared" si="2"/>
        <v>N/A</v>
      </c>
      <c r="I33" s="12" t="s">
        <v>1746</v>
      </c>
      <c r="J33" s="12" t="s">
        <v>1746</v>
      </c>
      <c r="K33" s="45" t="s">
        <v>736</v>
      </c>
      <c r="L33" s="9" t="str">
        <f t="shared" si="3"/>
        <v>N/A</v>
      </c>
    </row>
    <row r="34" spans="1:12" x14ac:dyDescent="0.2">
      <c r="A34" s="46" t="s">
        <v>997</v>
      </c>
      <c r="B34" s="35" t="s">
        <v>213</v>
      </c>
      <c r="C34" s="36">
        <v>3444</v>
      </c>
      <c r="D34" s="44" t="str">
        <f t="shared" si="0"/>
        <v>N/A</v>
      </c>
      <c r="E34" s="36">
        <v>4599</v>
      </c>
      <c r="F34" s="44" t="str">
        <f t="shared" si="1"/>
        <v>N/A</v>
      </c>
      <c r="G34" s="36">
        <v>3605</v>
      </c>
      <c r="H34" s="44" t="str">
        <f t="shared" si="2"/>
        <v>N/A</v>
      </c>
      <c r="I34" s="12">
        <v>33.54</v>
      </c>
      <c r="J34" s="12">
        <v>-21.6</v>
      </c>
      <c r="K34" s="45" t="s">
        <v>736</v>
      </c>
      <c r="L34" s="9" t="str">
        <f t="shared" si="3"/>
        <v>Yes</v>
      </c>
    </row>
    <row r="35" spans="1:12" x14ac:dyDescent="0.2">
      <c r="A35" s="46" t="s">
        <v>998</v>
      </c>
      <c r="B35" s="35" t="s">
        <v>213</v>
      </c>
      <c r="C35" s="36">
        <v>9336</v>
      </c>
      <c r="D35" s="44" t="str">
        <f t="shared" si="0"/>
        <v>N/A</v>
      </c>
      <c r="E35" s="36">
        <v>11483</v>
      </c>
      <c r="F35" s="44" t="str">
        <f t="shared" si="1"/>
        <v>N/A</v>
      </c>
      <c r="G35" s="36">
        <v>11552</v>
      </c>
      <c r="H35" s="44" t="str">
        <f t="shared" si="2"/>
        <v>N/A</v>
      </c>
      <c r="I35" s="12">
        <v>23</v>
      </c>
      <c r="J35" s="12">
        <v>0.60089999999999999</v>
      </c>
      <c r="K35" s="45" t="s">
        <v>736</v>
      </c>
      <c r="L35" s="9" t="str">
        <f t="shared" si="3"/>
        <v>Yes</v>
      </c>
    </row>
    <row r="36" spans="1:12" x14ac:dyDescent="0.2">
      <c r="A36" s="46" t="s">
        <v>999</v>
      </c>
      <c r="B36" s="35" t="s">
        <v>213</v>
      </c>
      <c r="C36" s="36">
        <v>154764</v>
      </c>
      <c r="D36" s="44" t="str">
        <f t="shared" si="0"/>
        <v>N/A</v>
      </c>
      <c r="E36" s="36">
        <v>174236</v>
      </c>
      <c r="F36" s="44" t="str">
        <f t="shared" si="1"/>
        <v>N/A</v>
      </c>
      <c r="G36" s="36">
        <v>160529</v>
      </c>
      <c r="H36" s="44" t="str">
        <f t="shared" si="2"/>
        <v>N/A</v>
      </c>
      <c r="I36" s="12">
        <v>12.58</v>
      </c>
      <c r="J36" s="12">
        <v>-7.87</v>
      </c>
      <c r="K36" s="45" t="s">
        <v>736</v>
      </c>
      <c r="L36" s="9" t="str">
        <f t="shared" si="3"/>
        <v>Yes</v>
      </c>
    </row>
    <row r="37" spans="1:12" x14ac:dyDescent="0.2">
      <c r="A37" s="46" t="s">
        <v>122</v>
      </c>
      <c r="B37" s="35" t="s">
        <v>213</v>
      </c>
      <c r="C37" s="36">
        <v>2388</v>
      </c>
      <c r="D37" s="44" t="str">
        <f t="shared" si="0"/>
        <v>N/A</v>
      </c>
      <c r="E37" s="36">
        <v>2929</v>
      </c>
      <c r="F37" s="44" t="str">
        <f t="shared" si="1"/>
        <v>N/A</v>
      </c>
      <c r="G37" s="36">
        <v>3428</v>
      </c>
      <c r="H37" s="44" t="str">
        <f t="shared" si="2"/>
        <v>N/A</v>
      </c>
      <c r="I37" s="12">
        <v>22.65</v>
      </c>
      <c r="J37" s="12">
        <v>17.04</v>
      </c>
      <c r="K37" s="45" t="s">
        <v>736</v>
      </c>
      <c r="L37" s="9" t="str">
        <f t="shared" si="3"/>
        <v>Yes</v>
      </c>
    </row>
    <row r="38" spans="1:12" x14ac:dyDescent="0.2">
      <c r="A38" s="46" t="s">
        <v>84</v>
      </c>
      <c r="B38" s="35" t="s">
        <v>213</v>
      </c>
      <c r="C38" s="47">
        <v>2512370763</v>
      </c>
      <c r="D38" s="44" t="str">
        <f t="shared" si="0"/>
        <v>N/A</v>
      </c>
      <c r="E38" s="47">
        <v>2634456821</v>
      </c>
      <c r="F38" s="44" t="str">
        <f t="shared" si="1"/>
        <v>N/A</v>
      </c>
      <c r="G38" s="47">
        <v>2625609305</v>
      </c>
      <c r="H38" s="44" t="str">
        <f t="shared" si="2"/>
        <v>N/A</v>
      </c>
      <c r="I38" s="12">
        <v>4.859</v>
      </c>
      <c r="J38" s="12">
        <v>-0.33600000000000002</v>
      </c>
      <c r="K38" s="45" t="s">
        <v>736</v>
      </c>
      <c r="L38" s="9" t="str">
        <f t="shared" si="3"/>
        <v>Yes</v>
      </c>
    </row>
    <row r="39" spans="1:12" x14ac:dyDescent="0.2">
      <c r="A39" s="46" t="s">
        <v>1288</v>
      </c>
      <c r="B39" s="35" t="s">
        <v>213</v>
      </c>
      <c r="C39" s="47">
        <v>4740.6352551999998</v>
      </c>
      <c r="D39" s="44" t="str">
        <f t="shared" si="0"/>
        <v>N/A</v>
      </c>
      <c r="E39" s="47">
        <v>4469.6810365000001</v>
      </c>
      <c r="F39" s="44" t="str">
        <f t="shared" si="1"/>
        <v>N/A</v>
      </c>
      <c r="G39" s="47">
        <v>4585.4161806000002</v>
      </c>
      <c r="H39" s="44" t="str">
        <f t="shared" si="2"/>
        <v>N/A</v>
      </c>
      <c r="I39" s="12">
        <v>-5.72</v>
      </c>
      <c r="J39" s="12">
        <v>2.589</v>
      </c>
      <c r="K39" s="45" t="s">
        <v>736</v>
      </c>
      <c r="L39" s="9" t="str">
        <f t="shared" si="3"/>
        <v>Yes</v>
      </c>
    </row>
    <row r="40" spans="1:12" x14ac:dyDescent="0.2">
      <c r="A40" s="46" t="s">
        <v>1289</v>
      </c>
      <c r="B40" s="35" t="s">
        <v>213</v>
      </c>
      <c r="C40" s="47">
        <v>5934.0799353000002</v>
      </c>
      <c r="D40" s="44" t="str">
        <f>IF($B40="N/A","N/A",IF(C40&gt;10,"No",IF(C40&lt;-10,"No","Yes")))</f>
        <v>N/A</v>
      </c>
      <c r="E40" s="47">
        <v>5778.1539016999996</v>
      </c>
      <c r="F40" s="44" t="str">
        <f>IF($B40="N/A","N/A",IF(E40&gt;10,"No",IF(E40&lt;-10,"No","Yes")))</f>
        <v>N/A</v>
      </c>
      <c r="G40" s="47">
        <v>5909.6479454999999</v>
      </c>
      <c r="H40" s="44" t="str">
        <f>IF($B40="N/A","N/A",IF(G40&gt;10,"No",IF(G40&lt;-10,"No","Yes")))</f>
        <v>N/A</v>
      </c>
      <c r="I40" s="12">
        <v>-2.63</v>
      </c>
      <c r="J40" s="12">
        <v>2.2759999999999998</v>
      </c>
      <c r="K40" s="45" t="s">
        <v>736</v>
      </c>
      <c r="L40" s="9" t="str">
        <f>IF(J40="Div by 0", "N/A", IF(K40="N/A","N/A", IF(J40&gt;VALUE(MID(K40,1,2)), "No", IF(J40&lt;-1*VALUE(MID(K40,1,2)), "No", "Yes"))))</f>
        <v>Yes</v>
      </c>
    </row>
    <row r="41" spans="1:12" x14ac:dyDescent="0.2">
      <c r="A41" s="46" t="s">
        <v>107</v>
      </c>
      <c r="B41" s="35" t="s">
        <v>213</v>
      </c>
      <c r="C41" s="47">
        <v>438694284</v>
      </c>
      <c r="D41" s="44" t="str">
        <f t="shared" ref="D41:D44" si="4">IF($B41="N/A","N/A",IF(C41&gt;10,"No",IF(C41&lt;-10,"No","Yes")))</f>
        <v>N/A</v>
      </c>
      <c r="E41" s="47">
        <v>439056563</v>
      </c>
      <c r="F41" s="44" t="str">
        <f t="shared" ref="F41:F44" si="5">IF($B41="N/A","N/A",IF(E41&gt;10,"No",IF(E41&lt;-10,"No","Yes")))</f>
        <v>N/A</v>
      </c>
      <c r="G41" s="47">
        <v>400958642</v>
      </c>
      <c r="H41" s="44" t="str">
        <f t="shared" ref="H41:H44" si="6">IF($B41="N/A","N/A",IF(G41&gt;10,"No",IF(G41&lt;-10,"No","Yes")))</f>
        <v>N/A</v>
      </c>
      <c r="I41" s="12">
        <v>8.2600000000000007E-2</v>
      </c>
      <c r="J41" s="12">
        <v>-8.68</v>
      </c>
      <c r="K41" s="45" t="s">
        <v>736</v>
      </c>
      <c r="L41" s="9" t="str">
        <f t="shared" ref="L41:L43" si="7">IF(J41="Div by 0", "N/A", IF(K41="N/A","N/A", IF(J41&gt;VALUE(MID(K41,1,2)), "No", IF(J41&lt;-1*VALUE(MID(K41,1,2)), "No", "Yes"))))</f>
        <v>Yes</v>
      </c>
    </row>
    <row r="42" spans="1:12" x14ac:dyDescent="0.2">
      <c r="A42" s="46" t="s">
        <v>158</v>
      </c>
      <c r="B42" s="48" t="s">
        <v>217</v>
      </c>
      <c r="C42" s="1">
        <v>12729</v>
      </c>
      <c r="D42" s="44" t="str">
        <f>IF($B42="N/A","N/A",IF(C42&gt;0,"No",IF(C42&lt;0,"No","Yes")))</f>
        <v>No</v>
      </c>
      <c r="E42" s="1">
        <v>1754</v>
      </c>
      <c r="F42" s="44" t="str">
        <f>IF($B42="N/A","N/A",IF(E42&gt;0,"No",IF(E42&lt;0,"No","Yes")))</f>
        <v>No</v>
      </c>
      <c r="G42" s="1">
        <v>1018</v>
      </c>
      <c r="H42" s="44" t="str">
        <f>IF($B42="N/A","N/A",IF(G42&gt;0,"No",IF(G42&lt;0,"No","Yes")))</f>
        <v>No</v>
      </c>
      <c r="I42" s="12">
        <v>-86.2</v>
      </c>
      <c r="J42" s="12">
        <v>-42</v>
      </c>
      <c r="K42" s="45" t="s">
        <v>736</v>
      </c>
      <c r="L42" s="9" t="str">
        <f t="shared" si="7"/>
        <v>No</v>
      </c>
    </row>
    <row r="43" spans="1:12" x14ac:dyDescent="0.2">
      <c r="A43" s="46" t="s">
        <v>156</v>
      </c>
      <c r="B43" s="35" t="s">
        <v>213</v>
      </c>
      <c r="C43" s="47">
        <v>16202683</v>
      </c>
      <c r="D43" s="44" t="str">
        <f t="shared" si="4"/>
        <v>N/A</v>
      </c>
      <c r="E43" s="47">
        <v>2220051</v>
      </c>
      <c r="F43" s="44" t="str">
        <f t="shared" si="5"/>
        <v>N/A</v>
      </c>
      <c r="G43" s="47">
        <v>1309774</v>
      </c>
      <c r="H43" s="44" t="str">
        <f t="shared" si="6"/>
        <v>N/A</v>
      </c>
      <c r="I43" s="12">
        <v>-86.3</v>
      </c>
      <c r="J43" s="12">
        <v>-41</v>
      </c>
      <c r="K43" s="45" t="s">
        <v>736</v>
      </c>
      <c r="L43" s="9" t="str">
        <f t="shared" si="7"/>
        <v>No</v>
      </c>
    </row>
    <row r="44" spans="1:12" x14ac:dyDescent="0.2">
      <c r="A44" s="46" t="s">
        <v>1290</v>
      </c>
      <c r="B44" s="35" t="s">
        <v>213</v>
      </c>
      <c r="C44" s="47">
        <v>1272.8951999000001</v>
      </c>
      <c r="D44" s="44" t="str">
        <f t="shared" si="4"/>
        <v>N/A</v>
      </c>
      <c r="E44" s="47">
        <v>1265.7075256999999</v>
      </c>
      <c r="F44" s="44" t="str">
        <f t="shared" si="5"/>
        <v>N/A</v>
      </c>
      <c r="G44" s="47">
        <v>1286.6149312</v>
      </c>
      <c r="H44" s="44" t="str">
        <f t="shared" si="6"/>
        <v>N/A</v>
      </c>
      <c r="I44" s="12">
        <v>-0.56499999999999995</v>
      </c>
      <c r="J44" s="12">
        <v>1.6519999999999999</v>
      </c>
      <c r="K44" s="45" t="s">
        <v>736</v>
      </c>
      <c r="L44" s="9" t="str">
        <f>IF(J44="Div by 0", "N/A", IF(OR(J44="N/A",K44="N/A"),"N/A", IF(J44&gt;VALUE(MID(K44,1,2)), "No", IF(J44&lt;-1*VALUE(MID(K44,1,2)), "No", "Yes"))))</f>
        <v>Yes</v>
      </c>
    </row>
    <row r="45" spans="1:12" x14ac:dyDescent="0.2">
      <c r="A45" s="46" t="s">
        <v>1291</v>
      </c>
      <c r="B45" s="35" t="s">
        <v>213</v>
      </c>
      <c r="C45" s="47">
        <v>7715.1851359000002</v>
      </c>
      <c r="D45" s="44" t="str">
        <f t="shared" ref="D45:D71" si="8">IF($B45="N/A","N/A",IF(C45&gt;10,"No",IF(C45&lt;-10,"No","Yes")))</f>
        <v>N/A</v>
      </c>
      <c r="E45" s="47">
        <v>6890.9888478000003</v>
      </c>
      <c r="F45" s="44" t="str">
        <f t="shared" ref="F45:F71" si="9">IF($B45="N/A","N/A",IF(E45&gt;10,"No",IF(E45&lt;-10,"No","Yes")))</f>
        <v>N/A</v>
      </c>
      <c r="G45" s="47">
        <v>6648.2973887999997</v>
      </c>
      <c r="H45" s="44" t="str">
        <f t="shared" ref="H45:H71" si="10">IF($B45="N/A","N/A",IF(G45&gt;10,"No",IF(G45&lt;-10,"No","Yes")))</f>
        <v>N/A</v>
      </c>
      <c r="I45" s="12">
        <v>-10.7</v>
      </c>
      <c r="J45" s="12">
        <v>-3.52</v>
      </c>
      <c r="K45" s="45" t="s">
        <v>736</v>
      </c>
      <c r="L45" s="9" t="str">
        <f t="shared" ref="L45:L71" si="11">IF(J45="Div by 0", "N/A", IF(K45="N/A","N/A", IF(J45&gt;VALUE(MID(K45,1,2)), "No", IF(J45&lt;-1*VALUE(MID(K45,1,2)), "No", "Yes"))))</f>
        <v>Yes</v>
      </c>
    </row>
    <row r="46" spans="1:12" x14ac:dyDescent="0.2">
      <c r="A46" s="46" t="s">
        <v>1292</v>
      </c>
      <c r="B46" s="35" t="s">
        <v>213</v>
      </c>
      <c r="C46" s="47">
        <v>14034.662174999999</v>
      </c>
      <c r="D46" s="44" t="str">
        <f t="shared" si="8"/>
        <v>N/A</v>
      </c>
      <c r="E46" s="47">
        <v>13161.365252</v>
      </c>
      <c r="F46" s="44" t="str">
        <f t="shared" si="9"/>
        <v>N/A</v>
      </c>
      <c r="G46" s="47">
        <v>8369.7198336000001</v>
      </c>
      <c r="H46" s="44" t="str">
        <f t="shared" si="10"/>
        <v>N/A</v>
      </c>
      <c r="I46" s="12">
        <v>-6.22</v>
      </c>
      <c r="J46" s="12">
        <v>-36.4</v>
      </c>
      <c r="K46" s="45" t="s">
        <v>736</v>
      </c>
      <c r="L46" s="9" t="str">
        <f t="shared" si="11"/>
        <v>No</v>
      </c>
    </row>
    <row r="47" spans="1:12" x14ac:dyDescent="0.2">
      <c r="A47" s="46" t="s">
        <v>1293</v>
      </c>
      <c r="B47" s="35" t="s">
        <v>213</v>
      </c>
      <c r="C47" s="47">
        <v>35161.272806000001</v>
      </c>
      <c r="D47" s="44" t="str">
        <f t="shared" si="8"/>
        <v>N/A</v>
      </c>
      <c r="E47" s="47">
        <v>23773.719861000001</v>
      </c>
      <c r="F47" s="44" t="str">
        <f t="shared" si="9"/>
        <v>N/A</v>
      </c>
      <c r="G47" s="47">
        <v>14512.449366999999</v>
      </c>
      <c r="H47" s="44" t="str">
        <f t="shared" si="10"/>
        <v>N/A</v>
      </c>
      <c r="I47" s="12">
        <v>-32.4</v>
      </c>
      <c r="J47" s="12">
        <v>-39</v>
      </c>
      <c r="K47" s="45" t="s">
        <v>736</v>
      </c>
      <c r="L47" s="9" t="str">
        <f t="shared" si="11"/>
        <v>No</v>
      </c>
    </row>
    <row r="48" spans="1:12" x14ac:dyDescent="0.2">
      <c r="A48" s="46" t="s">
        <v>1294</v>
      </c>
      <c r="B48" s="35" t="s">
        <v>213</v>
      </c>
      <c r="C48" s="47">
        <v>8007.4664371999997</v>
      </c>
      <c r="D48" s="44" t="str">
        <f t="shared" si="8"/>
        <v>N/A</v>
      </c>
      <c r="E48" s="47">
        <v>8637.2425502999995</v>
      </c>
      <c r="F48" s="44" t="str">
        <f t="shared" si="9"/>
        <v>N/A</v>
      </c>
      <c r="G48" s="47">
        <v>10027.968053000001</v>
      </c>
      <c r="H48" s="44" t="str">
        <f t="shared" si="10"/>
        <v>N/A</v>
      </c>
      <c r="I48" s="12">
        <v>7.8650000000000002</v>
      </c>
      <c r="J48" s="12">
        <v>16.100000000000001</v>
      </c>
      <c r="K48" s="45" t="s">
        <v>736</v>
      </c>
      <c r="L48" s="9" t="str">
        <f t="shared" si="11"/>
        <v>Yes</v>
      </c>
    </row>
    <row r="49" spans="1:12" x14ac:dyDescent="0.2">
      <c r="A49" s="46" t="s">
        <v>1295</v>
      </c>
      <c r="B49" s="35" t="s">
        <v>213</v>
      </c>
      <c r="C49" s="47">
        <v>1522.4529822</v>
      </c>
      <c r="D49" s="44" t="str">
        <f t="shared" si="8"/>
        <v>N/A</v>
      </c>
      <c r="E49" s="47">
        <v>1629.0312541999999</v>
      </c>
      <c r="F49" s="44" t="str">
        <f t="shared" si="9"/>
        <v>N/A</v>
      </c>
      <c r="G49" s="47">
        <v>1445.7878538</v>
      </c>
      <c r="H49" s="44" t="str">
        <f t="shared" si="10"/>
        <v>N/A</v>
      </c>
      <c r="I49" s="12">
        <v>7</v>
      </c>
      <c r="J49" s="12">
        <v>-11.2</v>
      </c>
      <c r="K49" s="45" t="s">
        <v>736</v>
      </c>
      <c r="L49" s="9" t="str">
        <f t="shared" si="11"/>
        <v>Yes</v>
      </c>
    </row>
    <row r="50" spans="1:12" x14ac:dyDescent="0.2">
      <c r="A50" s="46" t="s">
        <v>1296</v>
      </c>
      <c r="B50" s="35" t="s">
        <v>213</v>
      </c>
      <c r="C50" s="47">
        <v>534.14285714000005</v>
      </c>
      <c r="D50" s="44" t="str">
        <f t="shared" si="8"/>
        <v>N/A</v>
      </c>
      <c r="E50" s="47">
        <v>9019.6</v>
      </c>
      <c r="F50" s="44" t="str">
        <f t="shared" si="9"/>
        <v>N/A</v>
      </c>
      <c r="G50" s="47">
        <v>8117.6470588000002</v>
      </c>
      <c r="H50" s="44" t="str">
        <f t="shared" si="10"/>
        <v>N/A</v>
      </c>
      <c r="I50" s="12">
        <v>1589</v>
      </c>
      <c r="J50" s="12">
        <v>-10</v>
      </c>
      <c r="K50" s="45" t="s">
        <v>736</v>
      </c>
      <c r="L50" s="9" t="str">
        <f t="shared" si="11"/>
        <v>Yes</v>
      </c>
    </row>
    <row r="51" spans="1:12" x14ac:dyDescent="0.2">
      <c r="A51" s="46" t="s">
        <v>1297</v>
      </c>
      <c r="B51" s="35" t="s">
        <v>213</v>
      </c>
      <c r="C51" s="47">
        <v>11554.097381</v>
      </c>
      <c r="D51" s="44" t="str">
        <f t="shared" si="8"/>
        <v>N/A</v>
      </c>
      <c r="E51" s="47">
        <v>11141.083033000001</v>
      </c>
      <c r="F51" s="44" t="str">
        <f t="shared" si="9"/>
        <v>N/A</v>
      </c>
      <c r="G51" s="47">
        <v>11487.450758000001</v>
      </c>
      <c r="H51" s="44" t="str">
        <f t="shared" si="10"/>
        <v>N/A</v>
      </c>
      <c r="I51" s="12">
        <v>-3.57</v>
      </c>
      <c r="J51" s="12">
        <v>3.109</v>
      </c>
      <c r="K51" s="45" t="s">
        <v>736</v>
      </c>
      <c r="L51" s="9" t="str">
        <f t="shared" si="11"/>
        <v>Yes</v>
      </c>
    </row>
    <row r="52" spans="1:12" x14ac:dyDescent="0.2">
      <c r="A52" s="46" t="s">
        <v>1298</v>
      </c>
      <c r="B52" s="35" t="s">
        <v>213</v>
      </c>
      <c r="C52" s="47">
        <v>16554.373227</v>
      </c>
      <c r="D52" s="44" t="str">
        <f t="shared" si="8"/>
        <v>N/A</v>
      </c>
      <c r="E52" s="47">
        <v>16999.845341</v>
      </c>
      <c r="F52" s="44" t="str">
        <f t="shared" si="9"/>
        <v>N/A</v>
      </c>
      <c r="G52" s="47">
        <v>17753.477247999999</v>
      </c>
      <c r="H52" s="44" t="str">
        <f t="shared" si="10"/>
        <v>N/A</v>
      </c>
      <c r="I52" s="12">
        <v>2.6909999999999998</v>
      </c>
      <c r="J52" s="12">
        <v>4.4329999999999998</v>
      </c>
      <c r="K52" s="45" t="s">
        <v>736</v>
      </c>
      <c r="L52" s="9" t="str">
        <f t="shared" si="11"/>
        <v>Yes</v>
      </c>
    </row>
    <row r="53" spans="1:12" x14ac:dyDescent="0.2">
      <c r="A53" s="46" t="s">
        <v>1299</v>
      </c>
      <c r="B53" s="35" t="s">
        <v>213</v>
      </c>
      <c r="C53" s="47">
        <v>23710.991974</v>
      </c>
      <c r="D53" s="44" t="str">
        <f t="shared" si="8"/>
        <v>N/A</v>
      </c>
      <c r="E53" s="47">
        <v>64403.25</v>
      </c>
      <c r="F53" s="44" t="str">
        <f t="shared" si="9"/>
        <v>N/A</v>
      </c>
      <c r="G53" s="47">
        <v>12213.763983000001</v>
      </c>
      <c r="H53" s="44" t="str">
        <f t="shared" si="10"/>
        <v>N/A</v>
      </c>
      <c r="I53" s="12">
        <v>171.6</v>
      </c>
      <c r="J53" s="12">
        <v>-81</v>
      </c>
      <c r="K53" s="45" t="s">
        <v>736</v>
      </c>
      <c r="L53" s="9" t="str">
        <f t="shared" si="11"/>
        <v>No</v>
      </c>
    </row>
    <row r="54" spans="1:12" x14ac:dyDescent="0.2">
      <c r="A54" s="46" t="s">
        <v>1300</v>
      </c>
      <c r="B54" s="35" t="s">
        <v>213</v>
      </c>
      <c r="C54" s="47">
        <v>11331.779159</v>
      </c>
      <c r="D54" s="44" t="str">
        <f t="shared" si="8"/>
        <v>N/A</v>
      </c>
      <c r="E54" s="47">
        <v>11887.868623</v>
      </c>
      <c r="F54" s="44" t="str">
        <f t="shared" si="9"/>
        <v>N/A</v>
      </c>
      <c r="G54" s="47">
        <v>13049.797791000001</v>
      </c>
      <c r="H54" s="44" t="str">
        <f t="shared" si="10"/>
        <v>N/A</v>
      </c>
      <c r="I54" s="12">
        <v>4.907</v>
      </c>
      <c r="J54" s="12">
        <v>9.7739999999999991</v>
      </c>
      <c r="K54" s="45" t="s">
        <v>736</v>
      </c>
      <c r="L54" s="9" t="str">
        <f t="shared" si="11"/>
        <v>Yes</v>
      </c>
    </row>
    <row r="55" spans="1:12" x14ac:dyDescent="0.2">
      <c r="A55" s="46" t="s">
        <v>1677</v>
      </c>
      <c r="B55" s="35" t="s">
        <v>213</v>
      </c>
      <c r="C55" s="47">
        <v>3228.7925699000002</v>
      </c>
      <c r="D55" s="44" t="str">
        <f t="shared" si="8"/>
        <v>N/A</v>
      </c>
      <c r="E55" s="47">
        <v>3038.4527115000001</v>
      </c>
      <c r="F55" s="44" t="str">
        <f t="shared" si="9"/>
        <v>N/A</v>
      </c>
      <c r="G55" s="47">
        <v>2949.5821596000001</v>
      </c>
      <c r="H55" s="44" t="str">
        <f t="shared" si="10"/>
        <v>N/A</v>
      </c>
      <c r="I55" s="12">
        <v>-5.9</v>
      </c>
      <c r="J55" s="12">
        <v>-2.92</v>
      </c>
      <c r="K55" s="45" t="s">
        <v>736</v>
      </c>
      <c r="L55" s="9" t="str">
        <f t="shared" si="11"/>
        <v>Yes</v>
      </c>
    </row>
    <row r="56" spans="1:12" x14ac:dyDescent="0.2">
      <c r="A56" s="46" t="s">
        <v>1301</v>
      </c>
      <c r="B56" s="35" t="s">
        <v>213</v>
      </c>
      <c r="C56" s="47">
        <v>8949.6357769999995</v>
      </c>
      <c r="D56" s="44" t="str">
        <f t="shared" si="8"/>
        <v>N/A</v>
      </c>
      <c r="E56" s="47">
        <v>8925.3119607999997</v>
      </c>
      <c r="F56" s="44" t="str">
        <f t="shared" si="9"/>
        <v>N/A</v>
      </c>
      <c r="G56" s="47">
        <v>8428.5846435999993</v>
      </c>
      <c r="H56" s="44" t="str">
        <f t="shared" si="10"/>
        <v>N/A</v>
      </c>
      <c r="I56" s="12">
        <v>-0.27200000000000002</v>
      </c>
      <c r="J56" s="12">
        <v>-5.57</v>
      </c>
      <c r="K56" s="45" t="s">
        <v>736</v>
      </c>
      <c r="L56" s="9" t="str">
        <f t="shared" si="11"/>
        <v>Yes</v>
      </c>
    </row>
    <row r="57" spans="1:12" x14ac:dyDescent="0.2">
      <c r="A57" s="46" t="s">
        <v>1678</v>
      </c>
      <c r="B57" s="35" t="s">
        <v>213</v>
      </c>
      <c r="C57" s="47">
        <v>1889.4940313</v>
      </c>
      <c r="D57" s="44" t="str">
        <f t="shared" si="8"/>
        <v>N/A</v>
      </c>
      <c r="E57" s="47">
        <v>1812.0742912000001</v>
      </c>
      <c r="F57" s="44" t="str">
        <f t="shared" si="9"/>
        <v>N/A</v>
      </c>
      <c r="G57" s="47">
        <v>1773.8010133</v>
      </c>
      <c r="H57" s="44" t="str">
        <f t="shared" si="10"/>
        <v>N/A</v>
      </c>
      <c r="I57" s="12">
        <v>-4.0999999999999996</v>
      </c>
      <c r="J57" s="12">
        <v>-2.11</v>
      </c>
      <c r="K57" s="45" t="s">
        <v>736</v>
      </c>
      <c r="L57" s="9" t="str">
        <f t="shared" si="11"/>
        <v>Yes</v>
      </c>
    </row>
    <row r="58" spans="1:12" x14ac:dyDescent="0.2">
      <c r="A58" s="46" t="s">
        <v>1302</v>
      </c>
      <c r="B58" s="35" t="s">
        <v>213</v>
      </c>
      <c r="C58" s="47">
        <v>1932.9146765</v>
      </c>
      <c r="D58" s="44" t="str">
        <f t="shared" si="8"/>
        <v>N/A</v>
      </c>
      <c r="E58" s="47">
        <v>1919.5296854000001</v>
      </c>
      <c r="F58" s="44" t="str">
        <f t="shared" si="9"/>
        <v>N/A</v>
      </c>
      <c r="G58" s="47">
        <v>1823.2246697999999</v>
      </c>
      <c r="H58" s="44" t="str">
        <f t="shared" si="10"/>
        <v>N/A</v>
      </c>
      <c r="I58" s="12">
        <v>-0.69199999999999995</v>
      </c>
      <c r="J58" s="12">
        <v>-5.0199999999999996</v>
      </c>
      <c r="K58" s="45" t="s">
        <v>736</v>
      </c>
      <c r="L58" s="9" t="str">
        <f t="shared" si="11"/>
        <v>Yes</v>
      </c>
    </row>
    <row r="59" spans="1:12" ht="12" customHeight="1" x14ac:dyDescent="0.2">
      <c r="A59" s="46" t="s">
        <v>1679</v>
      </c>
      <c r="B59" s="35" t="s">
        <v>213</v>
      </c>
      <c r="C59" s="47" t="s">
        <v>1746</v>
      </c>
      <c r="D59" s="44" t="str">
        <f t="shared" si="8"/>
        <v>N/A</v>
      </c>
      <c r="E59" s="47" t="s">
        <v>1746</v>
      </c>
      <c r="F59" s="44" t="str">
        <f t="shared" si="9"/>
        <v>N/A</v>
      </c>
      <c r="G59" s="47" t="s">
        <v>1746</v>
      </c>
      <c r="H59" s="44" t="str">
        <f t="shared" si="10"/>
        <v>N/A</v>
      </c>
      <c r="I59" s="12" t="s">
        <v>1746</v>
      </c>
      <c r="J59" s="12" t="s">
        <v>1746</v>
      </c>
      <c r="K59" s="45" t="s">
        <v>736</v>
      </c>
      <c r="L59" s="9" t="str">
        <f t="shared" si="11"/>
        <v>N/A</v>
      </c>
    </row>
    <row r="60" spans="1:12" x14ac:dyDescent="0.2">
      <c r="A60" s="46" t="s">
        <v>1680</v>
      </c>
      <c r="B60" s="35" t="s">
        <v>213</v>
      </c>
      <c r="C60" s="47" t="s">
        <v>1746</v>
      </c>
      <c r="D60" s="44" t="str">
        <f t="shared" si="8"/>
        <v>N/A</v>
      </c>
      <c r="E60" s="47" t="s">
        <v>1746</v>
      </c>
      <c r="F60" s="44" t="str">
        <f t="shared" si="9"/>
        <v>N/A</v>
      </c>
      <c r="G60" s="47" t="s">
        <v>1746</v>
      </c>
      <c r="H60" s="44" t="str">
        <f t="shared" si="10"/>
        <v>N/A</v>
      </c>
      <c r="I60" s="12" t="s">
        <v>1746</v>
      </c>
      <c r="J60" s="12" t="s">
        <v>1746</v>
      </c>
      <c r="K60" s="45" t="s">
        <v>736</v>
      </c>
      <c r="L60" s="9" t="str">
        <f t="shared" si="11"/>
        <v>N/A</v>
      </c>
    </row>
    <row r="61" spans="1:12" x14ac:dyDescent="0.2">
      <c r="A61" s="3" t="s">
        <v>1681</v>
      </c>
      <c r="B61" s="35" t="s">
        <v>213</v>
      </c>
      <c r="C61" s="47">
        <v>2019.6039048</v>
      </c>
      <c r="D61" s="44" t="str">
        <f t="shared" si="8"/>
        <v>N/A</v>
      </c>
      <c r="E61" s="47">
        <v>1911.5955868999999</v>
      </c>
      <c r="F61" s="44" t="str">
        <f t="shared" si="9"/>
        <v>N/A</v>
      </c>
      <c r="G61" s="47">
        <v>1893.3308927999999</v>
      </c>
      <c r="H61" s="44" t="str">
        <f t="shared" si="10"/>
        <v>N/A</v>
      </c>
      <c r="I61" s="12">
        <v>-5.35</v>
      </c>
      <c r="J61" s="12">
        <v>-0.95499999999999996</v>
      </c>
      <c r="K61" s="45" t="s">
        <v>736</v>
      </c>
      <c r="L61" s="9" t="str">
        <f t="shared" si="11"/>
        <v>Yes</v>
      </c>
    </row>
    <row r="62" spans="1:12" x14ac:dyDescent="0.2">
      <c r="A62" s="3" t="s">
        <v>1682</v>
      </c>
      <c r="B62" s="35" t="s">
        <v>213</v>
      </c>
      <c r="C62" s="47">
        <v>1336.6639705</v>
      </c>
      <c r="D62" s="44" t="str">
        <f t="shared" si="8"/>
        <v>N/A</v>
      </c>
      <c r="E62" s="47">
        <v>1324.0565978</v>
      </c>
      <c r="F62" s="44" t="str">
        <f t="shared" si="9"/>
        <v>N/A</v>
      </c>
      <c r="G62" s="47">
        <v>1277.9970516000001</v>
      </c>
      <c r="H62" s="44" t="str">
        <f t="shared" si="10"/>
        <v>N/A</v>
      </c>
      <c r="I62" s="12">
        <v>-0.94299999999999995</v>
      </c>
      <c r="J62" s="12">
        <v>-3.48</v>
      </c>
      <c r="K62" s="45" t="s">
        <v>736</v>
      </c>
      <c r="L62" s="9" t="str">
        <f t="shared" si="11"/>
        <v>Yes</v>
      </c>
    </row>
    <row r="63" spans="1:12" x14ac:dyDescent="0.2">
      <c r="A63" s="3" t="s">
        <v>1683</v>
      </c>
      <c r="B63" s="35" t="s">
        <v>213</v>
      </c>
      <c r="C63" s="47">
        <v>2296.4026877000001</v>
      </c>
      <c r="D63" s="44" t="str">
        <f t="shared" si="8"/>
        <v>N/A</v>
      </c>
      <c r="E63" s="47">
        <v>2275.5076586</v>
      </c>
      <c r="F63" s="44" t="str">
        <f t="shared" si="9"/>
        <v>N/A</v>
      </c>
      <c r="G63" s="47">
        <v>1949.2452106999999</v>
      </c>
      <c r="H63" s="44" t="str">
        <f t="shared" si="10"/>
        <v>N/A</v>
      </c>
      <c r="I63" s="12">
        <v>-0.91</v>
      </c>
      <c r="J63" s="12">
        <v>-14.3</v>
      </c>
      <c r="K63" s="45" t="s">
        <v>736</v>
      </c>
      <c r="L63" s="9" t="str">
        <f t="shared" si="11"/>
        <v>Yes</v>
      </c>
    </row>
    <row r="64" spans="1:12" x14ac:dyDescent="0.2">
      <c r="A64" s="3" t="s">
        <v>1684</v>
      </c>
      <c r="B64" s="35" t="s">
        <v>213</v>
      </c>
      <c r="C64" s="47">
        <v>158.74260609000001</v>
      </c>
      <c r="D64" s="44" t="str">
        <f t="shared" si="8"/>
        <v>N/A</v>
      </c>
      <c r="E64" s="47">
        <v>170.37536806</v>
      </c>
      <c r="F64" s="44" t="str">
        <f t="shared" si="9"/>
        <v>N/A</v>
      </c>
      <c r="G64" s="47">
        <v>165.41191430999999</v>
      </c>
      <c r="H64" s="44" t="str">
        <f t="shared" si="10"/>
        <v>N/A</v>
      </c>
      <c r="I64" s="12">
        <v>7.3280000000000003</v>
      </c>
      <c r="J64" s="12">
        <v>-2.91</v>
      </c>
      <c r="K64" s="45" t="s">
        <v>736</v>
      </c>
      <c r="L64" s="9" t="str">
        <f t="shared" si="11"/>
        <v>Yes</v>
      </c>
    </row>
    <row r="65" spans="1:12" x14ac:dyDescent="0.2">
      <c r="A65" s="3" t="s">
        <v>1685</v>
      </c>
      <c r="B65" s="35" t="s">
        <v>213</v>
      </c>
      <c r="C65" s="47">
        <v>2470.4507549</v>
      </c>
      <c r="D65" s="44" t="str">
        <f t="shared" si="8"/>
        <v>N/A</v>
      </c>
      <c r="E65" s="47">
        <v>2369.0829008999999</v>
      </c>
      <c r="F65" s="44" t="str">
        <f t="shared" si="9"/>
        <v>N/A</v>
      </c>
      <c r="G65" s="47">
        <v>2352.7114268999999</v>
      </c>
      <c r="H65" s="44" t="str">
        <f t="shared" si="10"/>
        <v>N/A</v>
      </c>
      <c r="I65" s="12">
        <v>-4.0999999999999996</v>
      </c>
      <c r="J65" s="12">
        <v>-0.69099999999999995</v>
      </c>
      <c r="K65" s="45" t="s">
        <v>736</v>
      </c>
      <c r="L65" s="9" t="str">
        <f t="shared" si="11"/>
        <v>Yes</v>
      </c>
    </row>
    <row r="66" spans="1:12" x14ac:dyDescent="0.2">
      <c r="A66" s="3" t="s">
        <v>1686</v>
      </c>
      <c r="B66" s="35" t="s">
        <v>213</v>
      </c>
      <c r="C66" s="47">
        <v>3643.7805192000001</v>
      </c>
      <c r="D66" s="44" t="str">
        <f t="shared" si="8"/>
        <v>N/A</v>
      </c>
      <c r="E66" s="47">
        <v>3654.7586339999998</v>
      </c>
      <c r="F66" s="44" t="str">
        <f t="shared" si="9"/>
        <v>N/A</v>
      </c>
      <c r="G66" s="47">
        <v>3499.2320696000002</v>
      </c>
      <c r="H66" s="44" t="str">
        <f t="shared" si="10"/>
        <v>N/A</v>
      </c>
      <c r="I66" s="12">
        <v>0.30130000000000001</v>
      </c>
      <c r="J66" s="12">
        <v>-4.26</v>
      </c>
      <c r="K66" s="45" t="s">
        <v>736</v>
      </c>
      <c r="L66" s="9" t="str">
        <f t="shared" si="11"/>
        <v>Yes</v>
      </c>
    </row>
    <row r="67" spans="1:12" x14ac:dyDescent="0.2">
      <c r="A67" s="3" t="s">
        <v>1687</v>
      </c>
      <c r="B67" s="35" t="s">
        <v>213</v>
      </c>
      <c r="C67" s="47" t="s">
        <v>1746</v>
      </c>
      <c r="D67" s="44" t="str">
        <f t="shared" si="8"/>
        <v>N/A</v>
      </c>
      <c r="E67" s="47" t="s">
        <v>1746</v>
      </c>
      <c r="F67" s="44" t="str">
        <f t="shared" si="9"/>
        <v>N/A</v>
      </c>
      <c r="G67" s="47" t="s">
        <v>1746</v>
      </c>
      <c r="H67" s="44" t="str">
        <f t="shared" si="10"/>
        <v>N/A</v>
      </c>
      <c r="I67" s="12" t="s">
        <v>1746</v>
      </c>
      <c r="J67" s="12" t="s">
        <v>1746</v>
      </c>
      <c r="K67" s="45" t="s">
        <v>736</v>
      </c>
      <c r="L67" s="9" t="str">
        <f t="shared" si="11"/>
        <v>N/A</v>
      </c>
    </row>
    <row r="68" spans="1:12" x14ac:dyDescent="0.2">
      <c r="A68" s="2" t="s">
        <v>1688</v>
      </c>
      <c r="B68" s="35" t="s">
        <v>213</v>
      </c>
      <c r="C68" s="47" t="s">
        <v>1746</v>
      </c>
      <c r="D68" s="44" t="str">
        <f t="shared" si="8"/>
        <v>N/A</v>
      </c>
      <c r="E68" s="47" t="s">
        <v>1746</v>
      </c>
      <c r="F68" s="44" t="str">
        <f t="shared" si="9"/>
        <v>N/A</v>
      </c>
      <c r="G68" s="47" t="s">
        <v>1746</v>
      </c>
      <c r="H68" s="44" t="str">
        <f t="shared" si="10"/>
        <v>N/A</v>
      </c>
      <c r="I68" s="12" t="s">
        <v>1746</v>
      </c>
      <c r="J68" s="12" t="s">
        <v>1746</v>
      </c>
      <c r="K68" s="45" t="s">
        <v>736</v>
      </c>
      <c r="L68" s="9" t="str">
        <f t="shared" si="11"/>
        <v>N/A</v>
      </c>
    </row>
    <row r="69" spans="1:12" x14ac:dyDescent="0.2">
      <c r="A69" s="2" t="s">
        <v>1689</v>
      </c>
      <c r="B69" s="35" t="s">
        <v>213</v>
      </c>
      <c r="C69" s="47">
        <v>2437.4727062000002</v>
      </c>
      <c r="D69" s="44" t="str">
        <f t="shared" si="8"/>
        <v>N/A</v>
      </c>
      <c r="E69" s="47">
        <v>2424.3276799</v>
      </c>
      <c r="F69" s="44" t="str">
        <f t="shared" si="9"/>
        <v>N/A</v>
      </c>
      <c r="G69" s="47">
        <v>2238.8219140000001</v>
      </c>
      <c r="H69" s="44" t="str">
        <f t="shared" si="10"/>
        <v>N/A</v>
      </c>
      <c r="I69" s="12">
        <v>-0.53900000000000003</v>
      </c>
      <c r="J69" s="12">
        <v>-7.65</v>
      </c>
      <c r="K69" s="45" t="s">
        <v>736</v>
      </c>
      <c r="L69" s="9" t="str">
        <f t="shared" si="11"/>
        <v>Yes</v>
      </c>
    </row>
    <row r="70" spans="1:12" x14ac:dyDescent="0.2">
      <c r="A70" s="46" t="s">
        <v>1690</v>
      </c>
      <c r="B70" s="35" t="s">
        <v>213</v>
      </c>
      <c r="C70" s="47">
        <v>1926.5807626000001</v>
      </c>
      <c r="D70" s="44" t="str">
        <f t="shared" si="8"/>
        <v>N/A</v>
      </c>
      <c r="E70" s="47">
        <v>1805.7132283000001</v>
      </c>
      <c r="F70" s="44" t="str">
        <f t="shared" si="9"/>
        <v>N/A</v>
      </c>
      <c r="G70" s="47">
        <v>1550.3396814</v>
      </c>
      <c r="H70" s="44" t="str">
        <f t="shared" si="10"/>
        <v>N/A</v>
      </c>
      <c r="I70" s="12">
        <v>-6.27</v>
      </c>
      <c r="J70" s="12">
        <v>-14.1</v>
      </c>
      <c r="K70" s="45" t="s">
        <v>736</v>
      </c>
      <c r="L70" s="9" t="str">
        <f t="shared" si="11"/>
        <v>Yes</v>
      </c>
    </row>
    <row r="71" spans="1:12" x14ac:dyDescent="0.2">
      <c r="A71" s="46" t="s">
        <v>1691</v>
      </c>
      <c r="B71" s="35" t="s">
        <v>213</v>
      </c>
      <c r="C71" s="47">
        <v>2374.3206107000001</v>
      </c>
      <c r="D71" s="44" t="str">
        <f t="shared" si="8"/>
        <v>N/A</v>
      </c>
      <c r="E71" s="47">
        <v>2270.5749901999998</v>
      </c>
      <c r="F71" s="44" t="str">
        <f t="shared" si="9"/>
        <v>N/A</v>
      </c>
      <c r="G71" s="47">
        <v>2299.7850294999998</v>
      </c>
      <c r="H71" s="44" t="str">
        <f t="shared" si="10"/>
        <v>N/A</v>
      </c>
      <c r="I71" s="12">
        <v>-4.37</v>
      </c>
      <c r="J71" s="12">
        <v>1.286</v>
      </c>
      <c r="K71" s="45" t="s">
        <v>736</v>
      </c>
      <c r="L71" s="9" t="str">
        <f t="shared" si="11"/>
        <v>Yes</v>
      </c>
    </row>
    <row r="72" spans="1:12" x14ac:dyDescent="0.2">
      <c r="A72" s="46" t="s">
        <v>1609</v>
      </c>
      <c r="B72" s="35" t="s">
        <v>213</v>
      </c>
      <c r="C72" s="47">
        <v>394566909</v>
      </c>
      <c r="D72" s="44" t="str">
        <f t="shared" ref="D72:D135" si="12">IF($B72="N/A","N/A",IF(C72&gt;10,"No",IF(C72&lt;-10,"No","Yes")))</f>
        <v>N/A</v>
      </c>
      <c r="E72" s="47">
        <v>411317340</v>
      </c>
      <c r="F72" s="44" t="str">
        <f t="shared" ref="F72:F135" si="13">IF($B72="N/A","N/A",IF(E72&gt;10,"No",IF(E72&lt;-10,"No","Yes")))</f>
        <v>N/A</v>
      </c>
      <c r="G72" s="47">
        <v>363468940</v>
      </c>
      <c r="H72" s="44" t="str">
        <f t="shared" ref="H72:H135" si="14">IF($B72="N/A","N/A",IF(G72&gt;10,"No",IF(G72&lt;-10,"No","Yes")))</f>
        <v>N/A</v>
      </c>
      <c r="I72" s="12">
        <v>4.2450000000000001</v>
      </c>
      <c r="J72" s="12">
        <v>-11.6</v>
      </c>
      <c r="K72" s="45" t="s">
        <v>736</v>
      </c>
      <c r="L72" s="9" t="str">
        <f t="shared" ref="L72:L132" si="15">IF(J72="Div by 0", "N/A", IF(K72="N/A","N/A", IF(J72&gt;VALUE(MID(K72,1,2)), "No", IF(J72&lt;-1*VALUE(MID(K72,1,2)), "No", "Yes"))))</f>
        <v>Yes</v>
      </c>
    </row>
    <row r="73" spans="1:12" x14ac:dyDescent="0.2">
      <c r="A73" s="46" t="s">
        <v>1610</v>
      </c>
      <c r="B73" s="35" t="s">
        <v>213</v>
      </c>
      <c r="C73" s="36">
        <v>37428</v>
      </c>
      <c r="D73" s="44" t="str">
        <f t="shared" si="12"/>
        <v>N/A</v>
      </c>
      <c r="E73" s="36">
        <v>37632</v>
      </c>
      <c r="F73" s="44" t="str">
        <f t="shared" si="13"/>
        <v>N/A</v>
      </c>
      <c r="G73" s="36">
        <v>32513</v>
      </c>
      <c r="H73" s="44" t="str">
        <f t="shared" si="14"/>
        <v>N/A</v>
      </c>
      <c r="I73" s="12">
        <v>0.54500000000000004</v>
      </c>
      <c r="J73" s="12">
        <v>-13.6</v>
      </c>
      <c r="K73" s="45" t="s">
        <v>736</v>
      </c>
      <c r="L73" s="9" t="str">
        <f t="shared" si="15"/>
        <v>Yes</v>
      </c>
    </row>
    <row r="74" spans="1:12" x14ac:dyDescent="0.2">
      <c r="A74" s="46" t="s">
        <v>1303</v>
      </c>
      <c r="B74" s="35" t="s">
        <v>213</v>
      </c>
      <c r="C74" s="47">
        <v>10542.024928000001</v>
      </c>
      <c r="D74" s="44" t="str">
        <f t="shared" si="12"/>
        <v>N/A</v>
      </c>
      <c r="E74" s="47">
        <v>10929.988839</v>
      </c>
      <c r="F74" s="44" t="str">
        <f t="shared" si="13"/>
        <v>N/A</v>
      </c>
      <c r="G74" s="47">
        <v>11179.188017</v>
      </c>
      <c r="H74" s="44" t="str">
        <f t="shared" si="14"/>
        <v>N/A</v>
      </c>
      <c r="I74" s="12">
        <v>3.68</v>
      </c>
      <c r="J74" s="12">
        <v>2.2799999999999998</v>
      </c>
      <c r="K74" s="45" t="s">
        <v>736</v>
      </c>
      <c r="L74" s="9" t="str">
        <f t="shared" si="15"/>
        <v>Yes</v>
      </c>
    </row>
    <row r="75" spans="1:12" ht="25.5" x14ac:dyDescent="0.2">
      <c r="A75" s="46" t="s">
        <v>1304</v>
      </c>
      <c r="B75" s="35" t="s">
        <v>213</v>
      </c>
      <c r="C75" s="36">
        <v>5.9454419151</v>
      </c>
      <c r="D75" s="44" t="str">
        <f t="shared" si="12"/>
        <v>N/A</v>
      </c>
      <c r="E75" s="36">
        <v>6.0417995322999998</v>
      </c>
      <c r="F75" s="44" t="str">
        <f t="shared" si="13"/>
        <v>N/A</v>
      </c>
      <c r="G75" s="36">
        <v>6.2848399101999997</v>
      </c>
      <c r="H75" s="44" t="str">
        <f t="shared" si="14"/>
        <v>N/A</v>
      </c>
      <c r="I75" s="12">
        <v>1.621</v>
      </c>
      <c r="J75" s="12">
        <v>4.0229999999999997</v>
      </c>
      <c r="K75" s="45" t="s">
        <v>736</v>
      </c>
      <c r="L75" s="9" t="str">
        <f t="shared" si="15"/>
        <v>Yes</v>
      </c>
    </row>
    <row r="76" spans="1:12" ht="25.5" x14ac:dyDescent="0.2">
      <c r="A76" s="46" t="s">
        <v>546</v>
      </c>
      <c r="B76" s="35" t="s">
        <v>213</v>
      </c>
      <c r="C76" s="47">
        <v>2649054</v>
      </c>
      <c r="D76" s="44" t="str">
        <f t="shared" si="12"/>
        <v>N/A</v>
      </c>
      <c r="E76" s="47">
        <v>2942715</v>
      </c>
      <c r="F76" s="44" t="str">
        <f t="shared" si="13"/>
        <v>N/A</v>
      </c>
      <c r="G76" s="47">
        <v>3770551</v>
      </c>
      <c r="H76" s="44" t="str">
        <f t="shared" si="14"/>
        <v>N/A</v>
      </c>
      <c r="I76" s="12">
        <v>11.09</v>
      </c>
      <c r="J76" s="12">
        <v>28.13</v>
      </c>
      <c r="K76" s="45" t="s">
        <v>736</v>
      </c>
      <c r="L76" s="9" t="str">
        <f t="shared" si="15"/>
        <v>Yes</v>
      </c>
    </row>
    <row r="77" spans="1:12" x14ac:dyDescent="0.2">
      <c r="A77" s="46" t="s">
        <v>547</v>
      </c>
      <c r="B77" s="35" t="s">
        <v>213</v>
      </c>
      <c r="C77" s="36">
        <v>183</v>
      </c>
      <c r="D77" s="44" t="str">
        <f t="shared" si="12"/>
        <v>N/A</v>
      </c>
      <c r="E77" s="36">
        <v>179</v>
      </c>
      <c r="F77" s="44" t="str">
        <f t="shared" si="13"/>
        <v>N/A</v>
      </c>
      <c r="G77" s="36">
        <v>201</v>
      </c>
      <c r="H77" s="44" t="str">
        <f t="shared" si="14"/>
        <v>N/A</v>
      </c>
      <c r="I77" s="12">
        <v>-2.19</v>
      </c>
      <c r="J77" s="12">
        <v>12.29</v>
      </c>
      <c r="K77" s="45" t="s">
        <v>736</v>
      </c>
      <c r="L77" s="9" t="str">
        <f t="shared" si="15"/>
        <v>Yes</v>
      </c>
    </row>
    <row r="78" spans="1:12" x14ac:dyDescent="0.2">
      <c r="A78" s="46" t="s">
        <v>1305</v>
      </c>
      <c r="B78" s="35" t="s">
        <v>213</v>
      </c>
      <c r="C78" s="47">
        <v>14475.704917999999</v>
      </c>
      <c r="D78" s="44" t="str">
        <f t="shared" si="12"/>
        <v>N/A</v>
      </c>
      <c r="E78" s="47">
        <v>16439.748603</v>
      </c>
      <c r="F78" s="44" t="str">
        <f t="shared" si="13"/>
        <v>N/A</v>
      </c>
      <c r="G78" s="47">
        <v>18758.960199000001</v>
      </c>
      <c r="H78" s="44" t="str">
        <f t="shared" si="14"/>
        <v>N/A</v>
      </c>
      <c r="I78" s="12">
        <v>13.57</v>
      </c>
      <c r="J78" s="12">
        <v>14.11</v>
      </c>
      <c r="K78" s="45" t="s">
        <v>736</v>
      </c>
      <c r="L78" s="9" t="str">
        <f t="shared" si="15"/>
        <v>Yes</v>
      </c>
    </row>
    <row r="79" spans="1:12" ht="25.5" x14ac:dyDescent="0.2">
      <c r="A79" s="46" t="s">
        <v>548</v>
      </c>
      <c r="B79" s="35" t="s">
        <v>213</v>
      </c>
      <c r="C79" s="47">
        <v>16848774</v>
      </c>
      <c r="D79" s="44" t="str">
        <f t="shared" si="12"/>
        <v>N/A</v>
      </c>
      <c r="E79" s="47">
        <v>21213417</v>
      </c>
      <c r="F79" s="44" t="str">
        <f t="shared" si="13"/>
        <v>N/A</v>
      </c>
      <c r="G79" s="47">
        <v>20014893</v>
      </c>
      <c r="H79" s="44" t="str">
        <f t="shared" si="14"/>
        <v>N/A</v>
      </c>
      <c r="I79" s="12">
        <v>25.9</v>
      </c>
      <c r="J79" s="12">
        <v>-5.65</v>
      </c>
      <c r="K79" s="45" t="s">
        <v>736</v>
      </c>
      <c r="L79" s="9" t="str">
        <f t="shared" si="15"/>
        <v>Yes</v>
      </c>
    </row>
    <row r="80" spans="1:12" x14ac:dyDescent="0.2">
      <c r="A80" s="46" t="s">
        <v>549</v>
      </c>
      <c r="B80" s="35" t="s">
        <v>213</v>
      </c>
      <c r="C80" s="36">
        <v>187</v>
      </c>
      <c r="D80" s="44" t="str">
        <f t="shared" si="12"/>
        <v>N/A</v>
      </c>
      <c r="E80" s="36">
        <v>211</v>
      </c>
      <c r="F80" s="44" t="str">
        <f t="shared" si="13"/>
        <v>N/A</v>
      </c>
      <c r="G80" s="36">
        <v>207</v>
      </c>
      <c r="H80" s="44" t="str">
        <f t="shared" si="14"/>
        <v>N/A</v>
      </c>
      <c r="I80" s="12">
        <v>12.83</v>
      </c>
      <c r="J80" s="12">
        <v>-1.9</v>
      </c>
      <c r="K80" s="45" t="s">
        <v>736</v>
      </c>
      <c r="L80" s="9" t="str">
        <f t="shared" si="15"/>
        <v>Yes</v>
      </c>
    </row>
    <row r="81" spans="1:12" ht="25.5" x14ac:dyDescent="0.2">
      <c r="A81" s="46" t="s">
        <v>1306</v>
      </c>
      <c r="B81" s="35" t="s">
        <v>213</v>
      </c>
      <c r="C81" s="47">
        <v>90100.395722000001</v>
      </c>
      <c r="D81" s="44" t="str">
        <f t="shared" si="12"/>
        <v>N/A</v>
      </c>
      <c r="E81" s="47">
        <v>100537.52133</v>
      </c>
      <c r="F81" s="44" t="str">
        <f t="shared" si="13"/>
        <v>N/A</v>
      </c>
      <c r="G81" s="47">
        <v>96690.304348000005</v>
      </c>
      <c r="H81" s="44" t="str">
        <f t="shared" si="14"/>
        <v>N/A</v>
      </c>
      <c r="I81" s="12">
        <v>11.58</v>
      </c>
      <c r="J81" s="12">
        <v>-3.83</v>
      </c>
      <c r="K81" s="45" t="s">
        <v>736</v>
      </c>
      <c r="L81" s="9" t="str">
        <f t="shared" si="15"/>
        <v>Yes</v>
      </c>
    </row>
    <row r="82" spans="1:12" ht="25.5" x14ac:dyDescent="0.2">
      <c r="A82" s="46" t="s">
        <v>550</v>
      </c>
      <c r="B82" s="35" t="s">
        <v>213</v>
      </c>
      <c r="C82" s="47">
        <v>11843924</v>
      </c>
      <c r="D82" s="44" t="str">
        <f t="shared" si="12"/>
        <v>N/A</v>
      </c>
      <c r="E82" s="47">
        <v>8257753</v>
      </c>
      <c r="F82" s="44" t="str">
        <f t="shared" si="13"/>
        <v>N/A</v>
      </c>
      <c r="G82" s="47">
        <v>8432751</v>
      </c>
      <c r="H82" s="44" t="str">
        <f t="shared" si="14"/>
        <v>N/A</v>
      </c>
      <c r="I82" s="12">
        <v>-30.3</v>
      </c>
      <c r="J82" s="12">
        <v>2.1190000000000002</v>
      </c>
      <c r="K82" s="45" t="s">
        <v>736</v>
      </c>
      <c r="L82" s="9" t="str">
        <f t="shared" si="15"/>
        <v>Yes</v>
      </c>
    </row>
    <row r="83" spans="1:12" x14ac:dyDescent="0.2">
      <c r="A83" s="46" t="s">
        <v>551</v>
      </c>
      <c r="B83" s="35" t="s">
        <v>213</v>
      </c>
      <c r="C83" s="36">
        <v>55</v>
      </c>
      <c r="D83" s="44" t="str">
        <f t="shared" si="12"/>
        <v>N/A</v>
      </c>
      <c r="E83" s="36">
        <v>33</v>
      </c>
      <c r="F83" s="44" t="str">
        <f t="shared" si="13"/>
        <v>N/A</v>
      </c>
      <c r="G83" s="36">
        <v>39</v>
      </c>
      <c r="H83" s="44" t="str">
        <f t="shared" si="14"/>
        <v>N/A</v>
      </c>
      <c r="I83" s="12">
        <v>-40</v>
      </c>
      <c r="J83" s="12">
        <v>18.18</v>
      </c>
      <c r="K83" s="45" t="s">
        <v>736</v>
      </c>
      <c r="L83" s="9" t="str">
        <f t="shared" si="15"/>
        <v>Yes</v>
      </c>
    </row>
    <row r="84" spans="1:12" x14ac:dyDescent="0.2">
      <c r="A84" s="46" t="s">
        <v>1307</v>
      </c>
      <c r="B84" s="35" t="s">
        <v>213</v>
      </c>
      <c r="C84" s="47">
        <v>215344.07273000001</v>
      </c>
      <c r="D84" s="44" t="str">
        <f t="shared" si="12"/>
        <v>N/A</v>
      </c>
      <c r="E84" s="47">
        <v>250234.93939000001</v>
      </c>
      <c r="F84" s="44" t="str">
        <f t="shared" si="13"/>
        <v>N/A</v>
      </c>
      <c r="G84" s="47">
        <v>216224.38462</v>
      </c>
      <c r="H84" s="44" t="str">
        <f t="shared" si="14"/>
        <v>N/A</v>
      </c>
      <c r="I84" s="12">
        <v>16.2</v>
      </c>
      <c r="J84" s="12">
        <v>-13.6</v>
      </c>
      <c r="K84" s="45" t="s">
        <v>736</v>
      </c>
      <c r="L84" s="9" t="str">
        <f t="shared" si="15"/>
        <v>Yes</v>
      </c>
    </row>
    <row r="85" spans="1:12" x14ac:dyDescent="0.2">
      <c r="A85" s="46" t="s">
        <v>552</v>
      </c>
      <c r="B85" s="35" t="s">
        <v>213</v>
      </c>
      <c r="C85" s="47">
        <v>218810638</v>
      </c>
      <c r="D85" s="44" t="str">
        <f t="shared" si="12"/>
        <v>N/A</v>
      </c>
      <c r="E85" s="47">
        <v>196797570</v>
      </c>
      <c r="F85" s="44" t="str">
        <f t="shared" si="13"/>
        <v>N/A</v>
      </c>
      <c r="G85" s="47">
        <v>212369026</v>
      </c>
      <c r="H85" s="44" t="str">
        <f t="shared" si="14"/>
        <v>N/A</v>
      </c>
      <c r="I85" s="12">
        <v>-10.1</v>
      </c>
      <c r="J85" s="12">
        <v>7.9119999999999999</v>
      </c>
      <c r="K85" s="45" t="s">
        <v>736</v>
      </c>
      <c r="L85" s="9" t="str">
        <f t="shared" si="15"/>
        <v>Yes</v>
      </c>
    </row>
    <row r="86" spans="1:12" x14ac:dyDescent="0.2">
      <c r="A86" s="46" t="s">
        <v>553</v>
      </c>
      <c r="B86" s="35" t="s">
        <v>213</v>
      </c>
      <c r="C86" s="36">
        <v>4511</v>
      </c>
      <c r="D86" s="44" t="str">
        <f t="shared" si="12"/>
        <v>N/A</v>
      </c>
      <c r="E86" s="36">
        <v>4395</v>
      </c>
      <c r="F86" s="44" t="str">
        <f t="shared" si="13"/>
        <v>N/A</v>
      </c>
      <c r="G86" s="36">
        <v>4569</v>
      </c>
      <c r="H86" s="44" t="str">
        <f t="shared" si="14"/>
        <v>N/A</v>
      </c>
      <c r="I86" s="12">
        <v>-2.57</v>
      </c>
      <c r="J86" s="12">
        <v>3.9590000000000001</v>
      </c>
      <c r="K86" s="45" t="s">
        <v>736</v>
      </c>
      <c r="L86" s="9" t="str">
        <f t="shared" si="15"/>
        <v>Yes</v>
      </c>
    </row>
    <row r="87" spans="1:12" x14ac:dyDescent="0.2">
      <c r="A87" s="46" t="s">
        <v>1308</v>
      </c>
      <c r="B87" s="35" t="s">
        <v>213</v>
      </c>
      <c r="C87" s="47">
        <v>48506.015960999997</v>
      </c>
      <c r="D87" s="44" t="str">
        <f t="shared" si="12"/>
        <v>N/A</v>
      </c>
      <c r="E87" s="47">
        <v>44777.604096000003</v>
      </c>
      <c r="F87" s="44" t="str">
        <f t="shared" si="13"/>
        <v>N/A</v>
      </c>
      <c r="G87" s="47">
        <v>46480.417158999997</v>
      </c>
      <c r="H87" s="44" t="str">
        <f t="shared" si="14"/>
        <v>N/A</v>
      </c>
      <c r="I87" s="12">
        <v>-7.69</v>
      </c>
      <c r="J87" s="12">
        <v>3.8029999999999999</v>
      </c>
      <c r="K87" s="45" t="s">
        <v>736</v>
      </c>
      <c r="L87" s="9" t="str">
        <f t="shared" si="15"/>
        <v>Yes</v>
      </c>
    </row>
    <row r="88" spans="1:12" ht="25.5" x14ac:dyDescent="0.2">
      <c r="A88" s="46" t="s">
        <v>554</v>
      </c>
      <c r="B88" s="35" t="s">
        <v>213</v>
      </c>
      <c r="C88" s="47">
        <v>189894265</v>
      </c>
      <c r="D88" s="44" t="str">
        <f t="shared" si="12"/>
        <v>N/A</v>
      </c>
      <c r="E88" s="47">
        <v>200154997</v>
      </c>
      <c r="F88" s="44" t="str">
        <f t="shared" si="13"/>
        <v>N/A</v>
      </c>
      <c r="G88" s="47">
        <v>219704295</v>
      </c>
      <c r="H88" s="44" t="str">
        <f t="shared" si="14"/>
        <v>N/A</v>
      </c>
      <c r="I88" s="12">
        <v>5.4029999999999996</v>
      </c>
      <c r="J88" s="12">
        <v>9.7669999999999995</v>
      </c>
      <c r="K88" s="45" t="s">
        <v>736</v>
      </c>
      <c r="L88" s="9" t="str">
        <f t="shared" si="15"/>
        <v>Yes</v>
      </c>
    </row>
    <row r="89" spans="1:12" x14ac:dyDescent="0.2">
      <c r="A89" s="46" t="s">
        <v>555</v>
      </c>
      <c r="B89" s="35" t="s">
        <v>213</v>
      </c>
      <c r="C89" s="36">
        <v>317926</v>
      </c>
      <c r="D89" s="44" t="str">
        <f t="shared" si="12"/>
        <v>N/A</v>
      </c>
      <c r="E89" s="36">
        <v>336760</v>
      </c>
      <c r="F89" s="44" t="str">
        <f t="shared" si="13"/>
        <v>N/A</v>
      </c>
      <c r="G89" s="36">
        <v>327431</v>
      </c>
      <c r="H89" s="44" t="str">
        <f t="shared" si="14"/>
        <v>N/A</v>
      </c>
      <c r="I89" s="12">
        <v>5.9240000000000004</v>
      </c>
      <c r="J89" s="12">
        <v>-2.77</v>
      </c>
      <c r="K89" s="45" t="s">
        <v>736</v>
      </c>
      <c r="L89" s="9" t="str">
        <f t="shared" si="15"/>
        <v>Yes</v>
      </c>
    </row>
    <row r="90" spans="1:12" x14ac:dyDescent="0.2">
      <c r="A90" s="46" t="s">
        <v>1309</v>
      </c>
      <c r="B90" s="35" t="s">
        <v>213</v>
      </c>
      <c r="C90" s="47">
        <v>597.29076892</v>
      </c>
      <c r="D90" s="44" t="str">
        <f t="shared" si="12"/>
        <v>N/A</v>
      </c>
      <c r="E90" s="47">
        <v>594.35502138000004</v>
      </c>
      <c r="F90" s="44" t="str">
        <f t="shared" si="13"/>
        <v>N/A</v>
      </c>
      <c r="G90" s="47">
        <v>670.99417892999998</v>
      </c>
      <c r="H90" s="44" t="str">
        <f t="shared" si="14"/>
        <v>N/A</v>
      </c>
      <c r="I90" s="12">
        <v>-0.49199999999999999</v>
      </c>
      <c r="J90" s="12">
        <v>12.89</v>
      </c>
      <c r="K90" s="45" t="s">
        <v>736</v>
      </c>
      <c r="L90" s="9" t="str">
        <f t="shared" si="15"/>
        <v>Yes</v>
      </c>
    </row>
    <row r="91" spans="1:12" x14ac:dyDescent="0.2">
      <c r="A91" s="46" t="s">
        <v>556</v>
      </c>
      <c r="B91" s="35" t="s">
        <v>213</v>
      </c>
      <c r="C91" s="47">
        <v>86100199</v>
      </c>
      <c r="D91" s="44" t="str">
        <f t="shared" si="12"/>
        <v>N/A</v>
      </c>
      <c r="E91" s="47">
        <v>93633494</v>
      </c>
      <c r="F91" s="44" t="str">
        <f t="shared" si="13"/>
        <v>N/A</v>
      </c>
      <c r="G91" s="47">
        <v>90124099</v>
      </c>
      <c r="H91" s="44" t="str">
        <f t="shared" si="14"/>
        <v>N/A</v>
      </c>
      <c r="I91" s="12">
        <v>8.7490000000000006</v>
      </c>
      <c r="J91" s="12">
        <v>-3.75</v>
      </c>
      <c r="K91" s="45" t="s">
        <v>736</v>
      </c>
      <c r="L91" s="9" t="str">
        <f t="shared" si="15"/>
        <v>Yes</v>
      </c>
    </row>
    <row r="92" spans="1:12" x14ac:dyDescent="0.2">
      <c r="A92" s="46" t="s">
        <v>557</v>
      </c>
      <c r="B92" s="35" t="s">
        <v>213</v>
      </c>
      <c r="C92" s="36">
        <v>188860</v>
      </c>
      <c r="D92" s="44" t="str">
        <f t="shared" si="12"/>
        <v>N/A</v>
      </c>
      <c r="E92" s="36">
        <v>207227</v>
      </c>
      <c r="F92" s="44" t="str">
        <f t="shared" si="13"/>
        <v>N/A</v>
      </c>
      <c r="G92" s="36">
        <v>205597</v>
      </c>
      <c r="H92" s="44" t="str">
        <f t="shared" si="14"/>
        <v>N/A</v>
      </c>
      <c r="I92" s="12">
        <v>9.7249999999999996</v>
      </c>
      <c r="J92" s="12">
        <v>-0.78700000000000003</v>
      </c>
      <c r="K92" s="45" t="s">
        <v>736</v>
      </c>
      <c r="L92" s="9" t="str">
        <f t="shared" si="15"/>
        <v>Yes</v>
      </c>
    </row>
    <row r="93" spans="1:12" x14ac:dyDescent="0.2">
      <c r="A93" s="46" t="s">
        <v>1310</v>
      </c>
      <c r="B93" s="35" t="s">
        <v>213</v>
      </c>
      <c r="C93" s="47">
        <v>455.89430794999998</v>
      </c>
      <c r="D93" s="44" t="str">
        <f t="shared" si="12"/>
        <v>N/A</v>
      </c>
      <c r="E93" s="47">
        <v>451.84022352</v>
      </c>
      <c r="F93" s="44" t="str">
        <f t="shared" si="13"/>
        <v>N/A</v>
      </c>
      <c r="G93" s="47">
        <v>438.35318122000001</v>
      </c>
      <c r="H93" s="44" t="str">
        <f t="shared" si="14"/>
        <v>N/A</v>
      </c>
      <c r="I93" s="12">
        <v>-0.88900000000000001</v>
      </c>
      <c r="J93" s="12">
        <v>-2.98</v>
      </c>
      <c r="K93" s="45" t="s">
        <v>736</v>
      </c>
      <c r="L93" s="9" t="str">
        <f t="shared" si="15"/>
        <v>Yes</v>
      </c>
    </row>
    <row r="94" spans="1:12" ht="25.5" x14ac:dyDescent="0.2">
      <c r="A94" s="46" t="s">
        <v>558</v>
      </c>
      <c r="B94" s="35" t="s">
        <v>213</v>
      </c>
      <c r="C94" s="47">
        <v>14347409</v>
      </c>
      <c r="D94" s="44" t="str">
        <f t="shared" si="12"/>
        <v>N/A</v>
      </c>
      <c r="E94" s="47">
        <v>14382117</v>
      </c>
      <c r="F94" s="44" t="str">
        <f t="shared" si="13"/>
        <v>N/A</v>
      </c>
      <c r="G94" s="47">
        <v>14592954</v>
      </c>
      <c r="H94" s="44" t="str">
        <f t="shared" si="14"/>
        <v>N/A</v>
      </c>
      <c r="I94" s="12">
        <v>0.2419</v>
      </c>
      <c r="J94" s="12">
        <v>1.466</v>
      </c>
      <c r="K94" s="45" t="s">
        <v>736</v>
      </c>
      <c r="L94" s="9" t="str">
        <f t="shared" si="15"/>
        <v>Yes</v>
      </c>
    </row>
    <row r="95" spans="1:12" x14ac:dyDescent="0.2">
      <c r="A95" s="46" t="s">
        <v>559</v>
      </c>
      <c r="B95" s="35" t="s">
        <v>213</v>
      </c>
      <c r="C95" s="36">
        <v>58131</v>
      </c>
      <c r="D95" s="44" t="str">
        <f t="shared" si="12"/>
        <v>N/A</v>
      </c>
      <c r="E95" s="36">
        <v>63368</v>
      </c>
      <c r="F95" s="44" t="str">
        <f t="shared" si="13"/>
        <v>N/A</v>
      </c>
      <c r="G95" s="36">
        <v>63244</v>
      </c>
      <c r="H95" s="44" t="str">
        <f t="shared" si="14"/>
        <v>N/A</v>
      </c>
      <c r="I95" s="12">
        <v>9.0090000000000003</v>
      </c>
      <c r="J95" s="12">
        <v>-0.19600000000000001</v>
      </c>
      <c r="K95" s="45" t="s">
        <v>736</v>
      </c>
      <c r="L95" s="9" t="str">
        <f t="shared" si="15"/>
        <v>Yes</v>
      </c>
    </row>
    <row r="96" spans="1:12" ht="25.5" x14ac:dyDescent="0.2">
      <c r="A96" s="46" t="s">
        <v>1311</v>
      </c>
      <c r="B96" s="35" t="s">
        <v>213</v>
      </c>
      <c r="C96" s="47">
        <v>246.81166675</v>
      </c>
      <c r="D96" s="44" t="str">
        <f t="shared" si="12"/>
        <v>N/A</v>
      </c>
      <c r="E96" s="47">
        <v>226.96182615999999</v>
      </c>
      <c r="F96" s="44" t="str">
        <f t="shared" si="13"/>
        <v>N/A</v>
      </c>
      <c r="G96" s="47">
        <v>230.74052875000001</v>
      </c>
      <c r="H96" s="44" t="str">
        <f t="shared" si="14"/>
        <v>N/A</v>
      </c>
      <c r="I96" s="12">
        <v>-8.0399999999999991</v>
      </c>
      <c r="J96" s="12">
        <v>1.665</v>
      </c>
      <c r="K96" s="45" t="s">
        <v>736</v>
      </c>
      <c r="L96" s="9" t="str">
        <f t="shared" si="15"/>
        <v>Yes</v>
      </c>
    </row>
    <row r="97" spans="1:12" ht="25.5" x14ac:dyDescent="0.2">
      <c r="A97" s="46" t="s">
        <v>560</v>
      </c>
      <c r="B97" s="35" t="s">
        <v>213</v>
      </c>
      <c r="C97" s="47">
        <v>271134470</v>
      </c>
      <c r="D97" s="44" t="str">
        <f t="shared" si="12"/>
        <v>N/A</v>
      </c>
      <c r="E97" s="47">
        <v>298512898</v>
      </c>
      <c r="F97" s="44" t="str">
        <f t="shared" si="13"/>
        <v>N/A</v>
      </c>
      <c r="G97" s="47">
        <v>284178898</v>
      </c>
      <c r="H97" s="44" t="str">
        <f t="shared" si="14"/>
        <v>N/A</v>
      </c>
      <c r="I97" s="12">
        <v>10.1</v>
      </c>
      <c r="J97" s="12">
        <v>-4.8</v>
      </c>
      <c r="K97" s="45" t="s">
        <v>736</v>
      </c>
      <c r="L97" s="9" t="str">
        <f t="shared" si="15"/>
        <v>Yes</v>
      </c>
    </row>
    <row r="98" spans="1:12" x14ac:dyDescent="0.2">
      <c r="A98" s="46" t="s">
        <v>561</v>
      </c>
      <c r="B98" s="35" t="s">
        <v>213</v>
      </c>
      <c r="C98" s="36">
        <v>216184</v>
      </c>
      <c r="D98" s="44" t="str">
        <f t="shared" si="12"/>
        <v>N/A</v>
      </c>
      <c r="E98" s="36">
        <v>234173</v>
      </c>
      <c r="F98" s="44" t="str">
        <f t="shared" si="13"/>
        <v>N/A</v>
      </c>
      <c r="G98" s="36">
        <v>223763</v>
      </c>
      <c r="H98" s="44" t="str">
        <f t="shared" si="14"/>
        <v>N/A</v>
      </c>
      <c r="I98" s="12">
        <v>8.3209999999999997</v>
      </c>
      <c r="J98" s="12">
        <v>-4.45</v>
      </c>
      <c r="K98" s="45" t="s">
        <v>736</v>
      </c>
      <c r="L98" s="9" t="str">
        <f t="shared" si="15"/>
        <v>Yes</v>
      </c>
    </row>
    <row r="99" spans="1:12" x14ac:dyDescent="0.2">
      <c r="A99" s="46" t="s">
        <v>1312</v>
      </c>
      <c r="B99" s="35" t="s">
        <v>213</v>
      </c>
      <c r="C99" s="47">
        <v>1254.1837971</v>
      </c>
      <c r="D99" s="44" t="str">
        <f t="shared" si="12"/>
        <v>N/A</v>
      </c>
      <c r="E99" s="47">
        <v>1274.7536992</v>
      </c>
      <c r="F99" s="44" t="str">
        <f t="shared" si="13"/>
        <v>N/A</v>
      </c>
      <c r="G99" s="47">
        <v>1269.9994995</v>
      </c>
      <c r="H99" s="44" t="str">
        <f t="shared" si="14"/>
        <v>N/A</v>
      </c>
      <c r="I99" s="12">
        <v>1.64</v>
      </c>
      <c r="J99" s="12">
        <v>-0.373</v>
      </c>
      <c r="K99" s="45" t="s">
        <v>736</v>
      </c>
      <c r="L99" s="9" t="str">
        <f t="shared" si="15"/>
        <v>Yes</v>
      </c>
    </row>
    <row r="100" spans="1:12" x14ac:dyDescent="0.2">
      <c r="A100" s="46" t="s">
        <v>562</v>
      </c>
      <c r="B100" s="35" t="s">
        <v>213</v>
      </c>
      <c r="C100" s="47">
        <v>51828875</v>
      </c>
      <c r="D100" s="44" t="str">
        <f t="shared" si="12"/>
        <v>N/A</v>
      </c>
      <c r="E100" s="47">
        <v>57117897</v>
      </c>
      <c r="F100" s="44" t="str">
        <f t="shared" si="13"/>
        <v>N/A</v>
      </c>
      <c r="G100" s="47">
        <v>55770925</v>
      </c>
      <c r="H100" s="44" t="str">
        <f t="shared" si="14"/>
        <v>N/A</v>
      </c>
      <c r="I100" s="12">
        <v>10.199999999999999</v>
      </c>
      <c r="J100" s="12">
        <v>-2.36</v>
      </c>
      <c r="K100" s="45" t="s">
        <v>736</v>
      </c>
      <c r="L100" s="9" t="str">
        <f t="shared" si="15"/>
        <v>Yes</v>
      </c>
    </row>
    <row r="101" spans="1:12" x14ac:dyDescent="0.2">
      <c r="A101" s="46" t="s">
        <v>563</v>
      </c>
      <c r="B101" s="35" t="s">
        <v>213</v>
      </c>
      <c r="C101" s="36">
        <v>71719</v>
      </c>
      <c r="D101" s="44" t="str">
        <f t="shared" si="12"/>
        <v>N/A</v>
      </c>
      <c r="E101" s="36">
        <v>80621</v>
      </c>
      <c r="F101" s="44" t="str">
        <f t="shared" si="13"/>
        <v>N/A</v>
      </c>
      <c r="G101" s="36">
        <v>81001</v>
      </c>
      <c r="H101" s="44" t="str">
        <f t="shared" si="14"/>
        <v>N/A</v>
      </c>
      <c r="I101" s="12">
        <v>12.41</v>
      </c>
      <c r="J101" s="12">
        <v>0.4713</v>
      </c>
      <c r="K101" s="45" t="s">
        <v>736</v>
      </c>
      <c r="L101" s="9" t="str">
        <f t="shared" si="15"/>
        <v>Yes</v>
      </c>
    </row>
    <row r="102" spans="1:12" x14ac:dyDescent="0.2">
      <c r="A102" s="46" t="s">
        <v>1313</v>
      </c>
      <c r="B102" s="35" t="s">
        <v>213</v>
      </c>
      <c r="C102" s="47">
        <v>722.66589049000004</v>
      </c>
      <c r="D102" s="44" t="str">
        <f t="shared" si="12"/>
        <v>N/A</v>
      </c>
      <c r="E102" s="47">
        <v>708.47418166</v>
      </c>
      <c r="F102" s="44" t="str">
        <f t="shared" si="13"/>
        <v>N/A</v>
      </c>
      <c r="G102" s="47">
        <v>688.52143801</v>
      </c>
      <c r="H102" s="44" t="str">
        <f t="shared" si="14"/>
        <v>N/A</v>
      </c>
      <c r="I102" s="12">
        <v>-1.96</v>
      </c>
      <c r="J102" s="12">
        <v>-2.82</v>
      </c>
      <c r="K102" s="45" t="s">
        <v>736</v>
      </c>
      <c r="L102" s="9" t="str">
        <f t="shared" si="15"/>
        <v>Yes</v>
      </c>
    </row>
    <row r="103" spans="1:12" ht="25.5" x14ac:dyDescent="0.2">
      <c r="A103" s="46" t="s">
        <v>564</v>
      </c>
      <c r="B103" s="35" t="s">
        <v>213</v>
      </c>
      <c r="C103" s="47">
        <v>118081793</v>
      </c>
      <c r="D103" s="44" t="str">
        <f t="shared" si="12"/>
        <v>N/A</v>
      </c>
      <c r="E103" s="47">
        <v>135515149</v>
      </c>
      <c r="F103" s="44" t="str">
        <f t="shared" si="13"/>
        <v>N/A</v>
      </c>
      <c r="G103" s="47">
        <v>152891329</v>
      </c>
      <c r="H103" s="44" t="str">
        <f t="shared" si="14"/>
        <v>N/A</v>
      </c>
      <c r="I103" s="12">
        <v>14.76</v>
      </c>
      <c r="J103" s="12">
        <v>12.82</v>
      </c>
      <c r="K103" s="45" t="s">
        <v>736</v>
      </c>
      <c r="L103" s="9" t="str">
        <f t="shared" si="15"/>
        <v>Yes</v>
      </c>
    </row>
    <row r="104" spans="1:12" x14ac:dyDescent="0.2">
      <c r="A104" s="46" t="s">
        <v>565</v>
      </c>
      <c r="B104" s="35" t="s">
        <v>213</v>
      </c>
      <c r="C104" s="36">
        <v>13183</v>
      </c>
      <c r="D104" s="44" t="str">
        <f t="shared" si="12"/>
        <v>N/A</v>
      </c>
      <c r="E104" s="36">
        <v>13472</v>
      </c>
      <c r="F104" s="44" t="str">
        <f t="shared" si="13"/>
        <v>N/A</v>
      </c>
      <c r="G104" s="36">
        <v>12812</v>
      </c>
      <c r="H104" s="44" t="str">
        <f t="shared" si="14"/>
        <v>N/A</v>
      </c>
      <c r="I104" s="12">
        <v>2.1920000000000002</v>
      </c>
      <c r="J104" s="12">
        <v>-4.9000000000000004</v>
      </c>
      <c r="K104" s="45" t="s">
        <v>736</v>
      </c>
      <c r="L104" s="9" t="str">
        <f t="shared" si="15"/>
        <v>Yes</v>
      </c>
    </row>
    <row r="105" spans="1:12" ht="25.5" x14ac:dyDescent="0.2">
      <c r="A105" s="46" t="s">
        <v>1314</v>
      </c>
      <c r="B105" s="35" t="s">
        <v>213</v>
      </c>
      <c r="C105" s="47">
        <v>8957.1260715000008</v>
      </c>
      <c r="D105" s="44" t="str">
        <f t="shared" si="12"/>
        <v>N/A</v>
      </c>
      <c r="E105" s="47">
        <v>10059.022343000001</v>
      </c>
      <c r="F105" s="44" t="str">
        <f t="shared" si="13"/>
        <v>N/A</v>
      </c>
      <c r="G105" s="47">
        <v>11933.447470999999</v>
      </c>
      <c r="H105" s="44" t="str">
        <f t="shared" si="14"/>
        <v>N/A</v>
      </c>
      <c r="I105" s="12">
        <v>12.3</v>
      </c>
      <c r="J105" s="12">
        <v>18.63</v>
      </c>
      <c r="K105" s="45" t="s">
        <v>736</v>
      </c>
      <c r="L105" s="9" t="str">
        <f t="shared" si="15"/>
        <v>Yes</v>
      </c>
    </row>
    <row r="106" spans="1:12" ht="25.5" x14ac:dyDescent="0.2">
      <c r="A106" s="46" t="s">
        <v>566</v>
      </c>
      <c r="B106" s="35" t="s">
        <v>213</v>
      </c>
      <c r="C106" s="47">
        <v>146838966</v>
      </c>
      <c r="D106" s="44" t="str">
        <f t="shared" si="12"/>
        <v>N/A</v>
      </c>
      <c r="E106" s="47">
        <v>144874575</v>
      </c>
      <c r="F106" s="44" t="str">
        <f t="shared" si="13"/>
        <v>N/A</v>
      </c>
      <c r="G106" s="47">
        <v>130630134</v>
      </c>
      <c r="H106" s="44" t="str">
        <f t="shared" si="14"/>
        <v>N/A</v>
      </c>
      <c r="I106" s="12">
        <v>-1.34</v>
      </c>
      <c r="J106" s="12">
        <v>-9.83</v>
      </c>
      <c r="K106" s="45" t="s">
        <v>736</v>
      </c>
      <c r="L106" s="9" t="str">
        <f t="shared" si="15"/>
        <v>Yes</v>
      </c>
    </row>
    <row r="107" spans="1:12" x14ac:dyDescent="0.2">
      <c r="A107" s="46" t="s">
        <v>567</v>
      </c>
      <c r="B107" s="35" t="s">
        <v>213</v>
      </c>
      <c r="C107" s="36">
        <v>293821</v>
      </c>
      <c r="D107" s="44" t="str">
        <f t="shared" si="12"/>
        <v>N/A</v>
      </c>
      <c r="E107" s="36">
        <v>313563</v>
      </c>
      <c r="F107" s="44" t="str">
        <f t="shared" si="13"/>
        <v>N/A</v>
      </c>
      <c r="G107" s="36">
        <v>297188</v>
      </c>
      <c r="H107" s="44" t="str">
        <f t="shared" si="14"/>
        <v>N/A</v>
      </c>
      <c r="I107" s="12">
        <v>6.7190000000000003</v>
      </c>
      <c r="J107" s="12">
        <v>-5.22</v>
      </c>
      <c r="K107" s="45" t="s">
        <v>736</v>
      </c>
      <c r="L107" s="9" t="str">
        <f t="shared" si="15"/>
        <v>Yes</v>
      </c>
    </row>
    <row r="108" spans="1:12" x14ac:dyDescent="0.2">
      <c r="A108" s="46" t="s">
        <v>1315</v>
      </c>
      <c r="B108" s="35" t="s">
        <v>213</v>
      </c>
      <c r="C108" s="47">
        <v>499.75653885000003</v>
      </c>
      <c r="D108" s="44" t="str">
        <f t="shared" si="12"/>
        <v>N/A</v>
      </c>
      <c r="E108" s="47">
        <v>462.02700893000002</v>
      </c>
      <c r="F108" s="44" t="str">
        <f t="shared" si="13"/>
        <v>N/A</v>
      </c>
      <c r="G108" s="47">
        <v>439.55386489</v>
      </c>
      <c r="H108" s="44" t="str">
        <f t="shared" si="14"/>
        <v>N/A</v>
      </c>
      <c r="I108" s="12">
        <v>-7.55</v>
      </c>
      <c r="J108" s="12">
        <v>-4.8600000000000003</v>
      </c>
      <c r="K108" s="45" t="s">
        <v>736</v>
      </c>
      <c r="L108" s="9" t="str">
        <f t="shared" si="15"/>
        <v>Yes</v>
      </c>
    </row>
    <row r="109" spans="1:12" x14ac:dyDescent="0.2">
      <c r="A109" s="46" t="s">
        <v>568</v>
      </c>
      <c r="B109" s="35" t="s">
        <v>213</v>
      </c>
      <c r="C109" s="47">
        <v>429995880</v>
      </c>
      <c r="D109" s="44" t="str">
        <f t="shared" si="12"/>
        <v>N/A</v>
      </c>
      <c r="E109" s="47">
        <v>425374723</v>
      </c>
      <c r="F109" s="44" t="str">
        <f t="shared" si="13"/>
        <v>N/A</v>
      </c>
      <c r="G109" s="47">
        <v>423219285</v>
      </c>
      <c r="H109" s="44" t="str">
        <f t="shared" si="14"/>
        <v>N/A</v>
      </c>
      <c r="I109" s="12">
        <v>-1.07</v>
      </c>
      <c r="J109" s="12">
        <v>-0.50700000000000001</v>
      </c>
      <c r="K109" s="45" t="s">
        <v>736</v>
      </c>
      <c r="L109" s="9" t="str">
        <f t="shared" si="15"/>
        <v>Yes</v>
      </c>
    </row>
    <row r="110" spans="1:12" x14ac:dyDescent="0.2">
      <c r="A110" s="46" t="s">
        <v>569</v>
      </c>
      <c r="B110" s="35" t="s">
        <v>213</v>
      </c>
      <c r="C110" s="36">
        <v>324065</v>
      </c>
      <c r="D110" s="44" t="str">
        <f t="shared" si="12"/>
        <v>N/A</v>
      </c>
      <c r="E110" s="36">
        <v>343935</v>
      </c>
      <c r="F110" s="44" t="str">
        <f t="shared" si="13"/>
        <v>N/A</v>
      </c>
      <c r="G110" s="36">
        <v>334424</v>
      </c>
      <c r="H110" s="44" t="str">
        <f t="shared" si="14"/>
        <v>N/A</v>
      </c>
      <c r="I110" s="12">
        <v>6.1310000000000002</v>
      </c>
      <c r="J110" s="12">
        <v>-2.77</v>
      </c>
      <c r="K110" s="45" t="s">
        <v>736</v>
      </c>
      <c r="L110" s="9" t="str">
        <f t="shared" si="15"/>
        <v>Yes</v>
      </c>
    </row>
    <row r="111" spans="1:12" x14ac:dyDescent="0.2">
      <c r="A111" s="46" t="s">
        <v>1316</v>
      </c>
      <c r="B111" s="35" t="s">
        <v>213</v>
      </c>
      <c r="C111" s="47">
        <v>1326.8815824000001</v>
      </c>
      <c r="D111" s="44" t="str">
        <f t="shared" si="12"/>
        <v>N/A</v>
      </c>
      <c r="E111" s="47">
        <v>1236.7881228000001</v>
      </c>
      <c r="F111" s="44" t="str">
        <f t="shared" si="13"/>
        <v>N/A</v>
      </c>
      <c r="G111" s="47">
        <v>1265.5170831</v>
      </c>
      <c r="H111" s="44" t="str">
        <f t="shared" si="14"/>
        <v>N/A</v>
      </c>
      <c r="I111" s="12">
        <v>-6.79</v>
      </c>
      <c r="J111" s="12">
        <v>2.323</v>
      </c>
      <c r="K111" s="45" t="s">
        <v>736</v>
      </c>
      <c r="L111" s="9" t="str">
        <f t="shared" si="15"/>
        <v>Yes</v>
      </c>
    </row>
    <row r="112" spans="1:12" ht="25.5" x14ac:dyDescent="0.2">
      <c r="A112" s="46" t="s">
        <v>570</v>
      </c>
      <c r="B112" s="35" t="s">
        <v>213</v>
      </c>
      <c r="C112" s="47">
        <v>187979681</v>
      </c>
      <c r="D112" s="44" t="str">
        <f t="shared" si="12"/>
        <v>N/A</v>
      </c>
      <c r="E112" s="47">
        <v>211857144</v>
      </c>
      <c r="F112" s="44" t="str">
        <f t="shared" si="13"/>
        <v>N/A</v>
      </c>
      <c r="G112" s="47">
        <v>221775530</v>
      </c>
      <c r="H112" s="44" t="str">
        <f t="shared" si="14"/>
        <v>N/A</v>
      </c>
      <c r="I112" s="12">
        <v>12.7</v>
      </c>
      <c r="J112" s="12">
        <v>4.6820000000000004</v>
      </c>
      <c r="K112" s="45" t="s">
        <v>736</v>
      </c>
      <c r="L112" s="9" t="str">
        <f t="shared" si="15"/>
        <v>Yes</v>
      </c>
    </row>
    <row r="113" spans="1:12" x14ac:dyDescent="0.2">
      <c r="A113" s="46" t="s">
        <v>571</v>
      </c>
      <c r="B113" s="35" t="s">
        <v>213</v>
      </c>
      <c r="C113" s="36">
        <v>42555</v>
      </c>
      <c r="D113" s="44" t="str">
        <f t="shared" si="12"/>
        <v>N/A</v>
      </c>
      <c r="E113" s="36">
        <v>46080</v>
      </c>
      <c r="F113" s="44" t="str">
        <f t="shared" si="13"/>
        <v>N/A</v>
      </c>
      <c r="G113" s="36">
        <v>44727</v>
      </c>
      <c r="H113" s="44" t="str">
        <f t="shared" si="14"/>
        <v>N/A</v>
      </c>
      <c r="I113" s="12">
        <v>8.2829999999999995</v>
      </c>
      <c r="J113" s="12">
        <v>-2.94</v>
      </c>
      <c r="K113" s="45" t="s">
        <v>736</v>
      </c>
      <c r="L113" s="9" t="str">
        <f t="shared" si="15"/>
        <v>Yes</v>
      </c>
    </row>
    <row r="114" spans="1:12" ht="25.5" x14ac:dyDescent="0.2">
      <c r="A114" s="46" t="s">
        <v>1317</v>
      </c>
      <c r="B114" s="35" t="s">
        <v>213</v>
      </c>
      <c r="C114" s="47">
        <v>4417.3347667999997</v>
      </c>
      <c r="D114" s="44" t="str">
        <f t="shared" si="12"/>
        <v>N/A</v>
      </c>
      <c r="E114" s="47">
        <v>4597.5942708000002</v>
      </c>
      <c r="F114" s="44" t="str">
        <f t="shared" si="13"/>
        <v>N/A</v>
      </c>
      <c r="G114" s="47">
        <v>4958.4262301999997</v>
      </c>
      <c r="H114" s="44" t="str">
        <f t="shared" si="14"/>
        <v>N/A</v>
      </c>
      <c r="I114" s="12">
        <v>4.0810000000000004</v>
      </c>
      <c r="J114" s="12">
        <v>7.8479999999999999</v>
      </c>
      <c r="K114" s="45" t="s">
        <v>736</v>
      </c>
      <c r="L114" s="9" t="str">
        <f t="shared" si="15"/>
        <v>Yes</v>
      </c>
    </row>
    <row r="115" spans="1:12" ht="25.5" x14ac:dyDescent="0.2">
      <c r="A115" s="46" t="s">
        <v>572</v>
      </c>
      <c r="B115" s="35" t="s">
        <v>213</v>
      </c>
      <c r="C115" s="47">
        <v>54382291</v>
      </c>
      <c r="D115" s="44" t="str">
        <f t="shared" si="12"/>
        <v>N/A</v>
      </c>
      <c r="E115" s="47">
        <v>58601048</v>
      </c>
      <c r="F115" s="44" t="str">
        <f t="shared" si="13"/>
        <v>N/A</v>
      </c>
      <c r="G115" s="47">
        <v>70695029</v>
      </c>
      <c r="H115" s="44" t="str">
        <f t="shared" si="14"/>
        <v>N/A</v>
      </c>
      <c r="I115" s="12">
        <v>7.758</v>
      </c>
      <c r="J115" s="12">
        <v>20.64</v>
      </c>
      <c r="K115" s="45" t="s">
        <v>736</v>
      </c>
      <c r="L115" s="9" t="str">
        <f t="shared" si="15"/>
        <v>Yes</v>
      </c>
    </row>
    <row r="116" spans="1:12" x14ac:dyDescent="0.2">
      <c r="A116" s="3" t="s">
        <v>573</v>
      </c>
      <c r="B116" s="35" t="s">
        <v>213</v>
      </c>
      <c r="C116" s="36">
        <v>47371</v>
      </c>
      <c r="D116" s="44" t="str">
        <f t="shared" si="12"/>
        <v>N/A</v>
      </c>
      <c r="E116" s="36">
        <v>50537</v>
      </c>
      <c r="F116" s="44" t="str">
        <f t="shared" si="13"/>
        <v>N/A</v>
      </c>
      <c r="G116" s="36">
        <v>50542</v>
      </c>
      <c r="H116" s="44" t="str">
        <f t="shared" si="14"/>
        <v>N/A</v>
      </c>
      <c r="I116" s="12">
        <v>6.6829999999999998</v>
      </c>
      <c r="J116" s="12">
        <v>9.9000000000000008E-3</v>
      </c>
      <c r="K116" s="45" t="s">
        <v>736</v>
      </c>
      <c r="L116" s="9" t="str">
        <f t="shared" si="15"/>
        <v>Yes</v>
      </c>
    </row>
    <row r="117" spans="1:12" ht="25.5" x14ac:dyDescent="0.2">
      <c r="A117" s="3" t="s">
        <v>1318</v>
      </c>
      <c r="B117" s="35" t="s">
        <v>213</v>
      </c>
      <c r="C117" s="47">
        <v>1148.0080851</v>
      </c>
      <c r="D117" s="44" t="str">
        <f t="shared" si="12"/>
        <v>N/A</v>
      </c>
      <c r="E117" s="47">
        <v>1159.5672082000001</v>
      </c>
      <c r="F117" s="44" t="str">
        <f t="shared" si="13"/>
        <v>N/A</v>
      </c>
      <c r="G117" s="47">
        <v>1398.7382573</v>
      </c>
      <c r="H117" s="44" t="str">
        <f t="shared" si="14"/>
        <v>N/A</v>
      </c>
      <c r="I117" s="12">
        <v>1.0069999999999999</v>
      </c>
      <c r="J117" s="12">
        <v>20.63</v>
      </c>
      <c r="K117" s="45" t="s">
        <v>736</v>
      </c>
      <c r="L117" s="9" t="str">
        <f t="shared" si="15"/>
        <v>Yes</v>
      </c>
    </row>
    <row r="118" spans="1:12" ht="25.5" x14ac:dyDescent="0.2">
      <c r="A118" s="4" t="s">
        <v>574</v>
      </c>
      <c r="B118" s="35" t="s">
        <v>213</v>
      </c>
      <c r="C118" s="47">
        <v>3185350</v>
      </c>
      <c r="D118" s="44" t="str">
        <f t="shared" si="12"/>
        <v>N/A</v>
      </c>
      <c r="E118" s="47">
        <v>3478423</v>
      </c>
      <c r="F118" s="44" t="str">
        <f t="shared" si="13"/>
        <v>N/A</v>
      </c>
      <c r="G118" s="47">
        <v>3457783</v>
      </c>
      <c r="H118" s="44" t="str">
        <f t="shared" si="14"/>
        <v>N/A</v>
      </c>
      <c r="I118" s="12">
        <v>9.2010000000000005</v>
      </c>
      <c r="J118" s="12">
        <v>-0.59299999999999997</v>
      </c>
      <c r="K118" s="45" t="s">
        <v>736</v>
      </c>
      <c r="L118" s="9" t="str">
        <f t="shared" si="15"/>
        <v>Yes</v>
      </c>
    </row>
    <row r="119" spans="1:12" x14ac:dyDescent="0.2">
      <c r="A119" s="4" t="s">
        <v>575</v>
      </c>
      <c r="B119" s="35" t="s">
        <v>213</v>
      </c>
      <c r="C119" s="36">
        <v>4802</v>
      </c>
      <c r="D119" s="44" t="str">
        <f t="shared" si="12"/>
        <v>N/A</v>
      </c>
      <c r="E119" s="36">
        <v>5108</v>
      </c>
      <c r="F119" s="44" t="str">
        <f t="shared" si="13"/>
        <v>N/A</v>
      </c>
      <c r="G119" s="36">
        <v>5136</v>
      </c>
      <c r="H119" s="44" t="str">
        <f t="shared" si="14"/>
        <v>N/A</v>
      </c>
      <c r="I119" s="12">
        <v>6.3719999999999999</v>
      </c>
      <c r="J119" s="12">
        <v>0.54820000000000002</v>
      </c>
      <c r="K119" s="45" t="s">
        <v>736</v>
      </c>
      <c r="L119" s="9" t="str">
        <f t="shared" si="15"/>
        <v>Yes</v>
      </c>
    </row>
    <row r="120" spans="1:12" ht="25.5" x14ac:dyDescent="0.2">
      <c r="A120" s="4" t="s">
        <v>1319</v>
      </c>
      <c r="B120" s="35" t="s">
        <v>213</v>
      </c>
      <c r="C120" s="47">
        <v>663.33819242000004</v>
      </c>
      <c r="D120" s="44" t="str">
        <f t="shared" si="12"/>
        <v>N/A</v>
      </c>
      <c r="E120" s="47">
        <v>680.97552857999995</v>
      </c>
      <c r="F120" s="44" t="str">
        <f t="shared" si="13"/>
        <v>N/A</v>
      </c>
      <c r="G120" s="47">
        <v>673.24435358000005</v>
      </c>
      <c r="H120" s="44" t="str">
        <f t="shared" si="14"/>
        <v>N/A</v>
      </c>
      <c r="I120" s="12">
        <v>2.6589999999999998</v>
      </c>
      <c r="J120" s="12">
        <v>-1.1399999999999999</v>
      </c>
      <c r="K120" s="45" t="s">
        <v>736</v>
      </c>
      <c r="L120" s="9" t="str">
        <f t="shared" si="15"/>
        <v>Yes</v>
      </c>
    </row>
    <row r="121" spans="1:12" ht="25.5" x14ac:dyDescent="0.2">
      <c r="A121" s="4" t="s">
        <v>576</v>
      </c>
      <c r="B121" s="35" t="s">
        <v>213</v>
      </c>
      <c r="C121" s="47">
        <v>24074512</v>
      </c>
      <c r="D121" s="44" t="str">
        <f t="shared" si="12"/>
        <v>N/A</v>
      </c>
      <c r="E121" s="47">
        <v>26186208</v>
      </c>
      <c r="F121" s="44" t="str">
        <f t="shared" si="13"/>
        <v>N/A</v>
      </c>
      <c r="G121" s="47">
        <v>24947697</v>
      </c>
      <c r="H121" s="44" t="str">
        <f t="shared" si="14"/>
        <v>N/A</v>
      </c>
      <c r="I121" s="12">
        <v>8.7720000000000002</v>
      </c>
      <c r="J121" s="12">
        <v>-4.7300000000000004</v>
      </c>
      <c r="K121" s="45" t="s">
        <v>736</v>
      </c>
      <c r="L121" s="9" t="str">
        <f t="shared" si="15"/>
        <v>Yes</v>
      </c>
    </row>
    <row r="122" spans="1:12" ht="25.5" x14ac:dyDescent="0.2">
      <c r="A122" s="4" t="s">
        <v>577</v>
      </c>
      <c r="B122" s="35" t="s">
        <v>213</v>
      </c>
      <c r="C122" s="36">
        <v>9246</v>
      </c>
      <c r="D122" s="44" t="str">
        <f t="shared" si="12"/>
        <v>N/A</v>
      </c>
      <c r="E122" s="36">
        <v>9049</v>
      </c>
      <c r="F122" s="44" t="str">
        <f t="shared" si="13"/>
        <v>N/A</v>
      </c>
      <c r="G122" s="36">
        <v>9119</v>
      </c>
      <c r="H122" s="44" t="str">
        <f t="shared" si="14"/>
        <v>N/A</v>
      </c>
      <c r="I122" s="12">
        <v>-2.13</v>
      </c>
      <c r="J122" s="12">
        <v>0.77359999999999995</v>
      </c>
      <c r="K122" s="45" t="s">
        <v>736</v>
      </c>
      <c r="L122" s="9" t="str">
        <f t="shared" si="15"/>
        <v>Yes</v>
      </c>
    </row>
    <row r="123" spans="1:12" ht="25.5" x14ac:dyDescent="0.2">
      <c r="A123" s="4" t="s">
        <v>1320</v>
      </c>
      <c r="B123" s="35" t="s">
        <v>213</v>
      </c>
      <c r="C123" s="47">
        <v>2603.7759031000001</v>
      </c>
      <c r="D123" s="44" t="str">
        <f t="shared" si="12"/>
        <v>N/A</v>
      </c>
      <c r="E123" s="47">
        <v>2893.8234059000001</v>
      </c>
      <c r="F123" s="44" t="str">
        <f t="shared" si="13"/>
        <v>N/A</v>
      </c>
      <c r="G123" s="47">
        <v>2735.7930694000001</v>
      </c>
      <c r="H123" s="44" t="str">
        <f t="shared" si="14"/>
        <v>N/A</v>
      </c>
      <c r="I123" s="12">
        <v>11.14</v>
      </c>
      <c r="J123" s="12">
        <v>-5.46</v>
      </c>
      <c r="K123" s="45" t="s">
        <v>736</v>
      </c>
      <c r="L123" s="9" t="str">
        <f t="shared" si="15"/>
        <v>Yes</v>
      </c>
    </row>
    <row r="124" spans="1:12" ht="25.5" x14ac:dyDescent="0.2">
      <c r="A124" s="4" t="s">
        <v>578</v>
      </c>
      <c r="B124" s="35" t="s">
        <v>213</v>
      </c>
      <c r="C124" s="47">
        <v>0</v>
      </c>
      <c r="D124" s="44" t="str">
        <f t="shared" si="12"/>
        <v>N/A</v>
      </c>
      <c r="E124" s="47">
        <v>0</v>
      </c>
      <c r="F124" s="44" t="str">
        <f t="shared" si="13"/>
        <v>N/A</v>
      </c>
      <c r="G124" s="47">
        <v>0</v>
      </c>
      <c r="H124" s="44" t="str">
        <f t="shared" si="14"/>
        <v>N/A</v>
      </c>
      <c r="I124" s="12" t="s">
        <v>1746</v>
      </c>
      <c r="J124" s="12" t="s">
        <v>1746</v>
      </c>
      <c r="K124" s="45" t="s">
        <v>736</v>
      </c>
      <c r="L124" s="9" t="str">
        <f t="shared" si="15"/>
        <v>N/A</v>
      </c>
    </row>
    <row r="125" spans="1:12" x14ac:dyDescent="0.2">
      <c r="A125" s="2" t="s">
        <v>579</v>
      </c>
      <c r="B125" s="35" t="s">
        <v>213</v>
      </c>
      <c r="C125" s="36">
        <v>0</v>
      </c>
      <c r="D125" s="44" t="str">
        <f t="shared" si="12"/>
        <v>N/A</v>
      </c>
      <c r="E125" s="36">
        <v>0</v>
      </c>
      <c r="F125" s="44" t="str">
        <f t="shared" si="13"/>
        <v>N/A</v>
      </c>
      <c r="G125" s="36">
        <v>0</v>
      </c>
      <c r="H125" s="44" t="str">
        <f t="shared" si="14"/>
        <v>N/A</v>
      </c>
      <c r="I125" s="12" t="s">
        <v>1746</v>
      </c>
      <c r="J125" s="12" t="s">
        <v>1746</v>
      </c>
      <c r="K125" s="45" t="s">
        <v>736</v>
      </c>
      <c r="L125" s="9" t="str">
        <f t="shared" si="15"/>
        <v>N/A</v>
      </c>
    </row>
    <row r="126" spans="1:12" ht="25.5" x14ac:dyDescent="0.2">
      <c r="A126" s="2" t="s">
        <v>1321</v>
      </c>
      <c r="B126" s="35" t="s">
        <v>213</v>
      </c>
      <c r="C126" s="47" t="s">
        <v>1746</v>
      </c>
      <c r="D126" s="44" t="str">
        <f t="shared" si="12"/>
        <v>N/A</v>
      </c>
      <c r="E126" s="47" t="s">
        <v>1746</v>
      </c>
      <c r="F126" s="44" t="str">
        <f t="shared" si="13"/>
        <v>N/A</v>
      </c>
      <c r="G126" s="47" t="s">
        <v>1746</v>
      </c>
      <c r="H126" s="44" t="str">
        <f t="shared" si="14"/>
        <v>N/A</v>
      </c>
      <c r="I126" s="12" t="s">
        <v>1746</v>
      </c>
      <c r="J126" s="12" t="s">
        <v>1746</v>
      </c>
      <c r="K126" s="45" t="s">
        <v>736</v>
      </c>
      <c r="L126" s="9" t="str">
        <f t="shared" si="15"/>
        <v>N/A</v>
      </c>
    </row>
    <row r="127" spans="1:12" ht="25.5" x14ac:dyDescent="0.2">
      <c r="A127" s="2" t="s">
        <v>580</v>
      </c>
      <c r="B127" s="35" t="s">
        <v>213</v>
      </c>
      <c r="C127" s="47">
        <v>2604556</v>
      </c>
      <c r="D127" s="44" t="str">
        <f t="shared" si="12"/>
        <v>N/A</v>
      </c>
      <c r="E127" s="47">
        <v>2862189</v>
      </c>
      <c r="F127" s="44" t="str">
        <f t="shared" si="13"/>
        <v>N/A</v>
      </c>
      <c r="G127" s="47">
        <v>2877385</v>
      </c>
      <c r="H127" s="44" t="str">
        <f t="shared" si="14"/>
        <v>N/A</v>
      </c>
      <c r="I127" s="12">
        <v>9.8919999999999995</v>
      </c>
      <c r="J127" s="12">
        <v>0.53090000000000004</v>
      </c>
      <c r="K127" s="45" t="s">
        <v>736</v>
      </c>
      <c r="L127" s="9" t="str">
        <f t="shared" si="15"/>
        <v>Yes</v>
      </c>
    </row>
    <row r="128" spans="1:12" x14ac:dyDescent="0.2">
      <c r="A128" s="2" t="s">
        <v>581</v>
      </c>
      <c r="B128" s="35" t="s">
        <v>213</v>
      </c>
      <c r="C128" s="36">
        <v>8229</v>
      </c>
      <c r="D128" s="44" t="str">
        <f t="shared" si="12"/>
        <v>N/A</v>
      </c>
      <c r="E128" s="36">
        <v>8943</v>
      </c>
      <c r="F128" s="44" t="str">
        <f t="shared" si="13"/>
        <v>N/A</v>
      </c>
      <c r="G128" s="36">
        <v>8825</v>
      </c>
      <c r="H128" s="44" t="str">
        <f t="shared" si="14"/>
        <v>N/A</v>
      </c>
      <c r="I128" s="12">
        <v>8.6769999999999996</v>
      </c>
      <c r="J128" s="12">
        <v>-1.32</v>
      </c>
      <c r="K128" s="45" t="s">
        <v>736</v>
      </c>
      <c r="L128" s="9" t="str">
        <f t="shared" si="15"/>
        <v>Yes</v>
      </c>
    </row>
    <row r="129" spans="1:12" ht="25.5" x14ac:dyDescent="0.2">
      <c r="A129" s="2" t="s">
        <v>1322</v>
      </c>
      <c r="B129" s="35" t="s">
        <v>213</v>
      </c>
      <c r="C129" s="47">
        <v>316.50941791000002</v>
      </c>
      <c r="D129" s="44" t="str">
        <f t="shared" si="12"/>
        <v>N/A</v>
      </c>
      <c r="E129" s="47">
        <v>320.04797048</v>
      </c>
      <c r="F129" s="44" t="str">
        <f t="shared" si="13"/>
        <v>N/A</v>
      </c>
      <c r="G129" s="47">
        <v>326.04929177999998</v>
      </c>
      <c r="H129" s="44" t="str">
        <f t="shared" si="14"/>
        <v>N/A</v>
      </c>
      <c r="I129" s="12">
        <v>1.1180000000000001</v>
      </c>
      <c r="J129" s="12">
        <v>1.875</v>
      </c>
      <c r="K129" s="45" t="s">
        <v>736</v>
      </c>
      <c r="L129" s="9" t="str">
        <f t="shared" si="15"/>
        <v>Yes</v>
      </c>
    </row>
    <row r="130" spans="1:12" ht="25.5" x14ac:dyDescent="0.2">
      <c r="A130" s="2" t="s">
        <v>582</v>
      </c>
      <c r="B130" s="35" t="s">
        <v>213</v>
      </c>
      <c r="C130" s="47">
        <v>8976286</v>
      </c>
      <c r="D130" s="44" t="str">
        <f t="shared" si="12"/>
        <v>N/A</v>
      </c>
      <c r="E130" s="47">
        <v>10280135</v>
      </c>
      <c r="F130" s="44" t="str">
        <f t="shared" si="13"/>
        <v>N/A</v>
      </c>
      <c r="G130" s="47">
        <v>9028546</v>
      </c>
      <c r="H130" s="44" t="str">
        <f t="shared" si="14"/>
        <v>N/A</v>
      </c>
      <c r="I130" s="12">
        <v>14.53</v>
      </c>
      <c r="J130" s="12">
        <v>-12.2</v>
      </c>
      <c r="K130" s="45" t="s">
        <v>736</v>
      </c>
      <c r="L130" s="9" t="str">
        <f t="shared" si="15"/>
        <v>Yes</v>
      </c>
    </row>
    <row r="131" spans="1:12" x14ac:dyDescent="0.2">
      <c r="A131" s="2" t="s">
        <v>583</v>
      </c>
      <c r="B131" s="35" t="s">
        <v>213</v>
      </c>
      <c r="C131" s="36">
        <v>480</v>
      </c>
      <c r="D131" s="44" t="str">
        <f t="shared" si="12"/>
        <v>N/A</v>
      </c>
      <c r="E131" s="36">
        <v>690</v>
      </c>
      <c r="F131" s="44" t="str">
        <f t="shared" si="13"/>
        <v>N/A</v>
      </c>
      <c r="G131" s="36">
        <v>625</v>
      </c>
      <c r="H131" s="44" t="str">
        <f t="shared" si="14"/>
        <v>N/A</v>
      </c>
      <c r="I131" s="12">
        <v>43.75</v>
      </c>
      <c r="J131" s="12">
        <v>-9.42</v>
      </c>
      <c r="K131" s="45" t="s">
        <v>736</v>
      </c>
      <c r="L131" s="9" t="str">
        <f t="shared" si="15"/>
        <v>Yes</v>
      </c>
    </row>
    <row r="132" spans="1:12" x14ac:dyDescent="0.2">
      <c r="A132" s="2" t="s">
        <v>1323</v>
      </c>
      <c r="B132" s="35" t="s">
        <v>213</v>
      </c>
      <c r="C132" s="47">
        <v>18700.595832999999</v>
      </c>
      <c r="D132" s="44" t="str">
        <f t="shared" si="12"/>
        <v>N/A</v>
      </c>
      <c r="E132" s="47">
        <v>14898.746376999999</v>
      </c>
      <c r="F132" s="44" t="str">
        <f t="shared" si="13"/>
        <v>N/A</v>
      </c>
      <c r="G132" s="47">
        <v>14445.6736</v>
      </c>
      <c r="H132" s="44" t="str">
        <f t="shared" si="14"/>
        <v>N/A</v>
      </c>
      <c r="I132" s="12">
        <v>-20.3</v>
      </c>
      <c r="J132" s="12">
        <v>-3.04</v>
      </c>
      <c r="K132" s="45" t="s">
        <v>736</v>
      </c>
      <c r="L132" s="9" t="str">
        <f t="shared" si="15"/>
        <v>Yes</v>
      </c>
    </row>
    <row r="133" spans="1:12" ht="25.5" x14ac:dyDescent="0.2">
      <c r="A133" s="2" t="s">
        <v>584</v>
      </c>
      <c r="B133" s="35" t="s">
        <v>213</v>
      </c>
      <c r="C133" s="47">
        <v>3743154</v>
      </c>
      <c r="D133" s="44" t="str">
        <f t="shared" si="12"/>
        <v>N/A</v>
      </c>
      <c r="E133" s="47">
        <v>4290370</v>
      </c>
      <c r="F133" s="44" t="str">
        <f t="shared" si="13"/>
        <v>N/A</v>
      </c>
      <c r="G133" s="47">
        <v>4409012</v>
      </c>
      <c r="H133" s="44" t="str">
        <f t="shared" si="14"/>
        <v>N/A</v>
      </c>
      <c r="I133" s="12">
        <v>14.62</v>
      </c>
      <c r="J133" s="12">
        <v>2.7650000000000001</v>
      </c>
      <c r="K133" s="45" t="s">
        <v>736</v>
      </c>
      <c r="L133" s="9" t="str">
        <f>IF(J133="Div by 0", "N/A", IF(OR(J133="N/A",K133="N/A"),"N/A", IF(J133&gt;VALUE(MID(K133,1,2)), "No", IF(J133&lt;-1*VALUE(MID(K133,1,2)), "No", "Yes"))))</f>
        <v>Yes</v>
      </c>
    </row>
    <row r="134" spans="1:12" x14ac:dyDescent="0.2">
      <c r="A134" s="2" t="s">
        <v>585</v>
      </c>
      <c r="B134" s="35" t="s">
        <v>213</v>
      </c>
      <c r="C134" s="36">
        <v>32221</v>
      </c>
      <c r="D134" s="44" t="str">
        <f t="shared" si="12"/>
        <v>N/A</v>
      </c>
      <c r="E134" s="36">
        <v>36727</v>
      </c>
      <c r="F134" s="44" t="str">
        <f t="shared" si="13"/>
        <v>N/A</v>
      </c>
      <c r="G134" s="36">
        <v>37749</v>
      </c>
      <c r="H134" s="44" t="str">
        <f t="shared" si="14"/>
        <v>N/A</v>
      </c>
      <c r="I134" s="12">
        <v>13.98</v>
      </c>
      <c r="J134" s="12">
        <v>2.7829999999999999</v>
      </c>
      <c r="K134" s="45" t="s">
        <v>736</v>
      </c>
      <c r="L134" s="9" t="str">
        <f t="shared" ref="L134:L138" si="16">IF(J134="Div by 0", "N/A", IF(OR(J134="N/A",K134="N/A"),"N/A", IF(J134&gt;VALUE(MID(K134,1,2)), "No", IF(J134&lt;-1*VALUE(MID(K134,1,2)), "No", "Yes"))))</f>
        <v>Yes</v>
      </c>
    </row>
    <row r="135" spans="1:12" ht="25.5" x14ac:dyDescent="0.2">
      <c r="A135" s="2" t="s">
        <v>1324</v>
      </c>
      <c r="B135" s="35" t="s">
        <v>213</v>
      </c>
      <c r="C135" s="47">
        <v>116.17125477</v>
      </c>
      <c r="D135" s="44" t="str">
        <f t="shared" si="12"/>
        <v>N/A</v>
      </c>
      <c r="E135" s="47">
        <v>116.81787241000001</v>
      </c>
      <c r="F135" s="44" t="str">
        <f t="shared" si="13"/>
        <v>N/A</v>
      </c>
      <c r="G135" s="47">
        <v>116.79811386</v>
      </c>
      <c r="H135" s="44" t="str">
        <f t="shared" si="14"/>
        <v>N/A</v>
      </c>
      <c r="I135" s="12">
        <v>0.55659999999999998</v>
      </c>
      <c r="J135" s="12">
        <v>-1.7000000000000001E-2</v>
      </c>
      <c r="K135" s="45" t="s">
        <v>736</v>
      </c>
      <c r="L135" s="9" t="str">
        <f t="shared" si="16"/>
        <v>Yes</v>
      </c>
    </row>
    <row r="136" spans="1:12" ht="25.5" x14ac:dyDescent="0.2">
      <c r="A136" s="2" t="s">
        <v>586</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1746</v>
      </c>
      <c r="J136" s="12" t="s">
        <v>1746</v>
      </c>
      <c r="K136" s="45" t="s">
        <v>736</v>
      </c>
      <c r="L136" s="9" t="str">
        <f t="shared" si="16"/>
        <v>N/A</v>
      </c>
    </row>
    <row r="137" spans="1:12" x14ac:dyDescent="0.2">
      <c r="A137" s="2" t="s">
        <v>587</v>
      </c>
      <c r="B137" s="35" t="s">
        <v>213</v>
      </c>
      <c r="C137" s="36">
        <v>0</v>
      </c>
      <c r="D137" s="44" t="str">
        <f t="shared" si="17"/>
        <v>N/A</v>
      </c>
      <c r="E137" s="36">
        <v>0</v>
      </c>
      <c r="F137" s="44" t="str">
        <f t="shared" si="18"/>
        <v>N/A</v>
      </c>
      <c r="G137" s="36">
        <v>0</v>
      </c>
      <c r="H137" s="44" t="str">
        <f t="shared" si="19"/>
        <v>N/A</v>
      </c>
      <c r="I137" s="12" t="s">
        <v>1746</v>
      </c>
      <c r="J137" s="12" t="s">
        <v>1746</v>
      </c>
      <c r="K137" s="45" t="s">
        <v>736</v>
      </c>
      <c r="L137" s="9" t="str">
        <f t="shared" si="16"/>
        <v>N/A</v>
      </c>
    </row>
    <row r="138" spans="1:12" ht="25.5" x14ac:dyDescent="0.2">
      <c r="A138" s="2" t="s">
        <v>1325</v>
      </c>
      <c r="B138" s="35" t="s">
        <v>213</v>
      </c>
      <c r="C138" s="47" t="s">
        <v>1746</v>
      </c>
      <c r="D138" s="44" t="str">
        <f t="shared" si="17"/>
        <v>N/A</v>
      </c>
      <c r="E138" s="47" t="s">
        <v>1746</v>
      </c>
      <c r="F138" s="44" t="str">
        <f t="shared" si="18"/>
        <v>N/A</v>
      </c>
      <c r="G138" s="47" t="s">
        <v>1746</v>
      </c>
      <c r="H138" s="44" t="str">
        <f t="shared" si="19"/>
        <v>N/A</v>
      </c>
      <c r="I138" s="12" t="s">
        <v>1746</v>
      </c>
      <c r="J138" s="12" t="s">
        <v>1746</v>
      </c>
      <c r="K138" s="45" t="s">
        <v>736</v>
      </c>
      <c r="L138" s="9" t="str">
        <f t="shared" si="16"/>
        <v>N/A</v>
      </c>
    </row>
    <row r="139" spans="1:12" ht="25.5" x14ac:dyDescent="0.2">
      <c r="A139" s="2" t="s">
        <v>588</v>
      </c>
      <c r="B139" s="35" t="s">
        <v>213</v>
      </c>
      <c r="C139" s="47">
        <v>47242308</v>
      </c>
      <c r="D139" s="44" t="str">
        <f t="shared" si="17"/>
        <v>N/A</v>
      </c>
      <c r="E139" s="47">
        <v>50818716</v>
      </c>
      <c r="F139" s="44" t="str">
        <f t="shared" si="18"/>
        <v>N/A</v>
      </c>
      <c r="G139" s="47">
        <v>49644822</v>
      </c>
      <c r="H139" s="44" t="str">
        <f t="shared" si="19"/>
        <v>N/A</v>
      </c>
      <c r="I139" s="12">
        <v>7.57</v>
      </c>
      <c r="J139" s="12">
        <v>-2.31</v>
      </c>
      <c r="K139" s="45" t="s">
        <v>736</v>
      </c>
      <c r="L139" s="9" t="str">
        <f t="shared" ref="L139:L150" si="20">IF(J139="Div by 0", "N/A", IF(K139="N/A","N/A", IF(J139&gt;VALUE(MID(K139,1,2)), "No", IF(J139&lt;-1*VALUE(MID(K139,1,2)), "No", "Yes"))))</f>
        <v>Yes</v>
      </c>
    </row>
    <row r="140" spans="1:12" ht="25.5" x14ac:dyDescent="0.2">
      <c r="A140" s="2" t="s">
        <v>589</v>
      </c>
      <c r="B140" s="35" t="s">
        <v>213</v>
      </c>
      <c r="C140" s="36">
        <v>88244</v>
      </c>
      <c r="D140" s="44" t="str">
        <f t="shared" si="17"/>
        <v>N/A</v>
      </c>
      <c r="E140" s="36">
        <v>92932</v>
      </c>
      <c r="F140" s="44" t="str">
        <f t="shared" si="18"/>
        <v>N/A</v>
      </c>
      <c r="G140" s="36">
        <v>88415</v>
      </c>
      <c r="H140" s="44" t="str">
        <f t="shared" si="19"/>
        <v>N/A</v>
      </c>
      <c r="I140" s="12">
        <v>5.3129999999999997</v>
      </c>
      <c r="J140" s="12">
        <v>-4.8600000000000003</v>
      </c>
      <c r="K140" s="45" t="s">
        <v>736</v>
      </c>
      <c r="L140" s="9" t="str">
        <f t="shared" si="20"/>
        <v>Yes</v>
      </c>
    </row>
    <row r="141" spans="1:12" ht="25.5" x14ac:dyDescent="0.2">
      <c r="A141" s="2" t="s">
        <v>1326</v>
      </c>
      <c r="B141" s="35" t="s">
        <v>213</v>
      </c>
      <c r="C141" s="47">
        <v>535.36000180999997</v>
      </c>
      <c r="D141" s="44" t="str">
        <f t="shared" si="17"/>
        <v>N/A</v>
      </c>
      <c r="E141" s="47">
        <v>546.83764472999997</v>
      </c>
      <c r="F141" s="44" t="str">
        <f t="shared" si="18"/>
        <v>N/A</v>
      </c>
      <c r="G141" s="47">
        <v>561.49773229000004</v>
      </c>
      <c r="H141" s="44" t="str">
        <f t="shared" si="19"/>
        <v>N/A</v>
      </c>
      <c r="I141" s="12">
        <v>2.1440000000000001</v>
      </c>
      <c r="J141" s="12">
        <v>2.681</v>
      </c>
      <c r="K141" s="45" t="s">
        <v>736</v>
      </c>
      <c r="L141" s="9" t="str">
        <f t="shared" si="20"/>
        <v>Yes</v>
      </c>
    </row>
    <row r="142" spans="1:12" ht="25.5" x14ac:dyDescent="0.2">
      <c r="A142" s="2" t="s">
        <v>590</v>
      </c>
      <c r="B142" s="35" t="s">
        <v>213</v>
      </c>
      <c r="C142" s="47">
        <v>126978312</v>
      </c>
      <c r="D142" s="44" t="str">
        <f t="shared" si="17"/>
        <v>N/A</v>
      </c>
      <c r="E142" s="47">
        <v>135435417</v>
      </c>
      <c r="F142" s="44" t="str">
        <f t="shared" si="18"/>
        <v>N/A</v>
      </c>
      <c r="G142" s="47">
        <v>138885722</v>
      </c>
      <c r="H142" s="44" t="str">
        <f t="shared" si="19"/>
        <v>N/A</v>
      </c>
      <c r="I142" s="12">
        <v>6.66</v>
      </c>
      <c r="J142" s="12">
        <v>2.548</v>
      </c>
      <c r="K142" s="45" t="s">
        <v>736</v>
      </c>
      <c r="L142" s="9" t="str">
        <f t="shared" si="20"/>
        <v>Yes</v>
      </c>
    </row>
    <row r="143" spans="1:12" x14ac:dyDescent="0.2">
      <c r="A143" s="3" t="s">
        <v>591</v>
      </c>
      <c r="B143" s="35" t="s">
        <v>213</v>
      </c>
      <c r="C143" s="36">
        <v>2799</v>
      </c>
      <c r="D143" s="44" t="str">
        <f t="shared" si="17"/>
        <v>N/A</v>
      </c>
      <c r="E143" s="36">
        <v>2701</v>
      </c>
      <c r="F143" s="44" t="str">
        <f t="shared" si="18"/>
        <v>N/A</v>
      </c>
      <c r="G143" s="36">
        <v>2746</v>
      </c>
      <c r="H143" s="44" t="str">
        <f t="shared" si="19"/>
        <v>N/A</v>
      </c>
      <c r="I143" s="12">
        <v>-3.5</v>
      </c>
      <c r="J143" s="12">
        <v>1.6659999999999999</v>
      </c>
      <c r="K143" s="45" t="s">
        <v>736</v>
      </c>
      <c r="L143" s="9" t="str">
        <f t="shared" si="20"/>
        <v>Yes</v>
      </c>
    </row>
    <row r="144" spans="1:12" ht="25.5" x14ac:dyDescent="0.2">
      <c r="A144" s="3" t="s">
        <v>1327</v>
      </c>
      <c r="B144" s="35" t="s">
        <v>213</v>
      </c>
      <c r="C144" s="47">
        <v>45365.599142999999</v>
      </c>
      <c r="D144" s="44" t="str">
        <f t="shared" si="17"/>
        <v>N/A</v>
      </c>
      <c r="E144" s="47">
        <v>50142.694187000001</v>
      </c>
      <c r="F144" s="44" t="str">
        <f t="shared" si="18"/>
        <v>N/A</v>
      </c>
      <c r="G144" s="47">
        <v>50577.466133000002</v>
      </c>
      <c r="H144" s="44" t="str">
        <f t="shared" si="19"/>
        <v>N/A</v>
      </c>
      <c r="I144" s="12">
        <v>10.53</v>
      </c>
      <c r="J144" s="12">
        <v>0.86709999999999998</v>
      </c>
      <c r="K144" s="45" t="s">
        <v>736</v>
      </c>
      <c r="L144" s="9" t="str">
        <f t="shared" si="20"/>
        <v>Yes</v>
      </c>
    </row>
    <row r="145" spans="1:12" ht="25.5" x14ac:dyDescent="0.2">
      <c r="A145" s="2" t="s">
        <v>592</v>
      </c>
      <c r="B145" s="35" t="s">
        <v>213</v>
      </c>
      <c r="C145" s="47">
        <v>77735235</v>
      </c>
      <c r="D145" s="44" t="str">
        <f t="shared" si="17"/>
        <v>N/A</v>
      </c>
      <c r="E145" s="47">
        <v>91954599</v>
      </c>
      <c r="F145" s="44" t="str">
        <f t="shared" si="18"/>
        <v>N/A</v>
      </c>
      <c r="G145" s="47">
        <v>91711546</v>
      </c>
      <c r="H145" s="44" t="str">
        <f t="shared" si="19"/>
        <v>N/A</v>
      </c>
      <c r="I145" s="12">
        <v>18.29</v>
      </c>
      <c r="J145" s="12">
        <v>-0.26400000000000001</v>
      </c>
      <c r="K145" s="45" t="s">
        <v>736</v>
      </c>
      <c r="L145" s="9" t="str">
        <f t="shared" si="20"/>
        <v>Yes</v>
      </c>
    </row>
    <row r="146" spans="1:12" x14ac:dyDescent="0.2">
      <c r="A146" s="2" t="s">
        <v>593</v>
      </c>
      <c r="B146" s="35" t="s">
        <v>213</v>
      </c>
      <c r="C146" s="36">
        <v>98548</v>
      </c>
      <c r="D146" s="44" t="str">
        <f t="shared" si="17"/>
        <v>N/A</v>
      </c>
      <c r="E146" s="36">
        <v>112895</v>
      </c>
      <c r="F146" s="44" t="str">
        <f t="shared" si="18"/>
        <v>N/A</v>
      </c>
      <c r="G146" s="36">
        <v>114935</v>
      </c>
      <c r="H146" s="44" t="str">
        <f t="shared" si="19"/>
        <v>N/A</v>
      </c>
      <c r="I146" s="12">
        <v>14.56</v>
      </c>
      <c r="J146" s="12">
        <v>1.8069999999999999</v>
      </c>
      <c r="K146" s="45" t="s">
        <v>736</v>
      </c>
      <c r="L146" s="9" t="str">
        <f t="shared" si="20"/>
        <v>Yes</v>
      </c>
    </row>
    <row r="147" spans="1:12" ht="25.5" x14ac:dyDescent="0.2">
      <c r="A147" s="2" t="s">
        <v>1328</v>
      </c>
      <c r="B147" s="35" t="s">
        <v>213</v>
      </c>
      <c r="C147" s="47">
        <v>788.80581037000002</v>
      </c>
      <c r="D147" s="44" t="str">
        <f t="shared" si="17"/>
        <v>N/A</v>
      </c>
      <c r="E147" s="47">
        <v>814.51436290000004</v>
      </c>
      <c r="F147" s="44" t="str">
        <f t="shared" si="18"/>
        <v>N/A</v>
      </c>
      <c r="G147" s="47">
        <v>797.94271545000004</v>
      </c>
      <c r="H147" s="44" t="str">
        <f t="shared" si="19"/>
        <v>N/A</v>
      </c>
      <c r="I147" s="12">
        <v>3.2589999999999999</v>
      </c>
      <c r="J147" s="12">
        <v>-2.0299999999999998</v>
      </c>
      <c r="K147" s="45" t="s">
        <v>736</v>
      </c>
      <c r="L147" s="9" t="str">
        <f t="shared" si="20"/>
        <v>Yes</v>
      </c>
    </row>
    <row r="148" spans="1:12" ht="25.5" x14ac:dyDescent="0.2">
      <c r="A148" s="2" t="s">
        <v>594</v>
      </c>
      <c r="B148" s="35" t="s">
        <v>213</v>
      </c>
      <c r="C148" s="47">
        <v>21336542</v>
      </c>
      <c r="D148" s="44" t="str">
        <f t="shared" si="17"/>
        <v>N/A</v>
      </c>
      <c r="E148" s="47">
        <v>25472988</v>
      </c>
      <c r="F148" s="44" t="str">
        <f t="shared" si="18"/>
        <v>N/A</v>
      </c>
      <c r="G148" s="47">
        <v>26439136</v>
      </c>
      <c r="H148" s="44" t="str">
        <f t="shared" si="19"/>
        <v>N/A</v>
      </c>
      <c r="I148" s="12">
        <v>19.39</v>
      </c>
      <c r="J148" s="12">
        <v>3.7930000000000001</v>
      </c>
      <c r="K148" s="45" t="s">
        <v>736</v>
      </c>
      <c r="L148" s="9" t="str">
        <f t="shared" si="20"/>
        <v>Yes</v>
      </c>
    </row>
    <row r="149" spans="1:12" x14ac:dyDescent="0.2">
      <c r="A149" s="2" t="s">
        <v>595</v>
      </c>
      <c r="B149" s="35" t="s">
        <v>213</v>
      </c>
      <c r="C149" s="36">
        <v>2027</v>
      </c>
      <c r="D149" s="44" t="str">
        <f t="shared" si="17"/>
        <v>N/A</v>
      </c>
      <c r="E149" s="36">
        <v>2482</v>
      </c>
      <c r="F149" s="44" t="str">
        <f t="shared" si="18"/>
        <v>N/A</v>
      </c>
      <c r="G149" s="36">
        <v>2606</v>
      </c>
      <c r="H149" s="44" t="str">
        <f t="shared" si="19"/>
        <v>N/A</v>
      </c>
      <c r="I149" s="12">
        <v>22.45</v>
      </c>
      <c r="J149" s="12">
        <v>4.9960000000000004</v>
      </c>
      <c r="K149" s="45" t="s">
        <v>736</v>
      </c>
      <c r="L149" s="9" t="str">
        <f t="shared" si="20"/>
        <v>Yes</v>
      </c>
    </row>
    <row r="150" spans="1:12" ht="25.5" x14ac:dyDescent="0.2">
      <c r="A150" s="4" t="s">
        <v>1329</v>
      </c>
      <c r="B150" s="35" t="s">
        <v>213</v>
      </c>
      <c r="C150" s="47">
        <v>10526.167735999999</v>
      </c>
      <c r="D150" s="44" t="str">
        <f t="shared" si="17"/>
        <v>N/A</v>
      </c>
      <c r="E150" s="47">
        <v>10263.089443999999</v>
      </c>
      <c r="F150" s="44" t="str">
        <f t="shared" si="18"/>
        <v>N/A</v>
      </c>
      <c r="G150" s="47">
        <v>10145.485801999999</v>
      </c>
      <c r="H150" s="44" t="str">
        <f t="shared" si="19"/>
        <v>N/A</v>
      </c>
      <c r="I150" s="12">
        <v>-2.5</v>
      </c>
      <c r="J150" s="12">
        <v>-1.1499999999999999</v>
      </c>
      <c r="K150" s="45" t="s">
        <v>736</v>
      </c>
      <c r="L150" s="9" t="str">
        <f t="shared" si="20"/>
        <v>Yes</v>
      </c>
    </row>
    <row r="151" spans="1:12" ht="25.5" x14ac:dyDescent="0.2">
      <c r="A151" s="4" t="s">
        <v>1330</v>
      </c>
      <c r="B151" s="35" t="s">
        <v>213</v>
      </c>
      <c r="C151" s="47">
        <v>744.51503212</v>
      </c>
      <c r="D151" s="44" t="str">
        <f t="shared" ref="D151:D170" si="21">IF($B151="N/A","N/A",IF(C151&gt;10,"No",IF(C151&lt;-10,"No","Yes")))</f>
        <v>N/A</v>
      </c>
      <c r="E151" s="47">
        <v>697.85061570000005</v>
      </c>
      <c r="F151" s="44" t="str">
        <f t="shared" ref="F151:F170" si="22">IF($B151="N/A","N/A",IF(E151&gt;10,"No",IF(E151&lt;-10,"No","Yes")))</f>
        <v>N/A</v>
      </c>
      <c r="G151" s="47">
        <v>634.76936780000005</v>
      </c>
      <c r="H151" s="44" t="str">
        <f t="shared" ref="H151:H170" si="23">IF($B151="N/A","N/A",IF(G151&gt;10,"No",IF(G151&lt;-10,"No","Yes")))</f>
        <v>N/A</v>
      </c>
      <c r="I151" s="12">
        <v>-6.27</v>
      </c>
      <c r="J151" s="12">
        <v>-9.0399999999999991</v>
      </c>
      <c r="K151" s="45" t="s">
        <v>736</v>
      </c>
      <c r="L151" s="9" t="str">
        <f t="shared" ref="L151:L170" si="24">IF(J151="Div by 0", "N/A", IF(K151="N/A","N/A", IF(J151&gt;VALUE(MID(K151,1,2)), "No", IF(J151&lt;-1*VALUE(MID(K151,1,2)), "No", "Yes"))))</f>
        <v>Yes</v>
      </c>
    </row>
    <row r="152" spans="1:12" ht="25.5" x14ac:dyDescent="0.2">
      <c r="A152" s="4" t="s">
        <v>1331</v>
      </c>
      <c r="B152" s="35" t="s">
        <v>213</v>
      </c>
      <c r="C152" s="47">
        <v>850.16206874</v>
      </c>
      <c r="D152" s="44" t="str">
        <f t="shared" si="21"/>
        <v>N/A</v>
      </c>
      <c r="E152" s="47">
        <v>891.71321241999999</v>
      </c>
      <c r="F152" s="44" t="str">
        <f t="shared" si="22"/>
        <v>N/A</v>
      </c>
      <c r="G152" s="47">
        <v>797.53584118000003</v>
      </c>
      <c r="H152" s="44" t="str">
        <f t="shared" si="23"/>
        <v>N/A</v>
      </c>
      <c r="I152" s="12">
        <v>4.8869999999999996</v>
      </c>
      <c r="J152" s="12">
        <v>-10.6</v>
      </c>
      <c r="K152" s="45" t="s">
        <v>736</v>
      </c>
      <c r="L152" s="9" t="str">
        <f t="shared" si="24"/>
        <v>Yes</v>
      </c>
    </row>
    <row r="153" spans="1:12" ht="25.5" x14ac:dyDescent="0.2">
      <c r="A153" s="4" t="s">
        <v>1332</v>
      </c>
      <c r="B153" s="35" t="s">
        <v>213</v>
      </c>
      <c r="C153" s="47">
        <v>1241.5249051000001</v>
      </c>
      <c r="D153" s="44" t="str">
        <f t="shared" si="21"/>
        <v>N/A</v>
      </c>
      <c r="E153" s="47">
        <v>1218.4923897000001</v>
      </c>
      <c r="F153" s="44" t="str">
        <f t="shared" si="22"/>
        <v>N/A</v>
      </c>
      <c r="G153" s="47">
        <v>1127.0005364000001</v>
      </c>
      <c r="H153" s="44" t="str">
        <f t="shared" si="23"/>
        <v>N/A</v>
      </c>
      <c r="I153" s="12">
        <v>-1.86</v>
      </c>
      <c r="J153" s="12">
        <v>-7.51</v>
      </c>
      <c r="K153" s="45" t="s">
        <v>736</v>
      </c>
      <c r="L153" s="9" t="str">
        <f t="shared" si="24"/>
        <v>Yes</v>
      </c>
    </row>
    <row r="154" spans="1:12" ht="25.5" x14ac:dyDescent="0.2">
      <c r="A154" s="4" t="s">
        <v>1333</v>
      </c>
      <c r="B154" s="35" t="s">
        <v>213</v>
      </c>
      <c r="C154" s="47">
        <v>603.95132331000002</v>
      </c>
      <c r="D154" s="44" t="str">
        <f t="shared" si="21"/>
        <v>N/A</v>
      </c>
      <c r="E154" s="47">
        <v>507.75876958999999</v>
      </c>
      <c r="F154" s="44" t="str">
        <f t="shared" si="22"/>
        <v>N/A</v>
      </c>
      <c r="G154" s="47">
        <v>444.10011288999999</v>
      </c>
      <c r="H154" s="44" t="str">
        <f t="shared" si="23"/>
        <v>N/A</v>
      </c>
      <c r="I154" s="12">
        <v>-15.9</v>
      </c>
      <c r="J154" s="12">
        <v>-12.5</v>
      </c>
      <c r="K154" s="45" t="s">
        <v>736</v>
      </c>
      <c r="L154" s="9" t="str">
        <f t="shared" si="24"/>
        <v>Yes</v>
      </c>
    </row>
    <row r="155" spans="1:12" ht="25.5" x14ac:dyDescent="0.2">
      <c r="A155" s="2" t="s">
        <v>1334</v>
      </c>
      <c r="B155" s="35" t="s">
        <v>213</v>
      </c>
      <c r="C155" s="47">
        <v>517.12254668000003</v>
      </c>
      <c r="D155" s="44" t="str">
        <f t="shared" si="21"/>
        <v>N/A</v>
      </c>
      <c r="E155" s="47">
        <v>515.44536262999998</v>
      </c>
      <c r="F155" s="44" t="str">
        <f t="shared" si="22"/>
        <v>N/A</v>
      </c>
      <c r="G155" s="47">
        <v>462.88986054999998</v>
      </c>
      <c r="H155" s="44" t="str">
        <f t="shared" si="23"/>
        <v>N/A</v>
      </c>
      <c r="I155" s="12">
        <v>-0.32400000000000001</v>
      </c>
      <c r="J155" s="12">
        <v>-10.199999999999999</v>
      </c>
      <c r="K155" s="45" t="s">
        <v>736</v>
      </c>
      <c r="L155" s="9" t="str">
        <f t="shared" si="24"/>
        <v>Yes</v>
      </c>
    </row>
    <row r="156" spans="1:12" ht="25.5" x14ac:dyDescent="0.2">
      <c r="A156" s="2" t="s">
        <v>1335</v>
      </c>
      <c r="B156" s="35" t="s">
        <v>213</v>
      </c>
      <c r="C156" s="47">
        <v>472.01681243000002</v>
      </c>
      <c r="D156" s="44" t="str">
        <f t="shared" si="21"/>
        <v>N/A</v>
      </c>
      <c r="E156" s="47">
        <v>388.88551354999998</v>
      </c>
      <c r="F156" s="44" t="str">
        <f t="shared" si="22"/>
        <v>N/A</v>
      </c>
      <c r="G156" s="47">
        <v>427.15197519999998</v>
      </c>
      <c r="H156" s="44" t="str">
        <f t="shared" si="23"/>
        <v>N/A</v>
      </c>
      <c r="I156" s="12">
        <v>-17.600000000000001</v>
      </c>
      <c r="J156" s="12">
        <v>9.84</v>
      </c>
      <c r="K156" s="45" t="s">
        <v>736</v>
      </c>
      <c r="L156" s="9" t="str">
        <f t="shared" si="24"/>
        <v>Yes</v>
      </c>
    </row>
    <row r="157" spans="1:12" ht="25.5" x14ac:dyDescent="0.2">
      <c r="A157" s="2" t="s">
        <v>1336</v>
      </c>
      <c r="B157" s="35" t="s">
        <v>213</v>
      </c>
      <c r="C157" s="47">
        <v>3519.5242969999999</v>
      </c>
      <c r="D157" s="44" t="str">
        <f t="shared" si="21"/>
        <v>N/A</v>
      </c>
      <c r="E157" s="47">
        <v>2790.8645888000001</v>
      </c>
      <c r="F157" s="44" t="str">
        <f t="shared" si="22"/>
        <v>N/A</v>
      </c>
      <c r="G157" s="47">
        <v>2681.4209575999998</v>
      </c>
      <c r="H157" s="44" t="str">
        <f t="shared" si="23"/>
        <v>N/A</v>
      </c>
      <c r="I157" s="12">
        <v>-20.7</v>
      </c>
      <c r="J157" s="12">
        <v>-3.92</v>
      </c>
      <c r="K157" s="45" t="s">
        <v>736</v>
      </c>
      <c r="L157" s="9" t="str">
        <f t="shared" si="24"/>
        <v>Yes</v>
      </c>
    </row>
    <row r="158" spans="1:12" ht="25.5" x14ac:dyDescent="0.2">
      <c r="A158" s="2" t="s">
        <v>1337</v>
      </c>
      <c r="B158" s="35" t="s">
        <v>213</v>
      </c>
      <c r="C158" s="47">
        <v>1397.6826335999999</v>
      </c>
      <c r="D158" s="44" t="str">
        <f t="shared" si="21"/>
        <v>N/A</v>
      </c>
      <c r="E158" s="47">
        <v>1179.7241403</v>
      </c>
      <c r="F158" s="44" t="str">
        <f t="shared" si="22"/>
        <v>N/A</v>
      </c>
      <c r="G158" s="47">
        <v>1288.7846809</v>
      </c>
      <c r="H158" s="44" t="str">
        <f t="shared" si="23"/>
        <v>N/A</v>
      </c>
      <c r="I158" s="12">
        <v>-15.6</v>
      </c>
      <c r="J158" s="12">
        <v>9.2449999999999992</v>
      </c>
      <c r="K158" s="45" t="s">
        <v>736</v>
      </c>
      <c r="L158" s="9" t="str">
        <f t="shared" si="24"/>
        <v>Yes</v>
      </c>
    </row>
    <row r="159" spans="1:12" ht="25.5" x14ac:dyDescent="0.2">
      <c r="A159" s="2" t="s">
        <v>1338</v>
      </c>
      <c r="B159" s="35" t="s">
        <v>213</v>
      </c>
      <c r="C159" s="47">
        <v>22.310968227</v>
      </c>
      <c r="D159" s="44" t="str">
        <f t="shared" si="21"/>
        <v>N/A</v>
      </c>
      <c r="E159" s="47">
        <v>28.920935851999999</v>
      </c>
      <c r="F159" s="44" t="str">
        <f t="shared" si="22"/>
        <v>N/A</v>
      </c>
      <c r="G159" s="47">
        <v>32.677334973000001</v>
      </c>
      <c r="H159" s="44" t="str">
        <f t="shared" si="23"/>
        <v>N/A</v>
      </c>
      <c r="I159" s="12">
        <v>29.63</v>
      </c>
      <c r="J159" s="12">
        <v>12.99</v>
      </c>
      <c r="K159" s="45" t="s">
        <v>736</v>
      </c>
      <c r="L159" s="9" t="str">
        <f t="shared" si="24"/>
        <v>Yes</v>
      </c>
    </row>
    <row r="160" spans="1:12" ht="25.5" x14ac:dyDescent="0.2">
      <c r="A160" s="4" t="s">
        <v>1339</v>
      </c>
      <c r="B160" s="35" t="s">
        <v>213</v>
      </c>
      <c r="C160" s="47">
        <v>13.785505393999999</v>
      </c>
      <c r="D160" s="44" t="str">
        <f t="shared" si="21"/>
        <v>N/A</v>
      </c>
      <c r="E160" s="47">
        <v>13.967520694999999</v>
      </c>
      <c r="F160" s="44" t="str">
        <f t="shared" si="22"/>
        <v>N/A</v>
      </c>
      <c r="G160" s="47">
        <v>13.050203874999999</v>
      </c>
      <c r="H160" s="44" t="str">
        <f t="shared" si="23"/>
        <v>N/A</v>
      </c>
      <c r="I160" s="12">
        <v>1.32</v>
      </c>
      <c r="J160" s="12">
        <v>-6.57</v>
      </c>
      <c r="K160" s="45" t="s">
        <v>736</v>
      </c>
      <c r="L160" s="9" t="str">
        <f t="shared" si="24"/>
        <v>Yes</v>
      </c>
    </row>
    <row r="161" spans="1:12" x14ac:dyDescent="0.2">
      <c r="A161" s="4" t="s">
        <v>1340</v>
      </c>
      <c r="B161" s="35" t="s">
        <v>213</v>
      </c>
      <c r="C161" s="47">
        <v>811.36656194</v>
      </c>
      <c r="D161" s="44" t="str">
        <f t="shared" si="21"/>
        <v>N/A</v>
      </c>
      <c r="E161" s="47">
        <v>721.70070037000005</v>
      </c>
      <c r="F161" s="44" t="str">
        <f t="shared" si="22"/>
        <v>N/A</v>
      </c>
      <c r="G161" s="47">
        <v>739.11855571000001</v>
      </c>
      <c r="H161" s="44" t="str">
        <f t="shared" si="23"/>
        <v>N/A</v>
      </c>
      <c r="I161" s="12">
        <v>-11.1</v>
      </c>
      <c r="J161" s="12">
        <v>2.4129999999999998</v>
      </c>
      <c r="K161" s="45" t="s">
        <v>736</v>
      </c>
      <c r="L161" s="9" t="str">
        <f t="shared" si="24"/>
        <v>Yes</v>
      </c>
    </row>
    <row r="162" spans="1:12" x14ac:dyDescent="0.2">
      <c r="A162" s="4" t="s">
        <v>1341</v>
      </c>
      <c r="B162" s="35" t="s">
        <v>213</v>
      </c>
      <c r="C162" s="47">
        <v>491.79957454999999</v>
      </c>
      <c r="D162" s="44" t="str">
        <f t="shared" si="21"/>
        <v>N/A</v>
      </c>
      <c r="E162" s="47">
        <v>431.17420907000002</v>
      </c>
      <c r="F162" s="44" t="str">
        <f t="shared" si="22"/>
        <v>N/A</v>
      </c>
      <c r="G162" s="47">
        <v>437.03891489</v>
      </c>
      <c r="H162" s="44" t="str">
        <f t="shared" si="23"/>
        <v>N/A</v>
      </c>
      <c r="I162" s="12">
        <v>-12.3</v>
      </c>
      <c r="J162" s="12">
        <v>1.36</v>
      </c>
      <c r="K162" s="45" t="s">
        <v>736</v>
      </c>
      <c r="L162" s="9" t="str">
        <f t="shared" si="24"/>
        <v>Yes</v>
      </c>
    </row>
    <row r="163" spans="1:12" ht="25.5" x14ac:dyDescent="0.2">
      <c r="A163" s="4" t="s">
        <v>1692</v>
      </c>
      <c r="B163" s="35" t="s">
        <v>213</v>
      </c>
      <c r="C163" s="47">
        <v>2177.0291092000002</v>
      </c>
      <c r="D163" s="44" t="str">
        <f t="shared" si="21"/>
        <v>N/A</v>
      </c>
      <c r="E163" s="47">
        <v>1946.7329921999999</v>
      </c>
      <c r="F163" s="44" t="str">
        <f t="shared" si="22"/>
        <v>N/A</v>
      </c>
      <c r="G163" s="47">
        <v>1949.7958206000001</v>
      </c>
      <c r="H163" s="44" t="str">
        <f t="shared" si="23"/>
        <v>N/A</v>
      </c>
      <c r="I163" s="12">
        <v>-10.6</v>
      </c>
      <c r="J163" s="12">
        <v>0.1573</v>
      </c>
      <c r="K163" s="45" t="s">
        <v>736</v>
      </c>
      <c r="L163" s="9" t="str">
        <f t="shared" si="24"/>
        <v>Yes</v>
      </c>
    </row>
    <row r="164" spans="1:12" x14ac:dyDescent="0.2">
      <c r="A164" s="4" t="s">
        <v>1342</v>
      </c>
      <c r="B164" s="35" t="s">
        <v>213</v>
      </c>
      <c r="C164" s="47">
        <v>180.88692767000001</v>
      </c>
      <c r="D164" s="44" t="str">
        <f t="shared" si="21"/>
        <v>N/A</v>
      </c>
      <c r="E164" s="47">
        <v>172.95957902000001</v>
      </c>
      <c r="F164" s="44" t="str">
        <f t="shared" si="22"/>
        <v>N/A</v>
      </c>
      <c r="G164" s="47">
        <v>182.37435292999999</v>
      </c>
      <c r="H164" s="44" t="str">
        <f t="shared" si="23"/>
        <v>N/A</v>
      </c>
      <c r="I164" s="12">
        <v>-4.38</v>
      </c>
      <c r="J164" s="12">
        <v>5.4429999999999996</v>
      </c>
      <c r="K164" s="45" t="s">
        <v>736</v>
      </c>
      <c r="L164" s="9" t="str">
        <f t="shared" si="24"/>
        <v>Yes</v>
      </c>
    </row>
    <row r="165" spans="1:12" x14ac:dyDescent="0.2">
      <c r="A165" s="4" t="s">
        <v>1343</v>
      </c>
      <c r="B165" s="35" t="s">
        <v>213</v>
      </c>
      <c r="C165" s="47">
        <v>492.97493609000003</v>
      </c>
      <c r="D165" s="44" t="str">
        <f t="shared" si="21"/>
        <v>N/A</v>
      </c>
      <c r="E165" s="47">
        <v>459.46324735000002</v>
      </c>
      <c r="F165" s="44" t="str">
        <f t="shared" si="22"/>
        <v>N/A</v>
      </c>
      <c r="G165" s="47">
        <v>481.2546792</v>
      </c>
      <c r="H165" s="44" t="str">
        <f t="shared" si="23"/>
        <v>N/A</v>
      </c>
      <c r="I165" s="12">
        <v>-6.8</v>
      </c>
      <c r="J165" s="12">
        <v>4.7430000000000003</v>
      </c>
      <c r="K165" s="45" t="s">
        <v>736</v>
      </c>
      <c r="L165" s="9" t="str">
        <f t="shared" si="24"/>
        <v>Yes</v>
      </c>
    </row>
    <row r="166" spans="1:12" x14ac:dyDescent="0.2">
      <c r="A166" s="4" t="s">
        <v>1344</v>
      </c>
      <c r="B166" s="35" t="s">
        <v>213</v>
      </c>
      <c r="C166" s="47">
        <v>2712.7368486999999</v>
      </c>
      <c r="D166" s="44" t="str">
        <f t="shared" si="21"/>
        <v>N/A</v>
      </c>
      <c r="E166" s="47">
        <v>2661.2442068999999</v>
      </c>
      <c r="F166" s="44" t="str">
        <f t="shared" si="22"/>
        <v>N/A</v>
      </c>
      <c r="G166" s="47">
        <v>2784.3762818999999</v>
      </c>
      <c r="H166" s="44" t="str">
        <f t="shared" si="23"/>
        <v>N/A</v>
      </c>
      <c r="I166" s="12">
        <v>-1.9</v>
      </c>
      <c r="J166" s="12">
        <v>4.6269999999999998</v>
      </c>
      <c r="K166" s="45" t="s">
        <v>736</v>
      </c>
      <c r="L166" s="9" t="str">
        <f t="shared" si="24"/>
        <v>Yes</v>
      </c>
    </row>
    <row r="167" spans="1:12" x14ac:dyDescent="0.2">
      <c r="A167" s="46" t="s">
        <v>1345</v>
      </c>
      <c r="B167" s="35" t="s">
        <v>213</v>
      </c>
      <c r="C167" s="47">
        <v>2853.6991956000002</v>
      </c>
      <c r="D167" s="44" t="str">
        <f t="shared" si="21"/>
        <v>N/A</v>
      </c>
      <c r="E167" s="47">
        <v>2777.2368375000001</v>
      </c>
      <c r="F167" s="44" t="str">
        <f t="shared" si="22"/>
        <v>N/A</v>
      </c>
      <c r="G167" s="47">
        <v>2732.3016750000002</v>
      </c>
      <c r="H167" s="44" t="str">
        <f t="shared" si="23"/>
        <v>N/A</v>
      </c>
      <c r="I167" s="12">
        <v>-2.68</v>
      </c>
      <c r="J167" s="12">
        <v>-1.62</v>
      </c>
      <c r="K167" s="45" t="s">
        <v>736</v>
      </c>
      <c r="L167" s="9" t="str">
        <f t="shared" si="24"/>
        <v>Yes</v>
      </c>
    </row>
    <row r="168" spans="1:12" x14ac:dyDescent="0.2">
      <c r="A168" s="46" t="s">
        <v>1346</v>
      </c>
      <c r="B168" s="35" t="s">
        <v>213</v>
      </c>
      <c r="C168" s="47">
        <v>6737.8607327</v>
      </c>
      <c r="D168" s="44" t="str">
        <f t="shared" si="21"/>
        <v>N/A</v>
      </c>
      <c r="E168" s="47">
        <v>6796.1335107000004</v>
      </c>
      <c r="F168" s="44" t="str">
        <f t="shared" si="22"/>
        <v>N/A</v>
      </c>
      <c r="G168" s="47">
        <v>7121.8697206999996</v>
      </c>
      <c r="H168" s="44" t="str">
        <f t="shared" si="23"/>
        <v>N/A</v>
      </c>
      <c r="I168" s="12">
        <v>0.8649</v>
      </c>
      <c r="J168" s="12">
        <v>4.7930000000000001</v>
      </c>
      <c r="K168" s="45" t="s">
        <v>736</v>
      </c>
      <c r="L168" s="9" t="str">
        <f t="shared" si="24"/>
        <v>Yes</v>
      </c>
    </row>
    <row r="169" spans="1:12" x14ac:dyDescent="0.2">
      <c r="A169" s="46" t="s">
        <v>1347</v>
      </c>
      <c r="B169" s="35" t="s">
        <v>213</v>
      </c>
      <c r="C169" s="47">
        <v>1082.3448120999999</v>
      </c>
      <c r="D169" s="44" t="str">
        <f t="shared" si="21"/>
        <v>N/A</v>
      </c>
      <c r="E169" s="47">
        <v>1102.4350067</v>
      </c>
      <c r="F169" s="44" t="str">
        <f t="shared" si="22"/>
        <v>N/A</v>
      </c>
      <c r="G169" s="47">
        <v>1114.6492125</v>
      </c>
      <c r="H169" s="44" t="str">
        <f t="shared" si="23"/>
        <v>N/A</v>
      </c>
      <c r="I169" s="12">
        <v>1.8560000000000001</v>
      </c>
      <c r="J169" s="12">
        <v>1.1080000000000001</v>
      </c>
      <c r="K169" s="45" t="s">
        <v>736</v>
      </c>
      <c r="L169" s="9" t="str">
        <f t="shared" si="24"/>
        <v>Yes</v>
      </c>
    </row>
    <row r="170" spans="1:12" x14ac:dyDescent="0.2">
      <c r="A170" s="46" t="s">
        <v>1348</v>
      </c>
      <c r="B170" s="35" t="s">
        <v>213</v>
      </c>
      <c r="C170" s="47">
        <v>1446.5677668000001</v>
      </c>
      <c r="D170" s="44" t="str">
        <f t="shared" si="21"/>
        <v>N/A</v>
      </c>
      <c r="E170" s="47">
        <v>1380.2067701999999</v>
      </c>
      <c r="F170" s="44" t="str">
        <f t="shared" si="22"/>
        <v>N/A</v>
      </c>
      <c r="G170" s="47">
        <v>1395.5166833000001</v>
      </c>
      <c r="H170" s="44" t="str">
        <f t="shared" si="23"/>
        <v>N/A</v>
      </c>
      <c r="I170" s="12">
        <v>-4.59</v>
      </c>
      <c r="J170" s="12">
        <v>1.109</v>
      </c>
      <c r="K170" s="45" t="s">
        <v>736</v>
      </c>
      <c r="L170" s="9" t="str">
        <f t="shared" si="24"/>
        <v>Yes</v>
      </c>
    </row>
    <row r="171" spans="1:12" x14ac:dyDescent="0.2">
      <c r="A171" s="46" t="s">
        <v>85</v>
      </c>
      <c r="B171" s="35" t="s">
        <v>213</v>
      </c>
      <c r="C171" s="8">
        <v>7.0623531743000001</v>
      </c>
      <c r="D171" s="44" t="str">
        <f t="shared" ref="D171:D202" si="25">IF($B171="N/A","N/A",IF(C171&gt;10,"No",IF(C171&lt;-10,"No","Yes")))</f>
        <v>N/A</v>
      </c>
      <c r="E171" s="8">
        <v>6.3847331042000004</v>
      </c>
      <c r="F171" s="44" t="str">
        <f t="shared" ref="F171:F202" si="26">IF($B171="N/A","N/A",IF(E171&gt;10,"No",IF(E171&lt;-10,"No","Yes")))</f>
        <v>N/A</v>
      </c>
      <c r="G171" s="8">
        <v>5.6781348235999998</v>
      </c>
      <c r="H171" s="44" t="str">
        <f t="shared" ref="H171:H202" si="27">IF($B171="N/A","N/A",IF(G171&gt;10,"No",IF(G171&lt;-10,"No","Yes")))</f>
        <v>N/A</v>
      </c>
      <c r="I171" s="12">
        <v>-9.59</v>
      </c>
      <c r="J171" s="12">
        <v>-11.1</v>
      </c>
      <c r="K171" s="45" t="s">
        <v>736</v>
      </c>
      <c r="L171" s="9" t="str">
        <f t="shared" ref="L171:L202" si="28">IF(J171="Div by 0", "N/A", IF(K171="N/A","N/A", IF(J171&gt;VALUE(MID(K171,1,2)), "No", IF(J171&lt;-1*VALUE(MID(K171,1,2)), "No", "Yes"))))</f>
        <v>Yes</v>
      </c>
    </row>
    <row r="172" spans="1:12" x14ac:dyDescent="0.2">
      <c r="A172" s="46" t="s">
        <v>463</v>
      </c>
      <c r="B172" s="35" t="s">
        <v>213</v>
      </c>
      <c r="C172" s="8">
        <v>8.0303131023999992</v>
      </c>
      <c r="D172" s="44" t="str">
        <f t="shared" si="25"/>
        <v>N/A</v>
      </c>
      <c r="E172" s="8">
        <v>7.9180606914</v>
      </c>
      <c r="F172" s="44" t="str">
        <f t="shared" si="26"/>
        <v>N/A</v>
      </c>
      <c r="G172" s="8">
        <v>6.8524053916999996</v>
      </c>
      <c r="H172" s="44" t="str">
        <f t="shared" si="27"/>
        <v>N/A</v>
      </c>
      <c r="I172" s="12">
        <v>-1.4</v>
      </c>
      <c r="J172" s="12">
        <v>-13.5</v>
      </c>
      <c r="K172" s="45" t="s">
        <v>736</v>
      </c>
      <c r="L172" s="9" t="str">
        <f t="shared" si="28"/>
        <v>Yes</v>
      </c>
    </row>
    <row r="173" spans="1:12" x14ac:dyDescent="0.2">
      <c r="A173" s="46" t="s">
        <v>464</v>
      </c>
      <c r="B173" s="35" t="s">
        <v>213</v>
      </c>
      <c r="C173" s="8">
        <v>8.7804842227000002</v>
      </c>
      <c r="D173" s="44" t="str">
        <f t="shared" si="25"/>
        <v>N/A</v>
      </c>
      <c r="E173" s="8">
        <v>8.3963251540999995</v>
      </c>
      <c r="F173" s="44" t="str">
        <f t="shared" si="26"/>
        <v>N/A</v>
      </c>
      <c r="G173" s="8">
        <v>7.6815700080999996</v>
      </c>
      <c r="H173" s="44" t="str">
        <f t="shared" si="27"/>
        <v>N/A</v>
      </c>
      <c r="I173" s="12">
        <v>-4.38</v>
      </c>
      <c r="J173" s="12">
        <v>-8.51</v>
      </c>
      <c r="K173" s="45" t="s">
        <v>736</v>
      </c>
      <c r="L173" s="9" t="str">
        <f t="shared" si="28"/>
        <v>Yes</v>
      </c>
    </row>
    <row r="174" spans="1:12" x14ac:dyDescent="0.2">
      <c r="A174" s="2" t="s">
        <v>465</v>
      </c>
      <c r="B174" s="35" t="s">
        <v>213</v>
      </c>
      <c r="C174" s="8">
        <v>6.7244728151000004</v>
      </c>
      <c r="D174" s="44" t="str">
        <f t="shared" si="25"/>
        <v>N/A</v>
      </c>
      <c r="E174" s="8">
        <v>5.3623601182999998</v>
      </c>
      <c r="F174" s="44" t="str">
        <f t="shared" si="26"/>
        <v>N/A</v>
      </c>
      <c r="G174" s="8">
        <v>4.6401167486999997</v>
      </c>
      <c r="H174" s="44" t="str">
        <f t="shared" si="27"/>
        <v>N/A</v>
      </c>
      <c r="I174" s="12">
        <v>-20.3</v>
      </c>
      <c r="J174" s="12">
        <v>-13.5</v>
      </c>
      <c r="K174" s="45" t="s">
        <v>736</v>
      </c>
      <c r="L174" s="9" t="str">
        <f t="shared" si="28"/>
        <v>Yes</v>
      </c>
    </row>
    <row r="175" spans="1:12" x14ac:dyDescent="0.2">
      <c r="A175" s="2" t="s">
        <v>466</v>
      </c>
      <c r="B175" s="35" t="s">
        <v>213</v>
      </c>
      <c r="C175" s="8">
        <v>6.0715523591</v>
      </c>
      <c r="D175" s="44" t="str">
        <f t="shared" si="25"/>
        <v>N/A</v>
      </c>
      <c r="E175" s="8">
        <v>5.9164900097000004</v>
      </c>
      <c r="F175" s="44" t="str">
        <f t="shared" si="26"/>
        <v>N/A</v>
      </c>
      <c r="G175" s="8">
        <v>5.2292222472000001</v>
      </c>
      <c r="H175" s="44" t="str">
        <f t="shared" si="27"/>
        <v>N/A</v>
      </c>
      <c r="I175" s="12">
        <v>-2.5499999999999998</v>
      </c>
      <c r="J175" s="12">
        <v>-11.6</v>
      </c>
      <c r="K175" s="45" t="s">
        <v>736</v>
      </c>
      <c r="L175" s="9" t="str">
        <f t="shared" si="28"/>
        <v>Yes</v>
      </c>
    </row>
    <row r="176" spans="1:12" x14ac:dyDescent="0.2">
      <c r="A176" s="2" t="s">
        <v>1349</v>
      </c>
      <c r="B176" s="35" t="s">
        <v>213</v>
      </c>
      <c r="C176" s="8">
        <v>0.92628758499999997</v>
      </c>
      <c r="D176" s="44" t="str">
        <f t="shared" si="25"/>
        <v>N/A</v>
      </c>
      <c r="E176" s="8">
        <v>0.8128522614</v>
      </c>
      <c r="F176" s="44" t="str">
        <f t="shared" si="26"/>
        <v>N/A</v>
      </c>
      <c r="G176" s="8">
        <v>0.87163814179999999</v>
      </c>
      <c r="H176" s="44" t="str">
        <f t="shared" si="27"/>
        <v>N/A</v>
      </c>
      <c r="I176" s="12">
        <v>-12.2</v>
      </c>
      <c r="J176" s="12">
        <v>7.2320000000000002</v>
      </c>
      <c r="K176" s="45" t="s">
        <v>736</v>
      </c>
      <c r="L176" s="9" t="str">
        <f t="shared" si="28"/>
        <v>Yes</v>
      </c>
    </row>
    <row r="177" spans="1:12" x14ac:dyDescent="0.2">
      <c r="A177" s="2" t="s">
        <v>1350</v>
      </c>
      <c r="B177" s="35" t="s">
        <v>213</v>
      </c>
      <c r="C177" s="8">
        <v>8.3028651199999999</v>
      </c>
      <c r="D177" s="44" t="str">
        <f t="shared" si="25"/>
        <v>N/A</v>
      </c>
      <c r="E177" s="8">
        <v>6.8087104536999998</v>
      </c>
      <c r="F177" s="44" t="str">
        <f t="shared" si="26"/>
        <v>N/A</v>
      </c>
      <c r="G177" s="8">
        <v>6.4519767639000003</v>
      </c>
      <c r="H177" s="44" t="str">
        <f t="shared" si="27"/>
        <v>N/A</v>
      </c>
      <c r="I177" s="12">
        <v>-18</v>
      </c>
      <c r="J177" s="12">
        <v>-5.24</v>
      </c>
      <c r="K177" s="45" t="s">
        <v>736</v>
      </c>
      <c r="L177" s="9" t="str">
        <f t="shared" si="28"/>
        <v>Yes</v>
      </c>
    </row>
    <row r="178" spans="1:12" x14ac:dyDescent="0.2">
      <c r="A178" s="2" t="s">
        <v>1351</v>
      </c>
      <c r="B178" s="35" t="s">
        <v>213</v>
      </c>
      <c r="C178" s="8">
        <v>2.5378735029000001</v>
      </c>
      <c r="D178" s="44" t="str">
        <f t="shared" si="25"/>
        <v>N/A</v>
      </c>
      <c r="E178" s="8">
        <v>2.3149066581</v>
      </c>
      <c r="F178" s="44" t="str">
        <f t="shared" si="26"/>
        <v>N/A</v>
      </c>
      <c r="G178" s="8">
        <v>2.4809868936999999</v>
      </c>
      <c r="H178" s="44" t="str">
        <f t="shared" si="27"/>
        <v>N/A</v>
      </c>
      <c r="I178" s="12">
        <v>-8.7899999999999991</v>
      </c>
      <c r="J178" s="12">
        <v>7.1740000000000004</v>
      </c>
      <c r="K178" s="45" t="s">
        <v>736</v>
      </c>
      <c r="L178" s="9" t="str">
        <f t="shared" si="28"/>
        <v>Yes</v>
      </c>
    </row>
    <row r="179" spans="1:12" x14ac:dyDescent="0.2">
      <c r="A179" s="2" t="s">
        <v>1352</v>
      </c>
      <c r="B179" s="35" t="s">
        <v>213</v>
      </c>
      <c r="C179" s="8">
        <v>3.9670886199999998E-2</v>
      </c>
      <c r="D179" s="44" t="str">
        <f t="shared" si="25"/>
        <v>N/A</v>
      </c>
      <c r="E179" s="8">
        <v>4.1344334000000003E-2</v>
      </c>
      <c r="F179" s="44" t="str">
        <f t="shared" si="26"/>
        <v>N/A</v>
      </c>
      <c r="G179" s="8">
        <v>4.4056098100000003E-2</v>
      </c>
      <c r="H179" s="44" t="str">
        <f t="shared" si="27"/>
        <v>N/A</v>
      </c>
      <c r="I179" s="12">
        <v>4.218</v>
      </c>
      <c r="J179" s="12">
        <v>6.5590000000000002</v>
      </c>
      <c r="K179" s="45" t="s">
        <v>736</v>
      </c>
      <c r="L179" s="9" t="str">
        <f t="shared" si="28"/>
        <v>Yes</v>
      </c>
    </row>
    <row r="180" spans="1:12" x14ac:dyDescent="0.2">
      <c r="A180" s="2" t="s">
        <v>1353</v>
      </c>
      <c r="B180" s="35" t="s">
        <v>213</v>
      </c>
      <c r="C180" s="8">
        <v>6.8779515599999994E-2</v>
      </c>
      <c r="D180" s="44" t="str">
        <f t="shared" si="25"/>
        <v>N/A</v>
      </c>
      <c r="E180" s="8">
        <v>7.5299037900000004E-2</v>
      </c>
      <c r="F180" s="44" t="str">
        <f t="shared" si="26"/>
        <v>N/A</v>
      </c>
      <c r="G180" s="8">
        <v>7.4658424700000003E-2</v>
      </c>
      <c r="H180" s="44" t="str">
        <f t="shared" si="27"/>
        <v>N/A</v>
      </c>
      <c r="I180" s="12">
        <v>9.4789999999999992</v>
      </c>
      <c r="J180" s="12">
        <v>-0.85099999999999998</v>
      </c>
      <c r="K180" s="45" t="s">
        <v>736</v>
      </c>
      <c r="L180" s="9" t="str">
        <f t="shared" si="28"/>
        <v>Yes</v>
      </c>
    </row>
    <row r="181" spans="1:12" x14ac:dyDescent="0.2">
      <c r="A181" s="2" t="s">
        <v>86</v>
      </c>
      <c r="B181" s="35" t="s">
        <v>213</v>
      </c>
      <c r="C181" s="8">
        <v>6.0908535342999999</v>
      </c>
      <c r="D181" s="44" t="str">
        <f t="shared" si="25"/>
        <v>N/A</v>
      </c>
      <c r="E181" s="8">
        <v>3.6318096431</v>
      </c>
      <c r="F181" s="44" t="str">
        <f t="shared" si="26"/>
        <v>N/A</v>
      </c>
      <c r="G181" s="8">
        <v>1.6028851932999999</v>
      </c>
      <c r="H181" s="44" t="str">
        <f t="shared" si="27"/>
        <v>N/A</v>
      </c>
      <c r="I181" s="12">
        <v>-40.4</v>
      </c>
      <c r="J181" s="12">
        <v>-55.9</v>
      </c>
      <c r="K181" s="45" t="s">
        <v>736</v>
      </c>
      <c r="L181" s="9" t="str">
        <f t="shared" si="28"/>
        <v>No</v>
      </c>
    </row>
    <row r="182" spans="1:12" x14ac:dyDescent="0.2">
      <c r="A182" s="2" t="s">
        <v>87</v>
      </c>
      <c r="B182" s="35" t="s">
        <v>213</v>
      </c>
      <c r="C182" s="8">
        <v>61.148377723000003</v>
      </c>
      <c r="D182" s="44" t="str">
        <f t="shared" si="25"/>
        <v>N/A</v>
      </c>
      <c r="E182" s="8">
        <v>58.352816224999998</v>
      </c>
      <c r="F182" s="44" t="str">
        <f t="shared" si="26"/>
        <v>N/A</v>
      </c>
      <c r="G182" s="8">
        <v>58.404470834999998</v>
      </c>
      <c r="H182" s="44" t="str">
        <f t="shared" si="27"/>
        <v>N/A</v>
      </c>
      <c r="I182" s="12">
        <v>-4.57</v>
      </c>
      <c r="J182" s="12">
        <v>8.8499999999999995E-2</v>
      </c>
      <c r="K182" s="45" t="s">
        <v>736</v>
      </c>
      <c r="L182" s="9" t="str">
        <f t="shared" si="28"/>
        <v>Yes</v>
      </c>
    </row>
    <row r="183" spans="1:12" x14ac:dyDescent="0.2">
      <c r="A183" s="2" t="s">
        <v>467</v>
      </c>
      <c r="B183" s="35" t="s">
        <v>213</v>
      </c>
      <c r="C183" s="8">
        <v>40.138270292000001</v>
      </c>
      <c r="D183" s="44" t="str">
        <f t="shared" si="25"/>
        <v>N/A</v>
      </c>
      <c r="E183" s="8">
        <v>36.097904561</v>
      </c>
      <c r="F183" s="44" t="str">
        <f t="shared" si="26"/>
        <v>N/A</v>
      </c>
      <c r="G183" s="8">
        <v>35.260278608</v>
      </c>
      <c r="H183" s="44" t="str">
        <f t="shared" si="27"/>
        <v>N/A</v>
      </c>
      <c r="I183" s="12">
        <v>-10.1</v>
      </c>
      <c r="J183" s="12">
        <v>-2.3199999999999998</v>
      </c>
      <c r="K183" s="45" t="s">
        <v>736</v>
      </c>
      <c r="L183" s="9" t="str">
        <f t="shared" si="28"/>
        <v>Yes</v>
      </c>
    </row>
    <row r="184" spans="1:12" x14ac:dyDescent="0.2">
      <c r="A184" s="2" t="s">
        <v>468</v>
      </c>
      <c r="B184" s="35" t="s">
        <v>213</v>
      </c>
      <c r="C184" s="8">
        <v>75.981259683999994</v>
      </c>
      <c r="D184" s="44" t="str">
        <f t="shared" si="25"/>
        <v>N/A</v>
      </c>
      <c r="E184" s="8">
        <v>72.515271953999999</v>
      </c>
      <c r="F184" s="44" t="str">
        <f t="shared" si="26"/>
        <v>N/A</v>
      </c>
      <c r="G184" s="8">
        <v>71.207349441999995</v>
      </c>
      <c r="H184" s="44" t="str">
        <f t="shared" si="27"/>
        <v>N/A</v>
      </c>
      <c r="I184" s="12">
        <v>-4.5599999999999996</v>
      </c>
      <c r="J184" s="12">
        <v>-1.8</v>
      </c>
      <c r="K184" s="45" t="s">
        <v>736</v>
      </c>
      <c r="L184" s="9" t="str">
        <f t="shared" si="28"/>
        <v>Yes</v>
      </c>
    </row>
    <row r="185" spans="1:12" x14ac:dyDescent="0.2">
      <c r="A185" s="2" t="s">
        <v>469</v>
      </c>
      <c r="B185" s="35" t="s">
        <v>213</v>
      </c>
      <c r="C185" s="8">
        <v>51.890034364000002</v>
      </c>
      <c r="D185" s="44" t="str">
        <f t="shared" si="25"/>
        <v>N/A</v>
      </c>
      <c r="E185" s="8">
        <v>51.083221551000001</v>
      </c>
      <c r="F185" s="44" t="str">
        <f t="shared" si="26"/>
        <v>N/A</v>
      </c>
      <c r="G185" s="8">
        <v>51.781977384999998</v>
      </c>
      <c r="H185" s="44" t="str">
        <f t="shared" si="27"/>
        <v>N/A</v>
      </c>
      <c r="I185" s="12">
        <v>-1.55</v>
      </c>
      <c r="J185" s="12">
        <v>1.3680000000000001</v>
      </c>
      <c r="K185" s="45" t="s">
        <v>736</v>
      </c>
      <c r="L185" s="9" t="str">
        <f t="shared" si="28"/>
        <v>Yes</v>
      </c>
    </row>
    <row r="186" spans="1:12" x14ac:dyDescent="0.2">
      <c r="A186" s="2" t="s">
        <v>470</v>
      </c>
      <c r="B186" s="35" t="s">
        <v>213</v>
      </c>
      <c r="C186" s="8">
        <v>61.652982973</v>
      </c>
      <c r="D186" s="44" t="str">
        <f t="shared" si="25"/>
        <v>N/A</v>
      </c>
      <c r="E186" s="8">
        <v>57.831579552999997</v>
      </c>
      <c r="F186" s="44" t="str">
        <f t="shared" si="26"/>
        <v>N/A</v>
      </c>
      <c r="G186" s="8">
        <v>58.360438344000002</v>
      </c>
      <c r="H186" s="44" t="str">
        <f t="shared" si="27"/>
        <v>N/A</v>
      </c>
      <c r="I186" s="12">
        <v>-6.2</v>
      </c>
      <c r="J186" s="12">
        <v>0.91449999999999998</v>
      </c>
      <c r="K186" s="45" t="s">
        <v>736</v>
      </c>
      <c r="L186" s="9" t="str">
        <f t="shared" si="28"/>
        <v>Yes</v>
      </c>
    </row>
    <row r="187" spans="1:12" x14ac:dyDescent="0.2">
      <c r="A187" s="2" t="s">
        <v>116</v>
      </c>
      <c r="B187" s="35" t="s">
        <v>213</v>
      </c>
      <c r="C187" s="8">
        <v>76.829601955000001</v>
      </c>
      <c r="D187" s="44" t="str">
        <f t="shared" si="25"/>
        <v>N/A</v>
      </c>
      <c r="E187" s="8">
        <v>74.361645452999994</v>
      </c>
      <c r="F187" s="44" t="str">
        <f t="shared" si="26"/>
        <v>N/A</v>
      </c>
      <c r="G187" s="8">
        <v>74.548201187999993</v>
      </c>
      <c r="H187" s="44" t="str">
        <f t="shared" si="27"/>
        <v>N/A</v>
      </c>
      <c r="I187" s="12">
        <v>-3.21</v>
      </c>
      <c r="J187" s="12">
        <v>0.25090000000000001</v>
      </c>
      <c r="K187" s="45" t="s">
        <v>736</v>
      </c>
      <c r="L187" s="9" t="str">
        <f t="shared" si="28"/>
        <v>Yes</v>
      </c>
    </row>
    <row r="188" spans="1:12" x14ac:dyDescent="0.2">
      <c r="A188" s="2" t="s">
        <v>471</v>
      </c>
      <c r="B188" s="35" t="s">
        <v>213</v>
      </c>
      <c r="C188" s="8">
        <v>70.251944425999994</v>
      </c>
      <c r="D188" s="44" t="str">
        <f t="shared" si="25"/>
        <v>N/A</v>
      </c>
      <c r="E188" s="8">
        <v>65.932969419000003</v>
      </c>
      <c r="F188" s="44" t="str">
        <f t="shared" si="26"/>
        <v>N/A</v>
      </c>
      <c r="G188" s="8">
        <v>62.957532006000001</v>
      </c>
      <c r="H188" s="44" t="str">
        <f t="shared" si="27"/>
        <v>N/A</v>
      </c>
      <c r="I188" s="12">
        <v>-6.15</v>
      </c>
      <c r="J188" s="12">
        <v>-4.51</v>
      </c>
      <c r="K188" s="45" t="s">
        <v>736</v>
      </c>
      <c r="L188" s="9" t="str">
        <f t="shared" si="28"/>
        <v>Yes</v>
      </c>
    </row>
    <row r="189" spans="1:12" x14ac:dyDescent="0.2">
      <c r="A189" s="2" t="s">
        <v>472</v>
      </c>
      <c r="B189" s="35" t="s">
        <v>213</v>
      </c>
      <c r="C189" s="8">
        <v>84.498850759999996</v>
      </c>
      <c r="D189" s="44" t="str">
        <f t="shared" si="25"/>
        <v>N/A</v>
      </c>
      <c r="E189" s="8">
        <v>81.690073401000006</v>
      </c>
      <c r="F189" s="44" t="str">
        <f t="shared" si="26"/>
        <v>N/A</v>
      </c>
      <c r="G189" s="8">
        <v>80.487670704999999</v>
      </c>
      <c r="H189" s="44" t="str">
        <f t="shared" si="27"/>
        <v>N/A</v>
      </c>
      <c r="I189" s="12">
        <v>-3.32</v>
      </c>
      <c r="J189" s="12">
        <v>-1.47</v>
      </c>
      <c r="K189" s="45" t="s">
        <v>736</v>
      </c>
      <c r="L189" s="9" t="str">
        <f t="shared" si="28"/>
        <v>Yes</v>
      </c>
    </row>
    <row r="190" spans="1:12" x14ac:dyDescent="0.2">
      <c r="A190" s="2" t="s">
        <v>473</v>
      </c>
      <c r="B190" s="35" t="s">
        <v>213</v>
      </c>
      <c r="C190" s="8">
        <v>78.119187828999998</v>
      </c>
      <c r="D190" s="44" t="str">
        <f t="shared" si="25"/>
        <v>N/A</v>
      </c>
      <c r="E190" s="8">
        <v>76.783778321</v>
      </c>
      <c r="F190" s="44" t="str">
        <f t="shared" si="26"/>
        <v>N/A</v>
      </c>
      <c r="G190" s="8">
        <v>77.709908951000003</v>
      </c>
      <c r="H190" s="44" t="str">
        <f t="shared" si="27"/>
        <v>N/A</v>
      </c>
      <c r="I190" s="12">
        <v>-1.71</v>
      </c>
      <c r="J190" s="12">
        <v>1.206</v>
      </c>
      <c r="K190" s="45" t="s">
        <v>736</v>
      </c>
      <c r="L190" s="9" t="str">
        <f t="shared" si="28"/>
        <v>Yes</v>
      </c>
    </row>
    <row r="191" spans="1:12" x14ac:dyDescent="0.2">
      <c r="A191" s="2" t="s">
        <v>474</v>
      </c>
      <c r="B191" s="35" t="s">
        <v>213</v>
      </c>
      <c r="C191" s="8">
        <v>70.353862484000004</v>
      </c>
      <c r="D191" s="44" t="str">
        <f t="shared" si="25"/>
        <v>N/A</v>
      </c>
      <c r="E191" s="8">
        <v>67.383526297000003</v>
      </c>
      <c r="F191" s="44" t="str">
        <f t="shared" si="26"/>
        <v>N/A</v>
      </c>
      <c r="G191" s="8">
        <v>67.514709797999998</v>
      </c>
      <c r="H191" s="44" t="str">
        <f t="shared" si="27"/>
        <v>N/A</v>
      </c>
      <c r="I191" s="12">
        <v>-4.22</v>
      </c>
      <c r="J191" s="12">
        <v>0.19470000000000001</v>
      </c>
      <c r="K191" s="45" t="s">
        <v>736</v>
      </c>
      <c r="L191" s="9" t="str">
        <f t="shared" si="28"/>
        <v>Yes</v>
      </c>
    </row>
    <row r="192" spans="1:12" x14ac:dyDescent="0.2">
      <c r="A192" s="2" t="s">
        <v>1354</v>
      </c>
      <c r="B192" s="35" t="s">
        <v>213</v>
      </c>
      <c r="C192" s="36">
        <v>5.9454419151</v>
      </c>
      <c r="D192" s="44" t="str">
        <f t="shared" si="25"/>
        <v>N/A</v>
      </c>
      <c r="E192" s="36">
        <v>6.0417995322999998</v>
      </c>
      <c r="F192" s="44" t="str">
        <f t="shared" si="26"/>
        <v>N/A</v>
      </c>
      <c r="G192" s="36">
        <v>6.2848399101999997</v>
      </c>
      <c r="H192" s="44" t="str">
        <f t="shared" si="27"/>
        <v>N/A</v>
      </c>
      <c r="I192" s="12">
        <v>1.621</v>
      </c>
      <c r="J192" s="12">
        <v>4.0229999999999997</v>
      </c>
      <c r="K192" s="45" t="s">
        <v>736</v>
      </c>
      <c r="L192" s="9" t="str">
        <f t="shared" si="28"/>
        <v>Yes</v>
      </c>
    </row>
    <row r="193" spans="1:12" x14ac:dyDescent="0.2">
      <c r="A193" s="2" t="s">
        <v>1355</v>
      </c>
      <c r="B193" s="35" t="s">
        <v>213</v>
      </c>
      <c r="C193" s="36">
        <v>7.6804635762000002</v>
      </c>
      <c r="D193" s="44" t="str">
        <f t="shared" si="25"/>
        <v>N/A</v>
      </c>
      <c r="E193" s="36">
        <v>7.6338028169000003</v>
      </c>
      <c r="F193" s="44" t="str">
        <f t="shared" si="26"/>
        <v>N/A</v>
      </c>
      <c r="G193" s="36">
        <v>8.6090534978999997</v>
      </c>
      <c r="H193" s="44" t="str">
        <f t="shared" si="27"/>
        <v>N/A</v>
      </c>
      <c r="I193" s="12">
        <v>-0.60799999999999998</v>
      </c>
      <c r="J193" s="12">
        <v>12.78</v>
      </c>
      <c r="K193" s="45" t="s">
        <v>736</v>
      </c>
      <c r="L193" s="9" t="str">
        <f t="shared" si="28"/>
        <v>Yes</v>
      </c>
    </row>
    <row r="194" spans="1:12" x14ac:dyDescent="0.2">
      <c r="A194" s="2" t="s">
        <v>1356</v>
      </c>
      <c r="B194" s="35" t="s">
        <v>213</v>
      </c>
      <c r="C194" s="36">
        <v>9.0836330183000005</v>
      </c>
      <c r="D194" s="44" t="str">
        <f t="shared" si="25"/>
        <v>N/A</v>
      </c>
      <c r="E194" s="36">
        <v>9.1772853185999992</v>
      </c>
      <c r="F194" s="44" t="str">
        <f t="shared" si="26"/>
        <v>N/A</v>
      </c>
      <c r="G194" s="36">
        <v>9.4738161310999995</v>
      </c>
      <c r="H194" s="44" t="str">
        <f t="shared" si="27"/>
        <v>N/A</v>
      </c>
      <c r="I194" s="12">
        <v>1.0309999999999999</v>
      </c>
      <c r="J194" s="12">
        <v>3.2309999999999999</v>
      </c>
      <c r="K194" s="45" t="s">
        <v>736</v>
      </c>
      <c r="L194" s="9" t="str">
        <f t="shared" si="28"/>
        <v>Yes</v>
      </c>
    </row>
    <row r="195" spans="1:12" x14ac:dyDescent="0.2">
      <c r="A195" s="2" t="s">
        <v>1357</v>
      </c>
      <c r="B195" s="35" t="s">
        <v>213</v>
      </c>
      <c r="C195" s="36">
        <v>4.3652313822000002</v>
      </c>
      <c r="D195" s="44" t="str">
        <f t="shared" si="25"/>
        <v>N/A</v>
      </c>
      <c r="E195" s="36">
        <v>4.4857363146000004</v>
      </c>
      <c r="F195" s="44" t="str">
        <f t="shared" si="26"/>
        <v>N/A</v>
      </c>
      <c r="G195" s="36">
        <v>4.3389377905000002</v>
      </c>
      <c r="H195" s="44" t="str">
        <f t="shared" si="27"/>
        <v>N/A</v>
      </c>
      <c r="I195" s="12">
        <v>2.7610000000000001</v>
      </c>
      <c r="J195" s="12">
        <v>-3.27</v>
      </c>
      <c r="K195" s="45" t="s">
        <v>736</v>
      </c>
      <c r="L195" s="9" t="str">
        <f t="shared" si="28"/>
        <v>Yes</v>
      </c>
    </row>
    <row r="196" spans="1:12" x14ac:dyDescent="0.2">
      <c r="A196" s="2" t="s">
        <v>1358</v>
      </c>
      <c r="B196" s="35" t="s">
        <v>213</v>
      </c>
      <c r="C196" s="36">
        <v>4.2511818749000003</v>
      </c>
      <c r="D196" s="44" t="str">
        <f t="shared" si="25"/>
        <v>N/A</v>
      </c>
      <c r="E196" s="36">
        <v>4.2204118029000002</v>
      </c>
      <c r="F196" s="44" t="str">
        <f t="shared" si="26"/>
        <v>N/A</v>
      </c>
      <c r="G196" s="36">
        <v>4.4105431309999998</v>
      </c>
      <c r="H196" s="44" t="str">
        <f t="shared" si="27"/>
        <v>N/A</v>
      </c>
      <c r="I196" s="12">
        <v>-0.72399999999999998</v>
      </c>
      <c r="J196" s="12">
        <v>4.5049999999999999</v>
      </c>
      <c r="K196" s="45" t="s">
        <v>736</v>
      </c>
      <c r="L196" s="9" t="str">
        <f t="shared" si="28"/>
        <v>Yes</v>
      </c>
    </row>
    <row r="197" spans="1:12" x14ac:dyDescent="0.2">
      <c r="A197" s="2" t="s">
        <v>1359</v>
      </c>
      <c r="B197" s="35" t="s">
        <v>213</v>
      </c>
      <c r="C197" s="36">
        <v>168.23955999</v>
      </c>
      <c r="D197" s="44" t="str">
        <f t="shared" si="25"/>
        <v>N/A</v>
      </c>
      <c r="E197" s="36">
        <v>144.08515967</v>
      </c>
      <c r="F197" s="44" t="str">
        <f t="shared" si="26"/>
        <v>N/A</v>
      </c>
      <c r="G197" s="36">
        <v>144.2286115</v>
      </c>
      <c r="H197" s="44" t="str">
        <f t="shared" si="27"/>
        <v>N/A</v>
      </c>
      <c r="I197" s="12">
        <v>-14.4</v>
      </c>
      <c r="J197" s="12">
        <v>9.9599999999999994E-2</v>
      </c>
      <c r="K197" s="45" t="s">
        <v>736</v>
      </c>
      <c r="L197" s="9" t="str">
        <f t="shared" si="28"/>
        <v>Yes</v>
      </c>
    </row>
    <row r="198" spans="1:12" x14ac:dyDescent="0.2">
      <c r="A198" s="2" t="s">
        <v>1360</v>
      </c>
      <c r="B198" s="35" t="s">
        <v>213</v>
      </c>
      <c r="C198" s="36">
        <v>228.11449159</v>
      </c>
      <c r="D198" s="44" t="str">
        <f t="shared" si="25"/>
        <v>N/A</v>
      </c>
      <c r="E198" s="36">
        <v>226.12155172000001</v>
      </c>
      <c r="F198" s="44" t="str">
        <f t="shared" si="26"/>
        <v>N/A</v>
      </c>
      <c r="G198" s="36">
        <v>221.11101399</v>
      </c>
      <c r="H198" s="44" t="str">
        <f t="shared" si="27"/>
        <v>N/A</v>
      </c>
      <c r="I198" s="12">
        <v>-0.874</v>
      </c>
      <c r="J198" s="12">
        <v>-2.2200000000000002</v>
      </c>
      <c r="K198" s="45" t="s">
        <v>736</v>
      </c>
      <c r="L198" s="9" t="str">
        <f t="shared" si="28"/>
        <v>Yes</v>
      </c>
    </row>
    <row r="199" spans="1:12" x14ac:dyDescent="0.2">
      <c r="A199" s="2" t="s">
        <v>1361</v>
      </c>
      <c r="B199" s="35" t="s">
        <v>213</v>
      </c>
      <c r="C199" s="36">
        <v>153.40133101999999</v>
      </c>
      <c r="D199" s="44" t="str">
        <f t="shared" si="25"/>
        <v>N/A</v>
      </c>
      <c r="E199" s="36">
        <v>122.60638298000001</v>
      </c>
      <c r="F199" s="44" t="str">
        <f t="shared" si="26"/>
        <v>N/A</v>
      </c>
      <c r="G199" s="36">
        <v>126.36529933</v>
      </c>
      <c r="H199" s="44" t="str">
        <f t="shared" si="27"/>
        <v>N/A</v>
      </c>
      <c r="I199" s="12">
        <v>-20.100000000000001</v>
      </c>
      <c r="J199" s="12">
        <v>3.0659999999999998</v>
      </c>
      <c r="K199" s="45" t="s">
        <v>736</v>
      </c>
      <c r="L199" s="9" t="str">
        <f t="shared" si="28"/>
        <v>Yes</v>
      </c>
    </row>
    <row r="200" spans="1:12" x14ac:dyDescent="0.2">
      <c r="A200" s="2" t="s">
        <v>1362</v>
      </c>
      <c r="B200" s="35" t="s">
        <v>213</v>
      </c>
      <c r="C200" s="36">
        <v>74.103896104</v>
      </c>
      <c r="D200" s="44" t="str">
        <f t="shared" si="25"/>
        <v>N/A</v>
      </c>
      <c r="E200" s="36">
        <v>88.244444443999996</v>
      </c>
      <c r="F200" s="44" t="str">
        <f t="shared" si="26"/>
        <v>N/A</v>
      </c>
      <c r="G200" s="36">
        <v>74.28125</v>
      </c>
      <c r="H200" s="44" t="str">
        <f t="shared" si="27"/>
        <v>N/A</v>
      </c>
      <c r="I200" s="12">
        <v>19.079999999999998</v>
      </c>
      <c r="J200" s="12">
        <v>-15.8</v>
      </c>
      <c r="K200" s="45" t="s">
        <v>736</v>
      </c>
      <c r="L200" s="9" t="str">
        <f t="shared" si="28"/>
        <v>Yes</v>
      </c>
    </row>
    <row r="201" spans="1:12" x14ac:dyDescent="0.2">
      <c r="A201" s="2" t="s">
        <v>1363</v>
      </c>
      <c r="B201" s="35" t="s">
        <v>213</v>
      </c>
      <c r="C201" s="36">
        <v>40.251968503999997</v>
      </c>
      <c r="D201" s="44" t="str">
        <f t="shared" si="25"/>
        <v>N/A</v>
      </c>
      <c r="E201" s="36">
        <v>32.923566878999999</v>
      </c>
      <c r="F201" s="44" t="str">
        <f t="shared" si="26"/>
        <v>N/A</v>
      </c>
      <c r="G201" s="36">
        <v>26.832167832</v>
      </c>
      <c r="H201" s="44" t="str">
        <f t="shared" si="27"/>
        <v>N/A</v>
      </c>
      <c r="I201" s="12">
        <v>-18.2</v>
      </c>
      <c r="J201" s="12">
        <v>-18.5</v>
      </c>
      <c r="K201" s="45" t="s">
        <v>736</v>
      </c>
      <c r="L201" s="9" t="str">
        <f t="shared" si="28"/>
        <v>Yes</v>
      </c>
    </row>
    <row r="202" spans="1:12" x14ac:dyDescent="0.2">
      <c r="A202" s="2" t="s">
        <v>28</v>
      </c>
      <c r="B202" s="35" t="s">
        <v>213</v>
      </c>
      <c r="C202" s="8">
        <v>1.2547998453</v>
      </c>
      <c r="D202" s="44" t="str">
        <f t="shared" si="25"/>
        <v>N/A</v>
      </c>
      <c r="E202" s="8">
        <v>1.3018191196</v>
      </c>
      <c r="F202" s="44" t="str">
        <f t="shared" si="26"/>
        <v>N/A</v>
      </c>
      <c r="G202" s="8">
        <v>1.0817324484999999</v>
      </c>
      <c r="H202" s="44" t="str">
        <f t="shared" si="27"/>
        <v>N/A</v>
      </c>
      <c r="I202" s="12">
        <v>3.7469999999999999</v>
      </c>
      <c r="J202" s="12">
        <v>-16.899999999999999</v>
      </c>
      <c r="K202" s="45" t="s">
        <v>736</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0</v>
      </c>
      <c r="J203" s="12">
        <v>0</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11</v>
      </c>
      <c r="F204" s="44" t="str">
        <f t="shared" si="30"/>
        <v>N/A</v>
      </c>
      <c r="G204" s="36">
        <v>11</v>
      </c>
      <c r="H204" s="44" t="str">
        <f t="shared" si="31"/>
        <v>N/A</v>
      </c>
      <c r="I204" s="12">
        <v>-12.5</v>
      </c>
      <c r="J204" s="12">
        <v>42.86</v>
      </c>
      <c r="K204" s="14" t="s">
        <v>213</v>
      </c>
      <c r="L204" s="9" t="str">
        <f t="shared" si="32"/>
        <v>N/A</v>
      </c>
    </row>
    <row r="205" spans="1:12" ht="25.5" x14ac:dyDescent="0.2">
      <c r="A205" s="2" t="s">
        <v>1611</v>
      </c>
      <c r="B205" s="35" t="s">
        <v>213</v>
      </c>
      <c r="C205" s="36">
        <v>11</v>
      </c>
      <c r="D205" s="44" t="str">
        <f t="shared" si="29"/>
        <v>N/A</v>
      </c>
      <c r="E205" s="36">
        <v>11</v>
      </c>
      <c r="F205" s="44" t="str">
        <f t="shared" si="30"/>
        <v>N/A</v>
      </c>
      <c r="G205" s="36">
        <v>0</v>
      </c>
      <c r="H205" s="44" t="str">
        <f t="shared" si="31"/>
        <v>N/A</v>
      </c>
      <c r="I205" s="12">
        <v>-50</v>
      </c>
      <c r="J205" s="12">
        <v>-100</v>
      </c>
      <c r="K205" s="14" t="s">
        <v>213</v>
      </c>
      <c r="L205" s="9" t="str">
        <f t="shared" si="32"/>
        <v>N/A</v>
      </c>
    </row>
    <row r="206" spans="1:12" ht="25.5" x14ac:dyDescent="0.2">
      <c r="A206" s="2" t="s">
        <v>1364</v>
      </c>
      <c r="B206" s="35" t="s">
        <v>213</v>
      </c>
      <c r="C206" s="36">
        <v>226</v>
      </c>
      <c r="D206" s="44" t="str">
        <f t="shared" si="29"/>
        <v>N/A</v>
      </c>
      <c r="E206" s="36">
        <v>198</v>
      </c>
      <c r="F206" s="44" t="str">
        <f t="shared" si="30"/>
        <v>N/A</v>
      </c>
      <c r="G206" s="36">
        <v>234</v>
      </c>
      <c r="H206" s="44" t="str">
        <f t="shared" si="31"/>
        <v>N/A</v>
      </c>
      <c r="I206" s="12">
        <v>-12.4</v>
      </c>
      <c r="J206" s="12">
        <v>18.18</v>
      </c>
      <c r="K206" s="14" t="s">
        <v>213</v>
      </c>
      <c r="L206" s="9" t="str">
        <f t="shared" si="32"/>
        <v>N/A</v>
      </c>
    </row>
    <row r="207" spans="1:12" x14ac:dyDescent="0.2">
      <c r="A207" s="2" t="s">
        <v>1612</v>
      </c>
      <c r="B207" s="35" t="s">
        <v>213</v>
      </c>
      <c r="C207" s="36">
        <v>25</v>
      </c>
      <c r="D207" s="44" t="str">
        <f t="shared" si="29"/>
        <v>N/A</v>
      </c>
      <c r="E207" s="36">
        <v>23</v>
      </c>
      <c r="F207" s="44" t="str">
        <f t="shared" si="30"/>
        <v>N/A</v>
      </c>
      <c r="G207" s="36">
        <v>25</v>
      </c>
      <c r="H207" s="44" t="str">
        <f t="shared" si="31"/>
        <v>N/A</v>
      </c>
      <c r="I207" s="12">
        <v>-8</v>
      </c>
      <c r="J207" s="12">
        <v>8.6959999999999997</v>
      </c>
      <c r="K207" s="14" t="s">
        <v>213</v>
      </c>
      <c r="L207" s="9" t="str">
        <f t="shared" si="32"/>
        <v>N/A</v>
      </c>
    </row>
    <row r="208" spans="1:12" x14ac:dyDescent="0.2">
      <c r="A208" s="2" t="s">
        <v>1613</v>
      </c>
      <c r="B208" s="35" t="s">
        <v>213</v>
      </c>
      <c r="C208" s="36">
        <v>145</v>
      </c>
      <c r="D208" s="44" t="str">
        <f t="shared" si="29"/>
        <v>N/A</v>
      </c>
      <c r="E208" s="36">
        <v>191</v>
      </c>
      <c r="F208" s="44" t="str">
        <f t="shared" si="30"/>
        <v>N/A</v>
      </c>
      <c r="G208" s="36">
        <v>206</v>
      </c>
      <c r="H208" s="44" t="str">
        <f t="shared" si="31"/>
        <v>N/A</v>
      </c>
      <c r="I208" s="12">
        <v>31.72</v>
      </c>
      <c r="J208" s="12">
        <v>7.8529999999999998</v>
      </c>
      <c r="K208" s="14" t="s">
        <v>213</v>
      </c>
      <c r="L208" s="9" t="str">
        <f t="shared" si="32"/>
        <v>N/A</v>
      </c>
    </row>
    <row r="209" spans="1:12" x14ac:dyDescent="0.2">
      <c r="A209" s="2" t="s">
        <v>125</v>
      </c>
      <c r="B209" s="35" t="s">
        <v>213</v>
      </c>
      <c r="C209" s="47">
        <v>1094366</v>
      </c>
      <c r="D209" s="44" t="str">
        <f t="shared" si="29"/>
        <v>N/A</v>
      </c>
      <c r="E209" s="47">
        <v>1147484</v>
      </c>
      <c r="F209" s="44" t="str">
        <f t="shared" si="30"/>
        <v>N/A</v>
      </c>
      <c r="G209" s="47">
        <v>1307487</v>
      </c>
      <c r="H209" s="44" t="str">
        <f t="shared" si="31"/>
        <v>N/A</v>
      </c>
      <c r="I209" s="12">
        <v>4.8540000000000001</v>
      </c>
      <c r="J209" s="12">
        <v>13.94</v>
      </c>
      <c r="K209" s="14" t="s">
        <v>213</v>
      </c>
      <c r="L209" s="9" t="str">
        <f t="shared" si="32"/>
        <v>N/A</v>
      </c>
    </row>
    <row r="210" spans="1:12" x14ac:dyDescent="0.2">
      <c r="A210" s="46" t="s">
        <v>1608</v>
      </c>
      <c r="B210" s="35" t="s">
        <v>213</v>
      </c>
      <c r="C210" s="47">
        <v>582619</v>
      </c>
      <c r="D210" s="44" t="str">
        <f t="shared" si="29"/>
        <v>N/A</v>
      </c>
      <c r="E210" s="47">
        <v>543624</v>
      </c>
      <c r="F210" s="44" t="str">
        <f t="shared" si="30"/>
        <v>N/A</v>
      </c>
      <c r="G210" s="47">
        <v>466909</v>
      </c>
      <c r="H210" s="44" t="str">
        <f t="shared" si="31"/>
        <v>N/A</v>
      </c>
      <c r="I210" s="12">
        <v>-6.69</v>
      </c>
      <c r="J210" s="12">
        <v>-14.1</v>
      </c>
      <c r="K210" s="14" t="s">
        <v>213</v>
      </c>
      <c r="L210" s="9" t="str">
        <f t="shared" si="32"/>
        <v>N/A</v>
      </c>
    </row>
    <row r="211" spans="1:12" x14ac:dyDescent="0.2">
      <c r="A211" s="46" t="s">
        <v>1365</v>
      </c>
      <c r="B211" s="35" t="s">
        <v>213</v>
      </c>
      <c r="C211" s="47">
        <v>478126</v>
      </c>
      <c r="D211" s="44" t="str">
        <f t="shared" si="29"/>
        <v>N/A</v>
      </c>
      <c r="E211" s="47">
        <v>478168</v>
      </c>
      <c r="F211" s="44" t="str">
        <f t="shared" si="30"/>
        <v>N/A</v>
      </c>
      <c r="G211" s="47">
        <v>478542</v>
      </c>
      <c r="H211" s="44" t="str">
        <f t="shared" si="31"/>
        <v>N/A</v>
      </c>
      <c r="I211" s="12">
        <v>8.8000000000000005E-3</v>
      </c>
      <c r="J211" s="12">
        <v>7.8200000000000006E-2</v>
      </c>
      <c r="K211" s="14" t="s">
        <v>213</v>
      </c>
      <c r="L211" s="9" t="str">
        <f t="shared" si="32"/>
        <v>N/A</v>
      </c>
    </row>
    <row r="212" spans="1:12" x14ac:dyDescent="0.2">
      <c r="A212" s="46" t="s">
        <v>1602</v>
      </c>
      <c r="B212" s="35" t="s">
        <v>213</v>
      </c>
      <c r="C212" s="47">
        <v>947118</v>
      </c>
      <c r="D212" s="44" t="str">
        <f t="shared" si="29"/>
        <v>N/A</v>
      </c>
      <c r="E212" s="47">
        <v>995084</v>
      </c>
      <c r="F212" s="44" t="str">
        <f t="shared" si="30"/>
        <v>N/A</v>
      </c>
      <c r="G212" s="47">
        <v>1144557</v>
      </c>
      <c r="H212" s="44" t="str">
        <f t="shared" si="31"/>
        <v>N/A</v>
      </c>
      <c r="I212" s="12">
        <v>5.0640000000000001</v>
      </c>
      <c r="J212" s="12">
        <v>15.02</v>
      </c>
      <c r="K212" s="14" t="s">
        <v>213</v>
      </c>
      <c r="L212" s="9" t="str">
        <f t="shared" si="32"/>
        <v>N/A</v>
      </c>
    </row>
    <row r="213" spans="1:12" x14ac:dyDescent="0.2">
      <c r="A213" s="46" t="s">
        <v>1603</v>
      </c>
      <c r="B213" s="35" t="s">
        <v>213</v>
      </c>
      <c r="C213" s="47">
        <v>403990</v>
      </c>
      <c r="D213" s="44" t="str">
        <f t="shared" si="29"/>
        <v>N/A</v>
      </c>
      <c r="E213" s="47">
        <v>412821</v>
      </c>
      <c r="F213" s="44" t="str">
        <f t="shared" si="30"/>
        <v>N/A</v>
      </c>
      <c r="G213" s="47">
        <v>430173</v>
      </c>
      <c r="H213" s="44" t="str">
        <f t="shared" si="31"/>
        <v>N/A</v>
      </c>
      <c r="I213" s="12">
        <v>2.1859999999999999</v>
      </c>
      <c r="J213" s="12">
        <v>4.2030000000000003</v>
      </c>
      <c r="K213" s="14" t="s">
        <v>213</v>
      </c>
      <c r="L213" s="9" t="str">
        <f t="shared" si="32"/>
        <v>N/A</v>
      </c>
    </row>
    <row r="214" spans="1:12" ht="25.5" x14ac:dyDescent="0.2">
      <c r="A214" s="2" t="s">
        <v>1366</v>
      </c>
      <c r="B214" s="35" t="s">
        <v>213</v>
      </c>
      <c r="C214" s="47">
        <v>10469947</v>
      </c>
      <c r="D214" s="44" t="str">
        <f t="shared" ref="D214:D228" si="33">IF($B214="N/A","N/A",IF(C214&gt;10,"No",IF(C214&lt;-10,"No","Yes")))</f>
        <v>N/A</v>
      </c>
      <c r="E214" s="47">
        <v>13301848</v>
      </c>
      <c r="F214" s="44" t="str">
        <f t="shared" ref="F214:F228" si="34">IF($B214="N/A","N/A",IF(E214&gt;10,"No",IF(E214&lt;-10,"No","Yes")))</f>
        <v>N/A</v>
      </c>
      <c r="G214" s="47">
        <v>12279491</v>
      </c>
      <c r="H214" s="44" t="str">
        <f t="shared" ref="H214:H228" si="35">IF($B214="N/A","N/A",IF(G214&gt;10,"No",IF(G214&lt;-10,"No","Yes")))</f>
        <v>N/A</v>
      </c>
      <c r="I214" s="12">
        <v>27.05</v>
      </c>
      <c r="J214" s="12">
        <v>-7.69</v>
      </c>
      <c r="K214" s="45" t="s">
        <v>736</v>
      </c>
      <c r="L214" s="9" t="str">
        <f t="shared" ref="L214:L228" si="36">IF(J214="Div by 0", "N/A", IF(K214="N/A","N/A", IF(J214&gt;VALUE(MID(K214,1,2)), "No", IF(J214&lt;-1*VALUE(MID(K214,1,2)), "No", "Yes"))))</f>
        <v>Yes</v>
      </c>
    </row>
    <row r="215" spans="1:12" x14ac:dyDescent="0.2">
      <c r="A215" s="59" t="s">
        <v>647</v>
      </c>
      <c r="B215" s="35" t="s">
        <v>213</v>
      </c>
      <c r="C215" s="36">
        <v>36277</v>
      </c>
      <c r="D215" s="44" t="str">
        <f t="shared" si="33"/>
        <v>N/A</v>
      </c>
      <c r="E215" s="36">
        <v>39988</v>
      </c>
      <c r="F215" s="44" t="str">
        <f t="shared" si="34"/>
        <v>N/A</v>
      </c>
      <c r="G215" s="36">
        <v>35655</v>
      </c>
      <c r="H215" s="44" t="str">
        <f t="shared" si="35"/>
        <v>N/A</v>
      </c>
      <c r="I215" s="12">
        <v>10.23</v>
      </c>
      <c r="J215" s="12">
        <v>-10.8</v>
      </c>
      <c r="K215" s="45" t="s">
        <v>736</v>
      </c>
      <c r="L215" s="9" t="str">
        <f t="shared" si="36"/>
        <v>Yes</v>
      </c>
    </row>
    <row r="216" spans="1:12" ht="25.5" x14ac:dyDescent="0.2">
      <c r="A216" s="4" t="s">
        <v>1367</v>
      </c>
      <c r="B216" s="35" t="s">
        <v>213</v>
      </c>
      <c r="C216" s="47">
        <v>288.61115859</v>
      </c>
      <c r="D216" s="44" t="str">
        <f t="shared" si="33"/>
        <v>N/A</v>
      </c>
      <c r="E216" s="47">
        <v>332.64599379999999</v>
      </c>
      <c r="F216" s="44" t="str">
        <f t="shared" si="34"/>
        <v>N/A</v>
      </c>
      <c r="G216" s="47">
        <v>344.39744775999998</v>
      </c>
      <c r="H216" s="44" t="str">
        <f t="shared" si="35"/>
        <v>N/A</v>
      </c>
      <c r="I216" s="12">
        <v>15.26</v>
      </c>
      <c r="J216" s="12">
        <v>3.5329999999999999</v>
      </c>
      <c r="K216" s="45" t="s">
        <v>736</v>
      </c>
      <c r="L216" s="9" t="str">
        <f t="shared" si="36"/>
        <v>Yes</v>
      </c>
    </row>
    <row r="217" spans="1:12" ht="25.5" x14ac:dyDescent="0.2">
      <c r="A217" s="2" t="s">
        <v>1368</v>
      </c>
      <c r="B217" s="35" t="s">
        <v>213</v>
      </c>
      <c r="C217" s="47">
        <v>0</v>
      </c>
      <c r="D217" s="44" t="str">
        <f t="shared" si="33"/>
        <v>N/A</v>
      </c>
      <c r="E217" s="47">
        <v>0</v>
      </c>
      <c r="F217" s="44" t="str">
        <f t="shared" si="34"/>
        <v>N/A</v>
      </c>
      <c r="G217" s="47">
        <v>0</v>
      </c>
      <c r="H217" s="44" t="str">
        <f t="shared" si="35"/>
        <v>N/A</v>
      </c>
      <c r="I217" s="12" t="s">
        <v>1746</v>
      </c>
      <c r="J217" s="12" t="s">
        <v>1746</v>
      </c>
      <c r="K217" s="45" t="s">
        <v>736</v>
      </c>
      <c r="L217" s="9" t="str">
        <f t="shared" si="36"/>
        <v>N/A</v>
      </c>
    </row>
    <row r="218" spans="1:12" x14ac:dyDescent="0.2">
      <c r="A218" s="4" t="s">
        <v>514</v>
      </c>
      <c r="B218" s="35" t="s">
        <v>213</v>
      </c>
      <c r="C218" s="36">
        <v>0</v>
      </c>
      <c r="D218" s="44" t="str">
        <f t="shared" si="33"/>
        <v>N/A</v>
      </c>
      <c r="E218" s="36">
        <v>0</v>
      </c>
      <c r="F218" s="44" t="str">
        <f t="shared" si="34"/>
        <v>N/A</v>
      </c>
      <c r="G218" s="36">
        <v>0</v>
      </c>
      <c r="H218" s="44" t="str">
        <f t="shared" si="35"/>
        <v>N/A</v>
      </c>
      <c r="I218" s="12" t="s">
        <v>1746</v>
      </c>
      <c r="J218" s="12" t="s">
        <v>1746</v>
      </c>
      <c r="K218" s="45" t="s">
        <v>736</v>
      </c>
      <c r="L218" s="9" t="str">
        <f t="shared" si="36"/>
        <v>N/A</v>
      </c>
    </row>
    <row r="219" spans="1:12" ht="25.5" x14ac:dyDescent="0.2">
      <c r="A219" s="2" t="s">
        <v>1369</v>
      </c>
      <c r="B219" s="35" t="s">
        <v>213</v>
      </c>
      <c r="C219" s="47" t="s">
        <v>1746</v>
      </c>
      <c r="D219" s="44" t="str">
        <f t="shared" si="33"/>
        <v>N/A</v>
      </c>
      <c r="E219" s="47" t="s">
        <v>1746</v>
      </c>
      <c r="F219" s="44" t="str">
        <f t="shared" si="34"/>
        <v>N/A</v>
      </c>
      <c r="G219" s="47" t="s">
        <v>1746</v>
      </c>
      <c r="H219" s="44" t="str">
        <f t="shared" si="35"/>
        <v>N/A</v>
      </c>
      <c r="I219" s="12" t="s">
        <v>1746</v>
      </c>
      <c r="J219" s="12" t="s">
        <v>1746</v>
      </c>
      <c r="K219" s="45" t="s">
        <v>736</v>
      </c>
      <c r="L219" s="9" t="str">
        <f t="shared" si="36"/>
        <v>N/A</v>
      </c>
    </row>
    <row r="220" spans="1:12" ht="25.5" x14ac:dyDescent="0.2">
      <c r="A220" s="2" t="s">
        <v>1370</v>
      </c>
      <c r="B220" s="35" t="s">
        <v>213</v>
      </c>
      <c r="C220" s="47">
        <v>0</v>
      </c>
      <c r="D220" s="44" t="str">
        <f t="shared" si="33"/>
        <v>N/A</v>
      </c>
      <c r="E220" s="47">
        <v>0</v>
      </c>
      <c r="F220" s="44" t="str">
        <f t="shared" si="34"/>
        <v>N/A</v>
      </c>
      <c r="G220" s="47">
        <v>0</v>
      </c>
      <c r="H220" s="44" t="str">
        <f t="shared" si="35"/>
        <v>N/A</v>
      </c>
      <c r="I220" s="12" t="s">
        <v>1746</v>
      </c>
      <c r="J220" s="12" t="s">
        <v>1746</v>
      </c>
      <c r="K220" s="45" t="s">
        <v>736</v>
      </c>
      <c r="L220" s="9" t="str">
        <f t="shared" si="36"/>
        <v>N/A</v>
      </c>
    </row>
    <row r="221" spans="1:12" x14ac:dyDescent="0.2">
      <c r="A221" s="4" t="s">
        <v>515</v>
      </c>
      <c r="B221" s="35" t="s">
        <v>213</v>
      </c>
      <c r="C221" s="36">
        <v>0</v>
      </c>
      <c r="D221" s="44" t="str">
        <f t="shared" si="33"/>
        <v>N/A</v>
      </c>
      <c r="E221" s="36">
        <v>0</v>
      </c>
      <c r="F221" s="44" t="str">
        <f t="shared" si="34"/>
        <v>N/A</v>
      </c>
      <c r="G221" s="36">
        <v>0</v>
      </c>
      <c r="H221" s="44" t="str">
        <f t="shared" si="35"/>
        <v>N/A</v>
      </c>
      <c r="I221" s="12" t="s">
        <v>1746</v>
      </c>
      <c r="J221" s="12" t="s">
        <v>1746</v>
      </c>
      <c r="K221" s="45" t="s">
        <v>736</v>
      </c>
      <c r="L221" s="9" t="str">
        <f t="shared" si="36"/>
        <v>N/A</v>
      </c>
    </row>
    <row r="222" spans="1:12" ht="25.5" x14ac:dyDescent="0.2">
      <c r="A222" s="2" t="s">
        <v>1371</v>
      </c>
      <c r="B222" s="35" t="s">
        <v>213</v>
      </c>
      <c r="C222" s="47" t="s">
        <v>1746</v>
      </c>
      <c r="D222" s="44" t="str">
        <f t="shared" si="33"/>
        <v>N/A</v>
      </c>
      <c r="E222" s="47" t="s">
        <v>1746</v>
      </c>
      <c r="F222" s="44" t="str">
        <f t="shared" si="34"/>
        <v>N/A</v>
      </c>
      <c r="G222" s="47" t="s">
        <v>1746</v>
      </c>
      <c r="H222" s="44" t="str">
        <f t="shared" si="35"/>
        <v>N/A</v>
      </c>
      <c r="I222" s="12" t="s">
        <v>1746</v>
      </c>
      <c r="J222" s="12" t="s">
        <v>1746</v>
      </c>
      <c r="K222" s="45" t="s">
        <v>736</v>
      </c>
      <c r="L222" s="9" t="str">
        <f t="shared" si="36"/>
        <v>N/A</v>
      </c>
    </row>
    <row r="223" spans="1:12" ht="25.5" x14ac:dyDescent="0.2">
      <c r="A223" s="2" t="s">
        <v>1372</v>
      </c>
      <c r="B223" s="35" t="s">
        <v>213</v>
      </c>
      <c r="C223" s="47">
        <v>3920</v>
      </c>
      <c r="D223" s="44" t="str">
        <f t="shared" si="33"/>
        <v>N/A</v>
      </c>
      <c r="E223" s="47">
        <v>3792</v>
      </c>
      <c r="F223" s="44" t="str">
        <f t="shared" si="34"/>
        <v>N/A</v>
      </c>
      <c r="G223" s="47">
        <v>7260</v>
      </c>
      <c r="H223" s="44" t="str">
        <f t="shared" si="35"/>
        <v>N/A</v>
      </c>
      <c r="I223" s="12">
        <v>-3.27</v>
      </c>
      <c r="J223" s="12">
        <v>91.46</v>
      </c>
      <c r="K223" s="45" t="s">
        <v>736</v>
      </c>
      <c r="L223" s="9" t="str">
        <f t="shared" si="36"/>
        <v>No</v>
      </c>
    </row>
    <row r="224" spans="1:12" x14ac:dyDescent="0.2">
      <c r="A224" s="2" t="s">
        <v>516</v>
      </c>
      <c r="B224" s="35" t="s">
        <v>213</v>
      </c>
      <c r="C224" s="36">
        <v>11</v>
      </c>
      <c r="D224" s="44" t="str">
        <f t="shared" si="33"/>
        <v>N/A</v>
      </c>
      <c r="E224" s="36">
        <v>11</v>
      </c>
      <c r="F224" s="44" t="str">
        <f t="shared" si="34"/>
        <v>N/A</v>
      </c>
      <c r="G224" s="36">
        <v>22</v>
      </c>
      <c r="H224" s="44" t="str">
        <f t="shared" si="35"/>
        <v>N/A</v>
      </c>
      <c r="I224" s="12">
        <v>0</v>
      </c>
      <c r="J224" s="12">
        <v>120</v>
      </c>
      <c r="K224" s="45" t="s">
        <v>736</v>
      </c>
      <c r="L224" s="9" t="str">
        <f t="shared" si="36"/>
        <v>No</v>
      </c>
    </row>
    <row r="225" spans="1:12" ht="25.5" x14ac:dyDescent="0.2">
      <c r="A225" s="2" t="s">
        <v>1373</v>
      </c>
      <c r="B225" s="35" t="s">
        <v>213</v>
      </c>
      <c r="C225" s="47">
        <v>392</v>
      </c>
      <c r="D225" s="44" t="str">
        <f t="shared" si="33"/>
        <v>N/A</v>
      </c>
      <c r="E225" s="47">
        <v>379.2</v>
      </c>
      <c r="F225" s="44" t="str">
        <f t="shared" si="34"/>
        <v>N/A</v>
      </c>
      <c r="G225" s="47">
        <v>330</v>
      </c>
      <c r="H225" s="44" t="str">
        <f t="shared" si="35"/>
        <v>N/A</v>
      </c>
      <c r="I225" s="12">
        <v>-3.27</v>
      </c>
      <c r="J225" s="12">
        <v>-13</v>
      </c>
      <c r="K225" s="45" t="s">
        <v>736</v>
      </c>
      <c r="L225" s="9" t="str">
        <f t="shared" si="36"/>
        <v>Yes</v>
      </c>
    </row>
    <row r="226" spans="1:12" ht="25.5" x14ac:dyDescent="0.2">
      <c r="A226" s="2" t="s">
        <v>1374</v>
      </c>
      <c r="B226" s="35" t="s">
        <v>213</v>
      </c>
      <c r="C226" s="47">
        <v>146620031</v>
      </c>
      <c r="D226" s="44" t="str">
        <f t="shared" si="33"/>
        <v>N/A</v>
      </c>
      <c r="E226" s="47">
        <v>158853409</v>
      </c>
      <c r="F226" s="44" t="str">
        <f t="shared" si="34"/>
        <v>N/A</v>
      </c>
      <c r="G226" s="47">
        <v>163727255</v>
      </c>
      <c r="H226" s="44" t="str">
        <f t="shared" si="35"/>
        <v>N/A</v>
      </c>
      <c r="I226" s="12">
        <v>8.3439999999999994</v>
      </c>
      <c r="J226" s="12">
        <v>3.0680000000000001</v>
      </c>
      <c r="K226" s="45" t="s">
        <v>736</v>
      </c>
      <c r="L226" s="9" t="str">
        <f t="shared" si="36"/>
        <v>Yes</v>
      </c>
    </row>
    <row r="227" spans="1:12" ht="25.5" x14ac:dyDescent="0.2">
      <c r="A227" s="2" t="s">
        <v>517</v>
      </c>
      <c r="B227" s="35" t="s">
        <v>213</v>
      </c>
      <c r="C227" s="36">
        <v>2989</v>
      </c>
      <c r="D227" s="44" t="str">
        <f t="shared" si="33"/>
        <v>N/A</v>
      </c>
      <c r="E227" s="36">
        <v>3114</v>
      </c>
      <c r="F227" s="44" t="str">
        <f t="shared" si="34"/>
        <v>N/A</v>
      </c>
      <c r="G227" s="36">
        <v>3264</v>
      </c>
      <c r="H227" s="44" t="str">
        <f t="shared" si="35"/>
        <v>N/A</v>
      </c>
      <c r="I227" s="12">
        <v>4.1820000000000004</v>
      </c>
      <c r="J227" s="12">
        <v>4.8170000000000002</v>
      </c>
      <c r="K227" s="45" t="s">
        <v>736</v>
      </c>
      <c r="L227" s="9" t="str">
        <f t="shared" si="36"/>
        <v>Yes</v>
      </c>
    </row>
    <row r="228" spans="1:12" ht="25.5" x14ac:dyDescent="0.2">
      <c r="A228" s="2" t="s">
        <v>1375</v>
      </c>
      <c r="B228" s="35" t="s">
        <v>213</v>
      </c>
      <c r="C228" s="47">
        <v>49053.205419999998</v>
      </c>
      <c r="D228" s="44" t="str">
        <f t="shared" si="33"/>
        <v>N/A</v>
      </c>
      <c r="E228" s="47">
        <v>51012.655426999998</v>
      </c>
      <c r="F228" s="44" t="str">
        <f t="shared" si="34"/>
        <v>N/A</v>
      </c>
      <c r="G228" s="47">
        <v>50161.536458000002</v>
      </c>
      <c r="H228" s="44" t="str">
        <f t="shared" si="35"/>
        <v>N/A</v>
      </c>
      <c r="I228" s="12">
        <v>3.9950000000000001</v>
      </c>
      <c r="J228" s="12">
        <v>-1.67</v>
      </c>
      <c r="K228" s="45" t="s">
        <v>736</v>
      </c>
      <c r="L228" s="9" t="str">
        <f t="shared" si="36"/>
        <v>Yes</v>
      </c>
    </row>
    <row r="229" spans="1:12" x14ac:dyDescent="0.2">
      <c r="A229" s="2" t="s">
        <v>1376</v>
      </c>
      <c r="B229" s="35" t="s">
        <v>213</v>
      </c>
      <c r="C229" s="52">
        <v>272920908</v>
      </c>
      <c r="D229" s="44" t="str">
        <f t="shared" ref="D229:D252" si="37">IF($B229="N/A","N/A",IF(C229&gt;10,"No",IF(C229&lt;-10,"No","Yes")))</f>
        <v>N/A</v>
      </c>
      <c r="E229" s="52">
        <v>304781367</v>
      </c>
      <c r="F229" s="44" t="str">
        <f t="shared" ref="F229:F252" si="38">IF($B229="N/A","N/A",IF(E229&gt;10,"No",IF(E229&lt;-10,"No","Yes")))</f>
        <v>N/A</v>
      </c>
      <c r="G229" s="52">
        <v>330481682</v>
      </c>
      <c r="H229" s="44" t="str">
        <f t="shared" ref="H229:H252" si="39">IF($B229="N/A","N/A",IF(G229&gt;10,"No",IF(G229&lt;-10,"No","Yes")))</f>
        <v>N/A</v>
      </c>
      <c r="I229" s="12">
        <v>11.67</v>
      </c>
      <c r="J229" s="12">
        <v>8.4320000000000004</v>
      </c>
      <c r="K229" s="45" t="s">
        <v>736</v>
      </c>
      <c r="L229" s="9" t="str">
        <f t="shared" ref="L229:L252" si="40">IF(J229="Div by 0", "N/A", IF(K229="N/A","N/A", IF(J229&gt;VALUE(MID(K229,1,2)), "No", IF(J229&lt;-1*VALUE(MID(K229,1,2)), "No", "Yes"))))</f>
        <v>Yes</v>
      </c>
    </row>
    <row r="230" spans="1:12" x14ac:dyDescent="0.2">
      <c r="A230" s="4" t="s">
        <v>1377</v>
      </c>
      <c r="B230" s="35" t="s">
        <v>213</v>
      </c>
      <c r="C230" s="50">
        <v>19054</v>
      </c>
      <c r="D230" s="44" t="str">
        <f t="shared" si="37"/>
        <v>N/A</v>
      </c>
      <c r="E230" s="50">
        <v>19665</v>
      </c>
      <c r="F230" s="44" t="str">
        <f t="shared" si="38"/>
        <v>N/A</v>
      </c>
      <c r="G230" s="50">
        <v>19390</v>
      </c>
      <c r="H230" s="44" t="str">
        <f t="shared" si="39"/>
        <v>N/A</v>
      </c>
      <c r="I230" s="12">
        <v>3.2069999999999999</v>
      </c>
      <c r="J230" s="12">
        <v>-1.4</v>
      </c>
      <c r="K230" s="45" t="s">
        <v>736</v>
      </c>
      <c r="L230" s="9" t="str">
        <f t="shared" si="40"/>
        <v>Yes</v>
      </c>
    </row>
    <row r="231" spans="1:12" x14ac:dyDescent="0.2">
      <c r="A231" s="4" t="s">
        <v>1378</v>
      </c>
      <c r="B231" s="35" t="s">
        <v>213</v>
      </c>
      <c r="C231" s="52">
        <v>14323.549281</v>
      </c>
      <c r="D231" s="44" t="str">
        <f t="shared" si="37"/>
        <v>N/A</v>
      </c>
      <c r="E231" s="52">
        <v>15498.671091</v>
      </c>
      <c r="F231" s="44" t="str">
        <f t="shared" si="38"/>
        <v>N/A</v>
      </c>
      <c r="G231" s="52">
        <v>17043.923774999999</v>
      </c>
      <c r="H231" s="44" t="str">
        <f t="shared" si="39"/>
        <v>N/A</v>
      </c>
      <c r="I231" s="12">
        <v>8.2040000000000006</v>
      </c>
      <c r="J231" s="12">
        <v>9.9700000000000006</v>
      </c>
      <c r="K231" s="45" t="s">
        <v>736</v>
      </c>
      <c r="L231" s="9" t="str">
        <f t="shared" si="40"/>
        <v>Yes</v>
      </c>
    </row>
    <row r="232" spans="1:12" ht="25.5" x14ac:dyDescent="0.2">
      <c r="A232" s="4" t="s">
        <v>1379</v>
      </c>
      <c r="B232" s="35" t="s">
        <v>213</v>
      </c>
      <c r="C232" s="52">
        <v>9592.6642929999998</v>
      </c>
      <c r="D232" s="44" t="str">
        <f t="shared" si="37"/>
        <v>N/A</v>
      </c>
      <c r="E232" s="52">
        <v>9214.4547151999996</v>
      </c>
      <c r="F232" s="44" t="str">
        <f t="shared" si="38"/>
        <v>N/A</v>
      </c>
      <c r="G232" s="52">
        <v>9332.3694493999992</v>
      </c>
      <c r="H232" s="44" t="str">
        <f t="shared" si="39"/>
        <v>N/A</v>
      </c>
      <c r="I232" s="12">
        <v>-3.94</v>
      </c>
      <c r="J232" s="12">
        <v>1.28</v>
      </c>
      <c r="K232" s="45" t="s">
        <v>736</v>
      </c>
      <c r="L232" s="9" t="str">
        <f t="shared" si="40"/>
        <v>Yes</v>
      </c>
    </row>
    <row r="233" spans="1:12" ht="25.5" x14ac:dyDescent="0.2">
      <c r="A233" s="4" t="s">
        <v>1380</v>
      </c>
      <c r="B233" s="35" t="s">
        <v>213</v>
      </c>
      <c r="C233" s="52">
        <v>18332.52116</v>
      </c>
      <c r="D233" s="44" t="str">
        <f t="shared" si="37"/>
        <v>N/A</v>
      </c>
      <c r="E233" s="52">
        <v>19505.988635999998</v>
      </c>
      <c r="F233" s="44" t="str">
        <f t="shared" si="38"/>
        <v>N/A</v>
      </c>
      <c r="G233" s="52">
        <v>20521.052649000001</v>
      </c>
      <c r="H233" s="44" t="str">
        <f t="shared" si="39"/>
        <v>N/A</v>
      </c>
      <c r="I233" s="12">
        <v>6.4009999999999998</v>
      </c>
      <c r="J233" s="12">
        <v>5.2039999999999997</v>
      </c>
      <c r="K233" s="45" t="s">
        <v>736</v>
      </c>
      <c r="L233" s="9" t="str">
        <f t="shared" si="40"/>
        <v>Yes</v>
      </c>
    </row>
    <row r="234" spans="1:12" x14ac:dyDescent="0.2">
      <c r="A234" s="4" t="s">
        <v>1381</v>
      </c>
      <c r="B234" s="35" t="s">
        <v>213</v>
      </c>
      <c r="C234" s="52">
        <v>1215.0240034000001</v>
      </c>
      <c r="D234" s="44" t="str">
        <f t="shared" si="37"/>
        <v>N/A</v>
      </c>
      <c r="E234" s="52">
        <v>1821.4865741000001</v>
      </c>
      <c r="F234" s="44" t="str">
        <f t="shared" si="38"/>
        <v>N/A</v>
      </c>
      <c r="G234" s="52">
        <v>2745.1494785999998</v>
      </c>
      <c r="H234" s="44" t="str">
        <f t="shared" si="39"/>
        <v>N/A</v>
      </c>
      <c r="I234" s="12">
        <v>49.91</v>
      </c>
      <c r="J234" s="12">
        <v>50.71</v>
      </c>
      <c r="K234" s="45" t="s">
        <v>736</v>
      </c>
      <c r="L234" s="9" t="str">
        <f t="shared" si="40"/>
        <v>No</v>
      </c>
    </row>
    <row r="235" spans="1:12" ht="25.5" x14ac:dyDescent="0.2">
      <c r="A235" s="4" t="s">
        <v>1382</v>
      </c>
      <c r="B235" s="35" t="s">
        <v>213</v>
      </c>
      <c r="C235" s="52">
        <v>1250.6388718999999</v>
      </c>
      <c r="D235" s="44" t="str">
        <f t="shared" si="37"/>
        <v>N/A</v>
      </c>
      <c r="E235" s="52">
        <v>1576.8115152</v>
      </c>
      <c r="F235" s="44" t="str">
        <f t="shared" si="38"/>
        <v>N/A</v>
      </c>
      <c r="G235" s="52">
        <v>2021.5409962000001</v>
      </c>
      <c r="H235" s="44" t="str">
        <f t="shared" si="39"/>
        <v>N/A</v>
      </c>
      <c r="I235" s="12">
        <v>26.08</v>
      </c>
      <c r="J235" s="12">
        <v>28.2</v>
      </c>
      <c r="K235" s="45" t="s">
        <v>736</v>
      </c>
      <c r="L235" s="9" t="str">
        <f t="shared" si="40"/>
        <v>Yes</v>
      </c>
    </row>
    <row r="236" spans="1:12" x14ac:dyDescent="0.2">
      <c r="A236" s="4" t="s">
        <v>1383</v>
      </c>
      <c r="B236" s="35" t="s">
        <v>213</v>
      </c>
      <c r="C236" s="44">
        <v>3.5953317671999998</v>
      </c>
      <c r="D236" s="44" t="str">
        <f t="shared" si="37"/>
        <v>N/A</v>
      </c>
      <c r="E236" s="44">
        <v>3.3364098770999999</v>
      </c>
      <c r="F236" s="44" t="str">
        <f t="shared" si="38"/>
        <v>N/A</v>
      </c>
      <c r="G236" s="44">
        <v>3.3863080685</v>
      </c>
      <c r="H236" s="44" t="str">
        <f t="shared" si="39"/>
        <v>N/A</v>
      </c>
      <c r="I236" s="12">
        <v>-7.2</v>
      </c>
      <c r="J236" s="12">
        <v>1.496</v>
      </c>
      <c r="K236" s="45" t="s">
        <v>736</v>
      </c>
      <c r="L236" s="9" t="str">
        <f t="shared" si="40"/>
        <v>Yes</v>
      </c>
    </row>
    <row r="237" spans="1:12" x14ac:dyDescent="0.2">
      <c r="A237" s="4" t="s">
        <v>1384</v>
      </c>
      <c r="B237" s="35" t="s">
        <v>213</v>
      </c>
      <c r="C237" s="44">
        <v>6.5346008109999998</v>
      </c>
      <c r="D237" s="44" t="str">
        <f t="shared" si="37"/>
        <v>N/A</v>
      </c>
      <c r="E237" s="44">
        <v>6.2863180136999999</v>
      </c>
      <c r="F237" s="44" t="str">
        <f t="shared" si="38"/>
        <v>N/A</v>
      </c>
      <c r="G237" s="44">
        <v>6.3504596469000001</v>
      </c>
      <c r="H237" s="44" t="str">
        <f t="shared" si="39"/>
        <v>N/A</v>
      </c>
      <c r="I237" s="12">
        <v>-3.8</v>
      </c>
      <c r="J237" s="12">
        <v>1.02</v>
      </c>
      <c r="K237" s="45" t="s">
        <v>736</v>
      </c>
      <c r="L237" s="9" t="str">
        <f t="shared" si="40"/>
        <v>Yes</v>
      </c>
    </row>
    <row r="238" spans="1:12" x14ac:dyDescent="0.2">
      <c r="A238" s="59" t="s">
        <v>1385</v>
      </c>
      <c r="B238" s="35" t="s">
        <v>213</v>
      </c>
      <c r="C238" s="44">
        <v>10.359311778</v>
      </c>
      <c r="D238" s="44" t="str">
        <f t="shared" si="37"/>
        <v>N/A</v>
      </c>
      <c r="E238" s="44">
        <v>10.113351074000001</v>
      </c>
      <c r="F238" s="44" t="str">
        <f t="shared" si="38"/>
        <v>N/A</v>
      </c>
      <c r="G238" s="44">
        <v>10.474743168</v>
      </c>
      <c r="H238" s="44" t="str">
        <f t="shared" si="39"/>
        <v>N/A</v>
      </c>
      <c r="I238" s="12">
        <v>-2.37</v>
      </c>
      <c r="J238" s="12">
        <v>3.573</v>
      </c>
      <c r="K238" s="45" t="s">
        <v>736</v>
      </c>
      <c r="L238" s="9" t="str">
        <f t="shared" si="40"/>
        <v>Yes</v>
      </c>
    </row>
    <row r="239" spans="1:12" x14ac:dyDescent="0.2">
      <c r="A239" s="59" t="s">
        <v>1386</v>
      </c>
      <c r="B239" s="35" t="s">
        <v>213</v>
      </c>
      <c r="C239" s="44">
        <v>1.2019763314</v>
      </c>
      <c r="D239" s="44" t="str">
        <f t="shared" si="37"/>
        <v>N/A</v>
      </c>
      <c r="E239" s="44">
        <v>0.9922640157</v>
      </c>
      <c r="F239" s="44" t="str">
        <f t="shared" si="38"/>
        <v>N/A</v>
      </c>
      <c r="G239" s="44">
        <v>0.79209193040000003</v>
      </c>
      <c r="H239" s="44" t="str">
        <f t="shared" si="39"/>
        <v>N/A</v>
      </c>
      <c r="I239" s="12">
        <v>-17.399999999999999</v>
      </c>
      <c r="J239" s="12">
        <v>-20.2</v>
      </c>
      <c r="K239" s="45" t="s">
        <v>736</v>
      </c>
      <c r="L239" s="9" t="str">
        <f t="shared" si="40"/>
        <v>Yes</v>
      </c>
    </row>
    <row r="240" spans="1:12" x14ac:dyDescent="0.2">
      <c r="A240" s="59" t="s">
        <v>1387</v>
      </c>
      <c r="B240" s="35" t="s">
        <v>213</v>
      </c>
      <c r="C240" s="44">
        <v>0.88330228330000005</v>
      </c>
      <c r="D240" s="44" t="str">
        <f t="shared" si="37"/>
        <v>N/A</v>
      </c>
      <c r="E240" s="44">
        <v>0.79135931550000005</v>
      </c>
      <c r="F240" s="44" t="str">
        <f t="shared" si="38"/>
        <v>N/A</v>
      </c>
      <c r="G240" s="44">
        <v>0.68132338579999996</v>
      </c>
      <c r="H240" s="44" t="str">
        <f t="shared" si="39"/>
        <v>N/A</v>
      </c>
      <c r="I240" s="12">
        <v>-10.4</v>
      </c>
      <c r="J240" s="12">
        <v>-13.9</v>
      </c>
      <c r="K240" s="45" t="s">
        <v>736</v>
      </c>
      <c r="L240" s="9" t="str">
        <f t="shared" si="40"/>
        <v>Yes</v>
      </c>
    </row>
    <row r="241" spans="1:12" ht="25.5" x14ac:dyDescent="0.2">
      <c r="A241" s="59" t="s">
        <v>1388</v>
      </c>
      <c r="B241" s="35" t="s">
        <v>213</v>
      </c>
      <c r="C241" s="52">
        <v>146620031</v>
      </c>
      <c r="D241" s="44" t="str">
        <f t="shared" si="37"/>
        <v>N/A</v>
      </c>
      <c r="E241" s="52">
        <v>158853409</v>
      </c>
      <c r="F241" s="44" t="str">
        <f t="shared" si="38"/>
        <v>N/A</v>
      </c>
      <c r="G241" s="52">
        <v>163727255</v>
      </c>
      <c r="H241" s="44" t="str">
        <f t="shared" si="39"/>
        <v>N/A</v>
      </c>
      <c r="I241" s="12">
        <v>8.3439999999999994</v>
      </c>
      <c r="J241" s="12">
        <v>3.0680000000000001</v>
      </c>
      <c r="K241" s="45" t="s">
        <v>736</v>
      </c>
      <c r="L241" s="9" t="str">
        <f t="shared" si="40"/>
        <v>Yes</v>
      </c>
    </row>
    <row r="242" spans="1:12" x14ac:dyDescent="0.2">
      <c r="A242" s="59" t="s">
        <v>1389</v>
      </c>
      <c r="B242" s="35" t="s">
        <v>213</v>
      </c>
      <c r="C242" s="50">
        <v>2989</v>
      </c>
      <c r="D242" s="44" t="str">
        <f t="shared" si="37"/>
        <v>N/A</v>
      </c>
      <c r="E242" s="50">
        <v>3114</v>
      </c>
      <c r="F242" s="44" t="str">
        <f t="shared" si="38"/>
        <v>N/A</v>
      </c>
      <c r="G242" s="50">
        <v>3264</v>
      </c>
      <c r="H242" s="44" t="str">
        <f t="shared" si="39"/>
        <v>N/A</v>
      </c>
      <c r="I242" s="12">
        <v>4.1820000000000004</v>
      </c>
      <c r="J242" s="12">
        <v>4.8170000000000002</v>
      </c>
      <c r="K242" s="45" t="s">
        <v>736</v>
      </c>
      <c r="L242" s="9" t="str">
        <f t="shared" si="40"/>
        <v>Yes</v>
      </c>
    </row>
    <row r="243" spans="1:12" ht="25.5" x14ac:dyDescent="0.2">
      <c r="A243" s="59" t="s">
        <v>1390</v>
      </c>
      <c r="B243" s="35" t="s">
        <v>213</v>
      </c>
      <c r="C243" s="52">
        <v>49053.205419999998</v>
      </c>
      <c r="D243" s="44" t="str">
        <f t="shared" si="37"/>
        <v>N/A</v>
      </c>
      <c r="E243" s="52">
        <v>51012.655426999998</v>
      </c>
      <c r="F243" s="44" t="str">
        <f t="shared" si="38"/>
        <v>N/A</v>
      </c>
      <c r="G243" s="52">
        <v>50161.536458000002</v>
      </c>
      <c r="H243" s="44" t="str">
        <f t="shared" si="39"/>
        <v>N/A</v>
      </c>
      <c r="I243" s="12">
        <v>3.9950000000000001</v>
      </c>
      <c r="J243" s="12">
        <v>-1.67</v>
      </c>
      <c r="K243" s="45" t="s">
        <v>736</v>
      </c>
      <c r="L243" s="9" t="str">
        <f t="shared" si="40"/>
        <v>Yes</v>
      </c>
    </row>
    <row r="244" spans="1:12" ht="25.5" x14ac:dyDescent="0.2">
      <c r="A244" s="59" t="s">
        <v>1391</v>
      </c>
      <c r="B244" s="35" t="s">
        <v>213</v>
      </c>
      <c r="C244" s="52">
        <v>17264.690583</v>
      </c>
      <c r="D244" s="44" t="str">
        <f t="shared" si="37"/>
        <v>N/A</v>
      </c>
      <c r="E244" s="52">
        <v>17981.797414000001</v>
      </c>
      <c r="F244" s="44" t="str">
        <f t="shared" si="38"/>
        <v>N/A</v>
      </c>
      <c r="G244" s="52">
        <v>15105.937778</v>
      </c>
      <c r="H244" s="44" t="str">
        <f t="shared" si="39"/>
        <v>N/A</v>
      </c>
      <c r="I244" s="12">
        <v>4.1539999999999999</v>
      </c>
      <c r="J244" s="12">
        <v>-16</v>
      </c>
      <c r="K244" s="45" t="s">
        <v>736</v>
      </c>
      <c r="L244" s="9" t="str">
        <f t="shared" si="40"/>
        <v>Yes</v>
      </c>
    </row>
    <row r="245" spans="1:12" ht="25.5" x14ac:dyDescent="0.2">
      <c r="A245" s="59" t="s">
        <v>1392</v>
      </c>
      <c r="B245" s="35" t="s">
        <v>213</v>
      </c>
      <c r="C245" s="52">
        <v>51945.396281000001</v>
      </c>
      <c r="D245" s="44" t="str">
        <f t="shared" si="37"/>
        <v>N/A</v>
      </c>
      <c r="E245" s="52">
        <v>53996.810772999997</v>
      </c>
      <c r="F245" s="44" t="str">
        <f t="shared" si="38"/>
        <v>N/A</v>
      </c>
      <c r="G245" s="52">
        <v>53126.491204999998</v>
      </c>
      <c r="H245" s="44" t="str">
        <f t="shared" si="39"/>
        <v>N/A</v>
      </c>
      <c r="I245" s="12">
        <v>3.9489999999999998</v>
      </c>
      <c r="J245" s="12">
        <v>-1.61</v>
      </c>
      <c r="K245" s="45" t="s">
        <v>736</v>
      </c>
      <c r="L245" s="9" t="str">
        <f t="shared" si="40"/>
        <v>Yes</v>
      </c>
    </row>
    <row r="246" spans="1:12" ht="25.5" x14ac:dyDescent="0.2">
      <c r="A246" s="59" t="s">
        <v>1393</v>
      </c>
      <c r="B246" s="35" t="s">
        <v>213</v>
      </c>
      <c r="C246" s="52">
        <v>13157.714286</v>
      </c>
      <c r="D246" s="44" t="str">
        <f t="shared" si="37"/>
        <v>N/A</v>
      </c>
      <c r="E246" s="52">
        <v>9361.0526315999996</v>
      </c>
      <c r="F246" s="44" t="str">
        <f t="shared" si="38"/>
        <v>N/A</v>
      </c>
      <c r="G246" s="52">
        <v>10150.36</v>
      </c>
      <c r="H246" s="44" t="str">
        <f t="shared" si="39"/>
        <v>N/A</v>
      </c>
      <c r="I246" s="12">
        <v>-28.9</v>
      </c>
      <c r="J246" s="12">
        <v>8.4320000000000004</v>
      </c>
      <c r="K246" s="45" t="s">
        <v>736</v>
      </c>
      <c r="L246" s="9" t="str">
        <f t="shared" si="40"/>
        <v>Yes</v>
      </c>
    </row>
    <row r="247" spans="1:12" ht="25.5" x14ac:dyDescent="0.2">
      <c r="A247" s="59" t="s">
        <v>1394</v>
      </c>
      <c r="B247" s="35" t="s">
        <v>213</v>
      </c>
      <c r="C247" s="52">
        <v>3735.5</v>
      </c>
      <c r="D247" s="44" t="str">
        <f t="shared" si="37"/>
        <v>N/A</v>
      </c>
      <c r="E247" s="52">
        <v>31722.5</v>
      </c>
      <c r="F247" s="44" t="str">
        <f t="shared" si="38"/>
        <v>N/A</v>
      </c>
      <c r="G247" s="52">
        <v>4542</v>
      </c>
      <c r="H247" s="44" t="str">
        <f t="shared" si="39"/>
        <v>N/A</v>
      </c>
      <c r="I247" s="12">
        <v>749.2</v>
      </c>
      <c r="J247" s="12">
        <v>-85.7</v>
      </c>
      <c r="K247" s="45" t="s">
        <v>736</v>
      </c>
      <c r="L247" s="9" t="str">
        <f t="shared" si="40"/>
        <v>No</v>
      </c>
    </row>
    <row r="248" spans="1:12" ht="25.5" x14ac:dyDescent="0.2">
      <c r="A248" s="59" t="s">
        <v>1395</v>
      </c>
      <c r="B248" s="35" t="s">
        <v>213</v>
      </c>
      <c r="C248" s="44">
        <v>0.56399950939999999</v>
      </c>
      <c r="D248" s="44" t="str">
        <f t="shared" si="37"/>
        <v>N/A</v>
      </c>
      <c r="E248" s="44">
        <v>0.52832852060000002</v>
      </c>
      <c r="F248" s="44" t="str">
        <f t="shared" si="38"/>
        <v>N/A</v>
      </c>
      <c r="G248" s="44">
        <v>0.57003143560000002</v>
      </c>
      <c r="H248" s="44" t="str">
        <f t="shared" si="39"/>
        <v>N/A</v>
      </c>
      <c r="I248" s="12">
        <v>-6.32</v>
      </c>
      <c r="J248" s="12">
        <v>7.8929999999999998</v>
      </c>
      <c r="K248" s="45" t="s">
        <v>736</v>
      </c>
      <c r="L248" s="9" t="str">
        <f t="shared" si="40"/>
        <v>Yes</v>
      </c>
    </row>
    <row r="249" spans="1:12" ht="25.5" x14ac:dyDescent="0.2">
      <c r="A249" s="59" t="s">
        <v>1396</v>
      </c>
      <c r="B249" s="35" t="s">
        <v>213</v>
      </c>
      <c r="C249" s="44">
        <v>1.4824170711</v>
      </c>
      <c r="D249" s="44" t="str">
        <f t="shared" si="37"/>
        <v>N/A</v>
      </c>
      <c r="E249" s="44">
        <v>1.3617420907</v>
      </c>
      <c r="F249" s="44" t="str">
        <f t="shared" si="38"/>
        <v>N/A</v>
      </c>
      <c r="G249" s="44">
        <v>1.2689639613999999</v>
      </c>
      <c r="H249" s="44" t="str">
        <f t="shared" si="39"/>
        <v>N/A</v>
      </c>
      <c r="I249" s="12">
        <v>-8.14</v>
      </c>
      <c r="J249" s="12">
        <v>-6.81</v>
      </c>
      <c r="K249" s="45" t="s">
        <v>736</v>
      </c>
      <c r="L249" s="9" t="str">
        <f t="shared" si="40"/>
        <v>Yes</v>
      </c>
    </row>
    <row r="250" spans="1:12" ht="25.5" x14ac:dyDescent="0.2">
      <c r="A250" s="59" t="s">
        <v>1397</v>
      </c>
      <c r="B250" s="35" t="s">
        <v>213</v>
      </c>
      <c r="C250" s="44">
        <v>2.0142902251999999</v>
      </c>
      <c r="D250" s="44" t="str">
        <f t="shared" si="37"/>
        <v>N/A</v>
      </c>
      <c r="E250" s="44">
        <v>1.9557677705000001</v>
      </c>
      <c r="F250" s="44" t="str">
        <f t="shared" si="38"/>
        <v>N/A</v>
      </c>
      <c r="G250" s="44">
        <v>2.0718440993999998</v>
      </c>
      <c r="H250" s="44" t="str">
        <f t="shared" si="39"/>
        <v>N/A</v>
      </c>
      <c r="I250" s="12">
        <v>-2.91</v>
      </c>
      <c r="J250" s="12">
        <v>5.9349999999999996</v>
      </c>
      <c r="K250" s="45" t="s">
        <v>736</v>
      </c>
      <c r="L250" s="9" t="str">
        <f t="shared" si="40"/>
        <v>Yes</v>
      </c>
    </row>
    <row r="251" spans="1:12" ht="25.5" x14ac:dyDescent="0.2">
      <c r="A251" s="59" t="s">
        <v>1398</v>
      </c>
      <c r="B251" s="35" t="s">
        <v>213</v>
      </c>
      <c r="C251" s="44">
        <v>1.08193326E-2</v>
      </c>
      <c r="D251" s="44" t="str">
        <f t="shared" si="37"/>
        <v>N/A</v>
      </c>
      <c r="E251" s="44">
        <v>8.7282482999999998E-3</v>
      </c>
      <c r="F251" s="44" t="str">
        <f t="shared" si="38"/>
        <v>N/A</v>
      </c>
      <c r="G251" s="44">
        <v>1.1472942200000001E-2</v>
      </c>
      <c r="H251" s="44" t="str">
        <f t="shared" si="39"/>
        <v>N/A</v>
      </c>
      <c r="I251" s="12">
        <v>-19.3</v>
      </c>
      <c r="J251" s="12">
        <v>31.45</v>
      </c>
      <c r="K251" s="45" t="s">
        <v>736</v>
      </c>
      <c r="L251" s="9" t="str">
        <f t="shared" si="40"/>
        <v>No</v>
      </c>
    </row>
    <row r="252" spans="1:12" ht="25.5" x14ac:dyDescent="0.2">
      <c r="A252" s="59" t="s">
        <v>1399</v>
      </c>
      <c r="B252" s="35" t="s">
        <v>213</v>
      </c>
      <c r="C252" s="44">
        <v>1.083142E-3</v>
      </c>
      <c r="D252" s="44" t="str">
        <f t="shared" si="37"/>
        <v>N/A</v>
      </c>
      <c r="E252" s="44">
        <v>1.9184467999999999E-3</v>
      </c>
      <c r="F252" s="44" t="str">
        <f t="shared" si="38"/>
        <v>N/A</v>
      </c>
      <c r="G252" s="44">
        <v>5.2208690000000004E-4</v>
      </c>
      <c r="H252" s="44" t="str">
        <f t="shared" si="39"/>
        <v>N/A</v>
      </c>
      <c r="I252" s="12">
        <v>77.12</v>
      </c>
      <c r="J252" s="12">
        <v>-72.8</v>
      </c>
      <c r="K252" s="45" t="s">
        <v>736</v>
      </c>
      <c r="L252" s="9" t="str">
        <f t="shared" si="40"/>
        <v>No</v>
      </c>
    </row>
    <row r="253" spans="1:12" x14ac:dyDescent="0.2">
      <c r="A253" s="161" t="s">
        <v>1633</v>
      </c>
      <c r="B253" s="162"/>
      <c r="C253" s="162"/>
      <c r="D253" s="162"/>
      <c r="E253" s="162"/>
      <c r="F253" s="162"/>
      <c r="G253" s="162"/>
      <c r="H253" s="162"/>
      <c r="I253" s="162"/>
      <c r="J253" s="162"/>
      <c r="K253" s="162"/>
      <c r="L253" s="163"/>
    </row>
    <row r="254" spans="1:12" x14ac:dyDescent="0.2">
      <c r="A254" s="151" t="s">
        <v>1631</v>
      </c>
      <c r="B254" s="152"/>
      <c r="C254" s="152"/>
      <c r="D254" s="152"/>
      <c r="E254" s="152"/>
      <c r="F254" s="152"/>
      <c r="G254" s="152"/>
      <c r="H254" s="152"/>
      <c r="I254" s="152"/>
      <c r="J254" s="152"/>
      <c r="K254" s="152"/>
      <c r="L254" s="153"/>
    </row>
    <row r="255" spans="1:12" s="21" customFormat="1" x14ac:dyDescent="0.2">
      <c r="A255" s="154" t="s">
        <v>1732</v>
      </c>
      <c r="B255" s="154"/>
      <c r="C255" s="154"/>
      <c r="D255" s="154"/>
      <c r="E255" s="154"/>
      <c r="F255" s="154"/>
      <c r="G255" s="154"/>
      <c r="H255" s="154"/>
      <c r="I255" s="154"/>
      <c r="J255" s="154"/>
      <c r="K255" s="154"/>
      <c r="L255" s="155"/>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4" customHeight="1" x14ac:dyDescent="0.2">
      <c r="A2" s="167" t="s">
        <v>1595</v>
      </c>
      <c r="B2" s="168"/>
      <c r="C2" s="168"/>
      <c r="D2" s="168"/>
      <c r="E2" s="168"/>
      <c r="F2" s="168"/>
      <c r="G2" s="168"/>
      <c r="H2" s="168"/>
      <c r="I2" s="168"/>
      <c r="J2" s="168"/>
      <c r="K2" s="168"/>
      <c r="L2" s="169"/>
    </row>
    <row r="3" spans="1:12" s="21" customFormat="1" x14ac:dyDescent="0.2">
      <c r="A3" s="148" t="s">
        <v>1745</v>
      </c>
      <c r="B3" s="149"/>
      <c r="C3" s="149"/>
      <c r="D3" s="149"/>
      <c r="E3" s="149"/>
      <c r="F3" s="149"/>
      <c r="G3" s="149"/>
      <c r="H3" s="149"/>
      <c r="I3" s="149"/>
      <c r="J3" s="149"/>
      <c r="K3" s="149"/>
      <c r="L3" s="150"/>
    </row>
    <row r="4" spans="1:12" s="21" customFormat="1" x14ac:dyDescent="0.2">
      <c r="A4" s="164" t="s">
        <v>648</v>
      </c>
      <c r="B4" s="165"/>
      <c r="C4" s="165"/>
      <c r="D4" s="165"/>
      <c r="E4" s="165"/>
      <c r="F4" s="165"/>
      <c r="G4" s="165"/>
      <c r="H4" s="165"/>
      <c r="I4" s="165"/>
      <c r="J4" s="165"/>
      <c r="K4" s="165"/>
      <c r="L4" s="166"/>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6" t="s">
        <v>5</v>
      </c>
      <c r="B6" s="35" t="s">
        <v>213</v>
      </c>
      <c r="C6" s="36">
        <v>220627</v>
      </c>
      <c r="D6" s="44" t="str">
        <f t="shared" ref="D6:D37" si="0">IF($B6="N/A","N/A",IF(C6&gt;10,"No",IF(C6&lt;-10,"No","Yes")))</f>
        <v>N/A</v>
      </c>
      <c r="E6" s="36">
        <v>231599</v>
      </c>
      <c r="F6" s="44" t="str">
        <f t="shared" ref="F6:F37" si="1">IF($B6="N/A","N/A",IF(E6&gt;10,"No",IF(E6&lt;-10,"No","Yes")))</f>
        <v>N/A</v>
      </c>
      <c r="G6" s="36">
        <v>230911</v>
      </c>
      <c r="H6" s="44" t="str">
        <f t="shared" ref="H6:H37" si="2">IF($B6="N/A","N/A",IF(G6&gt;10,"No",IF(G6&lt;-10,"No","Yes")))</f>
        <v>N/A</v>
      </c>
      <c r="I6" s="12">
        <v>4.9729999999999999</v>
      </c>
      <c r="J6" s="12">
        <v>-0.29699999999999999</v>
      </c>
      <c r="K6" s="45" t="s">
        <v>736</v>
      </c>
      <c r="L6" s="9" t="str">
        <f t="shared" ref="L6:L39" si="3">IF(J6="Div by 0", "N/A", IF(K6="N/A","N/A", IF(J6&gt;VALUE(MID(K6,1,2)), "No", IF(J6&lt;-1*VALUE(MID(K6,1,2)), "No", "Yes"))))</f>
        <v>Yes</v>
      </c>
    </row>
    <row r="7" spans="1:12" x14ac:dyDescent="0.2">
      <c r="A7" s="46" t="s">
        <v>6</v>
      </c>
      <c r="B7" s="35" t="s">
        <v>213</v>
      </c>
      <c r="C7" s="36">
        <v>209091</v>
      </c>
      <c r="D7" s="44" t="str">
        <f t="shared" si="0"/>
        <v>N/A</v>
      </c>
      <c r="E7" s="36">
        <v>216951</v>
      </c>
      <c r="F7" s="44" t="str">
        <f t="shared" si="1"/>
        <v>N/A</v>
      </c>
      <c r="G7" s="36">
        <v>215317</v>
      </c>
      <c r="H7" s="44" t="str">
        <f t="shared" si="2"/>
        <v>N/A</v>
      </c>
      <c r="I7" s="12">
        <v>3.7589999999999999</v>
      </c>
      <c r="J7" s="12">
        <v>-0.753</v>
      </c>
      <c r="K7" s="45" t="s">
        <v>736</v>
      </c>
      <c r="L7" s="9" t="str">
        <f t="shared" si="3"/>
        <v>Yes</v>
      </c>
    </row>
    <row r="8" spans="1:12" x14ac:dyDescent="0.2">
      <c r="A8" s="46" t="s">
        <v>360</v>
      </c>
      <c r="B8" s="35" t="s">
        <v>213</v>
      </c>
      <c r="C8" s="8">
        <v>94.771265529999994</v>
      </c>
      <c r="D8" s="44" t="str">
        <f t="shared" si="0"/>
        <v>N/A</v>
      </c>
      <c r="E8" s="8">
        <v>93.675274935999994</v>
      </c>
      <c r="F8" s="44" t="str">
        <f t="shared" si="1"/>
        <v>N/A</v>
      </c>
      <c r="G8" s="8">
        <v>93.246748746999998</v>
      </c>
      <c r="H8" s="44" t="str">
        <f t="shared" si="2"/>
        <v>N/A</v>
      </c>
      <c r="I8" s="12">
        <v>-1.1599999999999999</v>
      </c>
      <c r="J8" s="12">
        <v>-0.45700000000000002</v>
      </c>
      <c r="K8" s="45" t="s">
        <v>736</v>
      </c>
      <c r="L8" s="9" t="str">
        <f t="shared" si="3"/>
        <v>Yes</v>
      </c>
    </row>
    <row r="9" spans="1:12" x14ac:dyDescent="0.2">
      <c r="A9" s="4" t="s">
        <v>88</v>
      </c>
      <c r="B9" s="48" t="s">
        <v>213</v>
      </c>
      <c r="C9" s="1">
        <v>199116.79999999999</v>
      </c>
      <c r="D9" s="11" t="str">
        <f t="shared" si="0"/>
        <v>N/A</v>
      </c>
      <c r="E9" s="1">
        <v>210601.7</v>
      </c>
      <c r="F9" s="11" t="str">
        <f t="shared" si="1"/>
        <v>N/A</v>
      </c>
      <c r="G9" s="1">
        <v>210446.33</v>
      </c>
      <c r="H9" s="11" t="str">
        <f t="shared" si="2"/>
        <v>N/A</v>
      </c>
      <c r="I9" s="12">
        <v>5.7679999999999998</v>
      </c>
      <c r="J9" s="12">
        <v>-7.3999999999999996E-2</v>
      </c>
      <c r="K9" s="48" t="s">
        <v>736</v>
      </c>
      <c r="L9" s="9" t="str">
        <f t="shared" si="3"/>
        <v>Yes</v>
      </c>
    </row>
    <row r="10" spans="1:12" x14ac:dyDescent="0.2">
      <c r="A10" s="4" t="s">
        <v>1400</v>
      </c>
      <c r="B10" s="35" t="s">
        <v>213</v>
      </c>
      <c r="C10" s="8">
        <v>1.1734737815</v>
      </c>
      <c r="D10" s="44" t="str">
        <f t="shared" si="0"/>
        <v>N/A</v>
      </c>
      <c r="E10" s="8">
        <v>1.0898147228999999</v>
      </c>
      <c r="F10" s="44" t="str">
        <f t="shared" si="1"/>
        <v>N/A</v>
      </c>
      <c r="G10" s="8">
        <v>1.0969594346</v>
      </c>
      <c r="H10" s="44" t="str">
        <f t="shared" si="2"/>
        <v>N/A</v>
      </c>
      <c r="I10" s="12">
        <v>-7.13</v>
      </c>
      <c r="J10" s="12">
        <v>0.65559999999999996</v>
      </c>
      <c r="K10" s="45" t="s">
        <v>736</v>
      </c>
      <c r="L10" s="9" t="str">
        <f t="shared" si="3"/>
        <v>Yes</v>
      </c>
    </row>
    <row r="11" spans="1:12" x14ac:dyDescent="0.2">
      <c r="A11" s="4" t="s">
        <v>1401</v>
      </c>
      <c r="B11" s="35" t="s">
        <v>213</v>
      </c>
      <c r="C11" s="8">
        <v>5.2577427099999997E-2</v>
      </c>
      <c r="D11" s="44" t="str">
        <f t="shared" si="0"/>
        <v>N/A</v>
      </c>
      <c r="E11" s="8">
        <v>5.4836160799999999E-2</v>
      </c>
      <c r="F11" s="44" t="str">
        <f t="shared" si="1"/>
        <v>N/A</v>
      </c>
      <c r="G11" s="8">
        <v>3.4212315600000001E-2</v>
      </c>
      <c r="H11" s="44" t="str">
        <f t="shared" si="2"/>
        <v>N/A</v>
      </c>
      <c r="I11" s="12">
        <v>4.2960000000000003</v>
      </c>
      <c r="J11" s="12">
        <v>-37.6</v>
      </c>
      <c r="K11" s="45" t="s">
        <v>736</v>
      </c>
      <c r="L11" s="9" t="str">
        <f t="shared" si="3"/>
        <v>No</v>
      </c>
    </row>
    <row r="12" spans="1:12" x14ac:dyDescent="0.2">
      <c r="A12" s="4" t="s">
        <v>1402</v>
      </c>
      <c r="B12" s="35" t="s">
        <v>213</v>
      </c>
      <c r="C12" s="8">
        <v>77.263435572000006</v>
      </c>
      <c r="D12" s="44" t="str">
        <f t="shared" si="0"/>
        <v>N/A</v>
      </c>
      <c r="E12" s="8">
        <v>76.623819619000002</v>
      </c>
      <c r="F12" s="44" t="str">
        <f t="shared" si="1"/>
        <v>N/A</v>
      </c>
      <c r="G12" s="8">
        <v>75.484494025999993</v>
      </c>
      <c r="H12" s="44" t="str">
        <f t="shared" si="2"/>
        <v>N/A</v>
      </c>
      <c r="I12" s="12">
        <v>-0.82799999999999996</v>
      </c>
      <c r="J12" s="12">
        <v>-1.49</v>
      </c>
      <c r="K12" s="45" t="s">
        <v>736</v>
      </c>
      <c r="L12" s="9" t="str">
        <f t="shared" si="3"/>
        <v>Yes</v>
      </c>
    </row>
    <row r="13" spans="1:12" x14ac:dyDescent="0.2">
      <c r="A13" s="4" t="s">
        <v>1403</v>
      </c>
      <c r="B13" s="35" t="s">
        <v>213</v>
      </c>
      <c r="C13" s="8">
        <v>0.32996868019999998</v>
      </c>
      <c r="D13" s="44" t="str">
        <f t="shared" si="0"/>
        <v>N/A</v>
      </c>
      <c r="E13" s="8">
        <v>0.60837913809999999</v>
      </c>
      <c r="F13" s="44" t="str">
        <f t="shared" si="1"/>
        <v>N/A</v>
      </c>
      <c r="G13" s="8">
        <v>0.4313350165</v>
      </c>
      <c r="H13" s="44" t="str">
        <f t="shared" si="2"/>
        <v>N/A</v>
      </c>
      <c r="I13" s="12">
        <v>84.37</v>
      </c>
      <c r="J13" s="12">
        <v>-29.1</v>
      </c>
      <c r="K13" s="45" t="s">
        <v>736</v>
      </c>
      <c r="L13" s="9" t="str">
        <f t="shared" si="3"/>
        <v>Yes</v>
      </c>
    </row>
    <row r="14" spans="1:12" x14ac:dyDescent="0.2">
      <c r="A14" s="4" t="s">
        <v>1404</v>
      </c>
      <c r="B14" s="35" t="s">
        <v>213</v>
      </c>
      <c r="C14" s="8">
        <v>1.2446346095</v>
      </c>
      <c r="D14" s="44" t="str">
        <f t="shared" si="0"/>
        <v>N/A</v>
      </c>
      <c r="E14" s="8">
        <v>1.9348097358</v>
      </c>
      <c r="F14" s="44" t="str">
        <f t="shared" si="1"/>
        <v>N/A</v>
      </c>
      <c r="G14" s="8">
        <v>2.3749409946000002</v>
      </c>
      <c r="H14" s="44" t="str">
        <f t="shared" si="2"/>
        <v>N/A</v>
      </c>
      <c r="I14" s="12">
        <v>55.45</v>
      </c>
      <c r="J14" s="12">
        <v>22.75</v>
      </c>
      <c r="K14" s="45" t="s">
        <v>736</v>
      </c>
      <c r="L14" s="9" t="str">
        <f t="shared" si="3"/>
        <v>Yes</v>
      </c>
    </row>
    <row r="15" spans="1:12" x14ac:dyDescent="0.2">
      <c r="A15" s="4" t="s">
        <v>1405</v>
      </c>
      <c r="B15" s="35" t="s">
        <v>213</v>
      </c>
      <c r="C15" s="8">
        <v>0</v>
      </c>
      <c r="D15" s="44" t="str">
        <f t="shared" si="0"/>
        <v>N/A</v>
      </c>
      <c r="E15" s="8">
        <v>0</v>
      </c>
      <c r="F15" s="44" t="str">
        <f t="shared" si="1"/>
        <v>N/A</v>
      </c>
      <c r="G15" s="8">
        <v>0</v>
      </c>
      <c r="H15" s="44" t="str">
        <f t="shared" si="2"/>
        <v>N/A</v>
      </c>
      <c r="I15" s="12" t="s">
        <v>1746</v>
      </c>
      <c r="J15" s="12" t="s">
        <v>1746</v>
      </c>
      <c r="K15" s="45" t="s">
        <v>736</v>
      </c>
      <c r="L15" s="9" t="str">
        <f t="shared" si="3"/>
        <v>N/A</v>
      </c>
    </row>
    <row r="16" spans="1:12" x14ac:dyDescent="0.2">
      <c r="A16" s="4" t="s">
        <v>1406</v>
      </c>
      <c r="B16" s="35" t="s">
        <v>213</v>
      </c>
      <c r="C16" s="8">
        <v>0.13733586549999999</v>
      </c>
      <c r="D16" s="44" t="str">
        <f t="shared" si="0"/>
        <v>N/A</v>
      </c>
      <c r="E16" s="8">
        <v>0.2465468331</v>
      </c>
      <c r="F16" s="44" t="str">
        <f t="shared" si="1"/>
        <v>N/A</v>
      </c>
      <c r="G16" s="8">
        <v>0.22606112310000001</v>
      </c>
      <c r="H16" s="44" t="str">
        <f t="shared" si="2"/>
        <v>N/A</v>
      </c>
      <c r="I16" s="12">
        <v>79.52</v>
      </c>
      <c r="J16" s="12">
        <v>-8.31</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1746</v>
      </c>
      <c r="J17" s="12" t="s">
        <v>1746</v>
      </c>
      <c r="K17" s="45" t="s">
        <v>736</v>
      </c>
      <c r="L17" s="9" t="str">
        <f t="shared" si="3"/>
        <v>N/A</v>
      </c>
    </row>
    <row r="18" spans="1:12" x14ac:dyDescent="0.2">
      <c r="A18" s="4" t="s">
        <v>1408</v>
      </c>
      <c r="B18" s="35" t="s">
        <v>213</v>
      </c>
      <c r="C18" s="8">
        <v>19.798574064</v>
      </c>
      <c r="D18" s="44" t="str">
        <f t="shared" si="0"/>
        <v>N/A</v>
      </c>
      <c r="E18" s="8">
        <v>19.441793789999998</v>
      </c>
      <c r="F18" s="44" t="str">
        <f t="shared" si="1"/>
        <v>N/A</v>
      </c>
      <c r="G18" s="8">
        <v>20.351997090000001</v>
      </c>
      <c r="H18" s="44" t="str">
        <f t="shared" si="2"/>
        <v>N/A</v>
      </c>
      <c r="I18" s="12">
        <v>-1.8</v>
      </c>
      <c r="J18" s="12">
        <v>4.6820000000000004</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1746</v>
      </c>
      <c r="J19" s="12" t="s">
        <v>1746</v>
      </c>
      <c r="K19" s="45" t="s">
        <v>736</v>
      </c>
      <c r="L19" s="9" t="str">
        <f t="shared" si="3"/>
        <v>N/A</v>
      </c>
    </row>
    <row r="20" spans="1:12" x14ac:dyDescent="0.2">
      <c r="A20" s="2" t="s">
        <v>961</v>
      </c>
      <c r="B20" s="35" t="s">
        <v>213</v>
      </c>
      <c r="C20" s="8">
        <v>99.480118027000003</v>
      </c>
      <c r="D20" s="44" t="str">
        <f t="shared" si="0"/>
        <v>N/A</v>
      </c>
      <c r="E20" s="8">
        <v>99.090237868000003</v>
      </c>
      <c r="F20" s="44" t="str">
        <f t="shared" si="1"/>
        <v>N/A</v>
      </c>
      <c r="G20" s="8">
        <v>99.308391545000006</v>
      </c>
      <c r="H20" s="44" t="str">
        <f t="shared" si="2"/>
        <v>N/A</v>
      </c>
      <c r="I20" s="12">
        <v>-0.39200000000000002</v>
      </c>
      <c r="J20" s="12">
        <v>0.22020000000000001</v>
      </c>
      <c r="K20" s="45" t="s">
        <v>736</v>
      </c>
      <c r="L20" s="9" t="str">
        <f t="shared" si="3"/>
        <v>Yes</v>
      </c>
    </row>
    <row r="21" spans="1:12" x14ac:dyDescent="0.2">
      <c r="A21" s="2" t="s">
        <v>962</v>
      </c>
      <c r="B21" s="35" t="s">
        <v>213</v>
      </c>
      <c r="C21" s="8">
        <v>0.51988197270000003</v>
      </c>
      <c r="D21" s="44" t="str">
        <f t="shared" si="0"/>
        <v>N/A</v>
      </c>
      <c r="E21" s="8">
        <v>0.909762132</v>
      </c>
      <c r="F21" s="44" t="str">
        <f t="shared" si="1"/>
        <v>N/A</v>
      </c>
      <c r="G21" s="8">
        <v>0.69160845520000003</v>
      </c>
      <c r="H21" s="44" t="str">
        <f t="shared" si="2"/>
        <v>N/A</v>
      </c>
      <c r="I21" s="12">
        <v>74.989999999999995</v>
      </c>
      <c r="J21" s="12">
        <v>-24</v>
      </c>
      <c r="K21" s="45" t="s">
        <v>736</v>
      </c>
      <c r="L21" s="9" t="str">
        <f t="shared" si="3"/>
        <v>Yes</v>
      </c>
    </row>
    <row r="22" spans="1:12" x14ac:dyDescent="0.2">
      <c r="A22" s="3" t="s">
        <v>1705</v>
      </c>
      <c r="B22" s="35" t="s">
        <v>213</v>
      </c>
      <c r="C22" s="36">
        <v>97075</v>
      </c>
      <c r="D22" s="44" t="str">
        <f t="shared" si="0"/>
        <v>N/A</v>
      </c>
      <c r="E22" s="36">
        <v>102732</v>
      </c>
      <c r="F22" s="44" t="str">
        <f t="shared" si="1"/>
        <v>N/A</v>
      </c>
      <c r="G22" s="36">
        <v>101313</v>
      </c>
      <c r="H22" s="44" t="str">
        <f t="shared" si="2"/>
        <v>N/A</v>
      </c>
      <c r="I22" s="12">
        <v>5.827</v>
      </c>
      <c r="J22" s="12">
        <v>-1.38</v>
      </c>
      <c r="K22" s="45" t="s">
        <v>736</v>
      </c>
      <c r="L22" s="9" t="str">
        <f t="shared" si="3"/>
        <v>Yes</v>
      </c>
    </row>
    <row r="23" spans="1:12" x14ac:dyDescent="0.2">
      <c r="A23" s="3" t="s">
        <v>977</v>
      </c>
      <c r="B23" s="35" t="s">
        <v>213</v>
      </c>
      <c r="C23" s="36">
        <v>40169</v>
      </c>
      <c r="D23" s="44" t="str">
        <f t="shared" si="0"/>
        <v>N/A</v>
      </c>
      <c r="E23" s="36">
        <v>39637</v>
      </c>
      <c r="F23" s="44" t="str">
        <f t="shared" si="1"/>
        <v>N/A</v>
      </c>
      <c r="G23" s="36">
        <v>37407</v>
      </c>
      <c r="H23" s="44" t="str">
        <f t="shared" si="2"/>
        <v>N/A</v>
      </c>
      <c r="I23" s="12">
        <v>-1.32</v>
      </c>
      <c r="J23" s="12">
        <v>-5.63</v>
      </c>
      <c r="K23" s="45" t="s">
        <v>736</v>
      </c>
      <c r="L23" s="9" t="str">
        <f t="shared" si="3"/>
        <v>Yes</v>
      </c>
    </row>
    <row r="24" spans="1:12" x14ac:dyDescent="0.2">
      <c r="A24" s="3" t="s">
        <v>978</v>
      </c>
      <c r="B24" s="35" t="s">
        <v>213</v>
      </c>
      <c r="C24" s="36">
        <v>23220</v>
      </c>
      <c r="D24" s="44" t="str">
        <f t="shared" si="0"/>
        <v>N/A</v>
      </c>
      <c r="E24" s="36">
        <v>26924</v>
      </c>
      <c r="F24" s="44" t="str">
        <f t="shared" si="1"/>
        <v>N/A</v>
      </c>
      <c r="G24" s="36">
        <v>28585</v>
      </c>
      <c r="H24" s="44" t="str">
        <f t="shared" si="2"/>
        <v>N/A</v>
      </c>
      <c r="I24" s="12">
        <v>15.95</v>
      </c>
      <c r="J24" s="12">
        <v>6.1689999999999996</v>
      </c>
      <c r="K24" s="45" t="s">
        <v>736</v>
      </c>
      <c r="L24" s="9" t="str">
        <f t="shared" si="3"/>
        <v>Yes</v>
      </c>
    </row>
    <row r="25" spans="1:12" x14ac:dyDescent="0.2">
      <c r="A25" s="3" t="s">
        <v>979</v>
      </c>
      <c r="B25" s="35" t="s">
        <v>213</v>
      </c>
      <c r="C25" s="36">
        <v>28117</v>
      </c>
      <c r="D25" s="44" t="str">
        <f t="shared" si="0"/>
        <v>N/A</v>
      </c>
      <c r="E25" s="36">
        <v>30136</v>
      </c>
      <c r="F25" s="44" t="str">
        <f t="shared" si="1"/>
        <v>N/A</v>
      </c>
      <c r="G25" s="36">
        <v>29614</v>
      </c>
      <c r="H25" s="44" t="str">
        <f t="shared" si="2"/>
        <v>N/A</v>
      </c>
      <c r="I25" s="12">
        <v>7.181</v>
      </c>
      <c r="J25" s="12">
        <v>-1.73</v>
      </c>
      <c r="K25" s="45" t="s">
        <v>736</v>
      </c>
      <c r="L25" s="9" t="str">
        <f t="shared" si="3"/>
        <v>Yes</v>
      </c>
    </row>
    <row r="26" spans="1:12" x14ac:dyDescent="0.2">
      <c r="A26" s="3" t="s">
        <v>980</v>
      </c>
      <c r="B26" s="35" t="s">
        <v>213</v>
      </c>
      <c r="C26" s="36">
        <v>5245</v>
      </c>
      <c r="D26" s="44" t="str">
        <f t="shared" si="0"/>
        <v>N/A</v>
      </c>
      <c r="E26" s="36">
        <v>5446</v>
      </c>
      <c r="F26" s="44" t="str">
        <f t="shared" si="1"/>
        <v>N/A</v>
      </c>
      <c r="G26" s="36">
        <v>5130</v>
      </c>
      <c r="H26" s="44" t="str">
        <f t="shared" si="2"/>
        <v>N/A</v>
      </c>
      <c r="I26" s="12">
        <v>3.8319999999999999</v>
      </c>
      <c r="J26" s="12">
        <v>-5.8</v>
      </c>
      <c r="K26" s="45" t="s">
        <v>736</v>
      </c>
      <c r="L26" s="9" t="str">
        <f t="shared" si="3"/>
        <v>Yes</v>
      </c>
    </row>
    <row r="27" spans="1:12" x14ac:dyDescent="0.2">
      <c r="A27" s="3" t="s">
        <v>981</v>
      </c>
      <c r="B27" s="35" t="s">
        <v>213</v>
      </c>
      <c r="C27" s="36">
        <v>324</v>
      </c>
      <c r="D27" s="44" t="str">
        <f t="shared" si="0"/>
        <v>N/A</v>
      </c>
      <c r="E27" s="36">
        <v>589</v>
      </c>
      <c r="F27" s="44" t="str">
        <f t="shared" si="1"/>
        <v>N/A</v>
      </c>
      <c r="G27" s="36">
        <v>577</v>
      </c>
      <c r="H27" s="44" t="str">
        <f t="shared" si="2"/>
        <v>N/A</v>
      </c>
      <c r="I27" s="12">
        <v>81.790000000000006</v>
      </c>
      <c r="J27" s="12">
        <v>-2.04</v>
      </c>
      <c r="K27" s="45" t="s">
        <v>736</v>
      </c>
      <c r="L27" s="9" t="str">
        <f t="shared" si="3"/>
        <v>Yes</v>
      </c>
    </row>
    <row r="28" spans="1:12" x14ac:dyDescent="0.2">
      <c r="A28" s="3" t="s">
        <v>103</v>
      </c>
      <c r="B28" s="35" t="s">
        <v>213</v>
      </c>
      <c r="C28" s="36">
        <v>121979</v>
      </c>
      <c r="D28" s="44" t="str">
        <f t="shared" si="0"/>
        <v>N/A</v>
      </c>
      <c r="E28" s="36">
        <v>126976</v>
      </c>
      <c r="F28" s="44" t="str">
        <f t="shared" si="1"/>
        <v>N/A</v>
      </c>
      <c r="G28" s="36">
        <v>127891</v>
      </c>
      <c r="H28" s="44" t="str">
        <f t="shared" si="2"/>
        <v>N/A</v>
      </c>
      <c r="I28" s="12">
        <v>4.0970000000000004</v>
      </c>
      <c r="J28" s="12">
        <v>0.72060000000000002</v>
      </c>
      <c r="K28" s="45" t="s">
        <v>736</v>
      </c>
      <c r="L28" s="9" t="str">
        <f t="shared" si="3"/>
        <v>Yes</v>
      </c>
    </row>
    <row r="29" spans="1:12" x14ac:dyDescent="0.2">
      <c r="A29" s="3" t="s">
        <v>982</v>
      </c>
      <c r="B29" s="35" t="s">
        <v>213</v>
      </c>
      <c r="C29" s="36">
        <v>41231</v>
      </c>
      <c r="D29" s="44" t="str">
        <f t="shared" si="0"/>
        <v>N/A</v>
      </c>
      <c r="E29" s="36">
        <v>43380</v>
      </c>
      <c r="F29" s="44" t="str">
        <f t="shared" si="1"/>
        <v>N/A</v>
      </c>
      <c r="G29" s="36">
        <v>41076</v>
      </c>
      <c r="H29" s="44" t="str">
        <f t="shared" si="2"/>
        <v>N/A</v>
      </c>
      <c r="I29" s="12">
        <v>5.2119999999999997</v>
      </c>
      <c r="J29" s="12">
        <v>-5.31</v>
      </c>
      <c r="K29" s="45" t="s">
        <v>736</v>
      </c>
      <c r="L29" s="9" t="str">
        <f t="shared" si="3"/>
        <v>Yes</v>
      </c>
    </row>
    <row r="30" spans="1:12" x14ac:dyDescent="0.2">
      <c r="A30" s="3" t="s">
        <v>983</v>
      </c>
      <c r="B30" s="35" t="s">
        <v>213</v>
      </c>
      <c r="C30" s="36">
        <v>3541</v>
      </c>
      <c r="D30" s="44" t="str">
        <f t="shared" si="0"/>
        <v>N/A</v>
      </c>
      <c r="E30" s="36">
        <v>1714</v>
      </c>
      <c r="F30" s="44" t="str">
        <f t="shared" si="1"/>
        <v>N/A</v>
      </c>
      <c r="G30" s="36">
        <v>4160</v>
      </c>
      <c r="H30" s="44" t="str">
        <f t="shared" si="2"/>
        <v>N/A</v>
      </c>
      <c r="I30" s="12">
        <v>-51.6</v>
      </c>
      <c r="J30" s="12">
        <v>142.69999999999999</v>
      </c>
      <c r="K30" s="45" t="s">
        <v>736</v>
      </c>
      <c r="L30" s="9" t="str">
        <f t="shared" si="3"/>
        <v>No</v>
      </c>
    </row>
    <row r="31" spans="1:12" x14ac:dyDescent="0.2">
      <c r="A31" s="3" t="s">
        <v>984</v>
      </c>
      <c r="B31" s="35" t="s">
        <v>213</v>
      </c>
      <c r="C31" s="36">
        <v>56963</v>
      </c>
      <c r="D31" s="44" t="str">
        <f t="shared" si="0"/>
        <v>N/A</v>
      </c>
      <c r="E31" s="36">
        <v>60090</v>
      </c>
      <c r="F31" s="44" t="str">
        <f t="shared" si="1"/>
        <v>N/A</v>
      </c>
      <c r="G31" s="36">
        <v>60379</v>
      </c>
      <c r="H31" s="44" t="str">
        <f t="shared" si="2"/>
        <v>N/A</v>
      </c>
      <c r="I31" s="12">
        <v>5.49</v>
      </c>
      <c r="J31" s="12">
        <v>0.48089999999999999</v>
      </c>
      <c r="K31" s="45" t="s">
        <v>736</v>
      </c>
      <c r="L31" s="9" t="str">
        <f t="shared" si="3"/>
        <v>Yes</v>
      </c>
    </row>
    <row r="32" spans="1:12" x14ac:dyDescent="0.2">
      <c r="A32" s="3" t="s">
        <v>985</v>
      </c>
      <c r="B32" s="35" t="s">
        <v>213</v>
      </c>
      <c r="C32" s="36">
        <v>6366</v>
      </c>
      <c r="D32" s="44" t="str">
        <f t="shared" si="0"/>
        <v>N/A</v>
      </c>
      <c r="E32" s="36">
        <v>6840</v>
      </c>
      <c r="F32" s="44" t="str">
        <f t="shared" si="1"/>
        <v>N/A</v>
      </c>
      <c r="G32" s="36">
        <v>7048</v>
      </c>
      <c r="H32" s="44" t="str">
        <f t="shared" si="2"/>
        <v>N/A</v>
      </c>
      <c r="I32" s="12">
        <v>7.4459999999999997</v>
      </c>
      <c r="J32" s="12">
        <v>3.0409999999999999</v>
      </c>
      <c r="K32" s="45" t="s">
        <v>736</v>
      </c>
      <c r="L32" s="9" t="str">
        <f t="shared" si="3"/>
        <v>Yes</v>
      </c>
    </row>
    <row r="33" spans="1:12" x14ac:dyDescent="0.2">
      <c r="A33" s="3" t="s">
        <v>986</v>
      </c>
      <c r="B33" s="35" t="s">
        <v>213</v>
      </c>
      <c r="C33" s="36">
        <v>13878</v>
      </c>
      <c r="D33" s="44" t="str">
        <f t="shared" si="0"/>
        <v>N/A</v>
      </c>
      <c r="E33" s="36">
        <v>14952</v>
      </c>
      <c r="F33" s="44" t="str">
        <f t="shared" si="1"/>
        <v>N/A</v>
      </c>
      <c r="G33" s="36">
        <v>15228</v>
      </c>
      <c r="H33" s="44" t="str">
        <f t="shared" si="2"/>
        <v>N/A</v>
      </c>
      <c r="I33" s="12">
        <v>7.7389999999999999</v>
      </c>
      <c r="J33" s="12">
        <v>1.8460000000000001</v>
      </c>
      <c r="K33" s="45" t="s">
        <v>736</v>
      </c>
      <c r="L33" s="9" t="str">
        <f t="shared" si="3"/>
        <v>Yes</v>
      </c>
    </row>
    <row r="34" spans="1:12" x14ac:dyDescent="0.2">
      <c r="A34" s="46" t="s">
        <v>84</v>
      </c>
      <c r="B34" s="35" t="s">
        <v>213</v>
      </c>
      <c r="C34" s="47">
        <v>3568574619</v>
      </c>
      <c r="D34" s="44" t="str">
        <f t="shared" si="0"/>
        <v>N/A</v>
      </c>
      <c r="E34" s="47">
        <v>3653019000</v>
      </c>
      <c r="F34" s="44" t="str">
        <f t="shared" si="1"/>
        <v>N/A</v>
      </c>
      <c r="G34" s="47">
        <v>3774718970</v>
      </c>
      <c r="H34" s="44" t="str">
        <f t="shared" si="2"/>
        <v>N/A</v>
      </c>
      <c r="I34" s="12">
        <v>2.3660000000000001</v>
      </c>
      <c r="J34" s="12">
        <v>3.331</v>
      </c>
      <c r="K34" s="45" t="s">
        <v>736</v>
      </c>
      <c r="L34" s="9" t="str">
        <f t="shared" si="3"/>
        <v>Yes</v>
      </c>
    </row>
    <row r="35" spans="1:12" x14ac:dyDescent="0.2">
      <c r="A35" s="46" t="s">
        <v>1410</v>
      </c>
      <c r="B35" s="35" t="s">
        <v>213</v>
      </c>
      <c r="C35" s="47">
        <v>16174.69584</v>
      </c>
      <c r="D35" s="44" t="str">
        <f t="shared" si="0"/>
        <v>N/A</v>
      </c>
      <c r="E35" s="47">
        <v>15773.034426</v>
      </c>
      <c r="F35" s="44" t="str">
        <f t="shared" si="1"/>
        <v>N/A</v>
      </c>
      <c r="G35" s="47">
        <v>16347.072985000001</v>
      </c>
      <c r="H35" s="44" t="str">
        <f t="shared" si="2"/>
        <v>N/A</v>
      </c>
      <c r="I35" s="12">
        <v>-2.48</v>
      </c>
      <c r="J35" s="12">
        <v>3.6389999999999998</v>
      </c>
      <c r="K35" s="45" t="s">
        <v>736</v>
      </c>
      <c r="L35" s="9" t="str">
        <f t="shared" si="3"/>
        <v>Yes</v>
      </c>
    </row>
    <row r="36" spans="1:12" x14ac:dyDescent="0.2">
      <c r="A36" s="46" t="s">
        <v>1411</v>
      </c>
      <c r="B36" s="35" t="s">
        <v>213</v>
      </c>
      <c r="C36" s="47">
        <v>17067.088583000001</v>
      </c>
      <c r="D36" s="44" t="str">
        <f t="shared" si="0"/>
        <v>N/A</v>
      </c>
      <c r="E36" s="47">
        <v>16837.991066999999</v>
      </c>
      <c r="F36" s="44" t="str">
        <f t="shared" si="1"/>
        <v>N/A</v>
      </c>
      <c r="G36" s="47">
        <v>17530.984409000001</v>
      </c>
      <c r="H36" s="44" t="str">
        <f t="shared" si="2"/>
        <v>N/A</v>
      </c>
      <c r="I36" s="12">
        <v>-1.34</v>
      </c>
      <c r="J36" s="12">
        <v>4.1159999999999997</v>
      </c>
      <c r="K36" s="45" t="s">
        <v>736</v>
      </c>
      <c r="L36" s="9" t="str">
        <f t="shared" si="3"/>
        <v>Yes</v>
      </c>
    </row>
    <row r="37" spans="1:12" x14ac:dyDescent="0.2">
      <c r="A37" s="4" t="s">
        <v>107</v>
      </c>
      <c r="B37" s="35" t="s">
        <v>213</v>
      </c>
      <c r="C37" s="47">
        <v>13736123</v>
      </c>
      <c r="D37" s="44" t="str">
        <f t="shared" si="0"/>
        <v>N/A</v>
      </c>
      <c r="E37" s="47">
        <v>8455149</v>
      </c>
      <c r="F37" s="44" t="str">
        <f t="shared" si="1"/>
        <v>N/A</v>
      </c>
      <c r="G37" s="47">
        <v>7159603</v>
      </c>
      <c r="H37" s="44" t="str">
        <f t="shared" si="2"/>
        <v>N/A</v>
      </c>
      <c r="I37" s="12">
        <v>-38.4</v>
      </c>
      <c r="J37" s="12">
        <v>-15.3</v>
      </c>
      <c r="K37" s="45" t="s">
        <v>736</v>
      </c>
      <c r="L37" s="9" t="str">
        <f t="shared" si="3"/>
        <v>Yes</v>
      </c>
    </row>
    <row r="38" spans="1:12" x14ac:dyDescent="0.2">
      <c r="A38" s="46" t="s">
        <v>158</v>
      </c>
      <c r="B38" s="48" t="s">
        <v>217</v>
      </c>
      <c r="C38" s="1">
        <v>1577</v>
      </c>
      <c r="D38" s="44" t="str">
        <f>IF($B38="N/A","N/A",IF(C38&gt;0,"No",IF(C38&lt;0,"No","Yes")))</f>
        <v>No</v>
      </c>
      <c r="E38" s="1">
        <v>58</v>
      </c>
      <c r="F38" s="44" t="str">
        <f>IF($B38="N/A","N/A",IF(E38&gt;0,"No",IF(E38&lt;0,"No","Yes")))</f>
        <v>No</v>
      </c>
      <c r="G38" s="1">
        <v>39</v>
      </c>
      <c r="H38" s="44" t="str">
        <f>IF($B38="N/A","N/A",IF(G38&gt;0,"No",IF(G38&lt;0,"No","Yes")))</f>
        <v>No</v>
      </c>
      <c r="I38" s="12">
        <v>-96.3</v>
      </c>
      <c r="J38" s="12">
        <v>-32.799999999999997</v>
      </c>
      <c r="K38" s="45" t="s">
        <v>736</v>
      </c>
      <c r="L38" s="9" t="str">
        <f t="shared" si="3"/>
        <v>No</v>
      </c>
    </row>
    <row r="39" spans="1:12" x14ac:dyDescent="0.2">
      <c r="A39" s="46" t="s">
        <v>156</v>
      </c>
      <c r="B39" s="35" t="s">
        <v>213</v>
      </c>
      <c r="C39" s="47">
        <v>5455685</v>
      </c>
      <c r="D39" s="44" t="str">
        <f t="shared" ref="D39:D40" si="4">IF($B39="N/A","N/A",IF(C39&gt;10,"No",IF(C39&lt;-10,"No","Yes")))</f>
        <v>N/A</v>
      </c>
      <c r="E39" s="47">
        <v>300728</v>
      </c>
      <c r="F39" s="44" t="str">
        <f t="shared" ref="F39:F40" si="5">IF($B39="N/A","N/A",IF(E39&gt;10,"No",IF(E39&lt;-10,"No","Yes")))</f>
        <v>N/A</v>
      </c>
      <c r="G39" s="47">
        <v>142691</v>
      </c>
      <c r="H39" s="44" t="str">
        <f t="shared" ref="H39:H40" si="6">IF($B39="N/A","N/A",IF(G39&gt;10,"No",IF(G39&lt;-10,"No","Yes")))</f>
        <v>N/A</v>
      </c>
      <c r="I39" s="12">
        <v>-94.5</v>
      </c>
      <c r="J39" s="12">
        <v>-52.6</v>
      </c>
      <c r="K39" s="45" t="s">
        <v>736</v>
      </c>
      <c r="L39" s="9" t="str">
        <f t="shared" si="3"/>
        <v>No</v>
      </c>
    </row>
    <row r="40" spans="1:12" x14ac:dyDescent="0.2">
      <c r="A40" s="46" t="s">
        <v>1290</v>
      </c>
      <c r="B40" s="35" t="s">
        <v>213</v>
      </c>
      <c r="C40" s="47">
        <v>3459.5339251999999</v>
      </c>
      <c r="D40" s="44" t="str">
        <f t="shared" si="4"/>
        <v>N/A</v>
      </c>
      <c r="E40" s="47">
        <v>5184.9655172000002</v>
      </c>
      <c r="F40" s="44" t="str">
        <f t="shared" si="5"/>
        <v>N/A</v>
      </c>
      <c r="G40" s="47">
        <v>3658.7435897</v>
      </c>
      <c r="H40" s="44" t="str">
        <f t="shared" si="6"/>
        <v>N/A</v>
      </c>
      <c r="I40" s="12">
        <v>49.87</v>
      </c>
      <c r="J40" s="12">
        <v>-29.4</v>
      </c>
      <c r="K40" s="45" t="s">
        <v>736</v>
      </c>
      <c r="L40" s="9" t="str">
        <f>IF(J40="Div by 0", "N/A", IF(OR(J40="N/A",K40="N/A"),"N/A", IF(J40&gt;VALUE(MID(K40,1,2)), "No", IF(J40&lt;-1*VALUE(MID(K40,1,2)), "No", "Yes"))))</f>
        <v>Yes</v>
      </c>
    </row>
    <row r="41" spans="1:12" x14ac:dyDescent="0.2">
      <c r="A41" s="3" t="s">
        <v>1412</v>
      </c>
      <c r="B41" s="35" t="s">
        <v>213</v>
      </c>
      <c r="C41" s="47">
        <v>20829.600031000002</v>
      </c>
      <c r="D41" s="44" t="str">
        <f t="shared" ref="D41:D52" si="7">IF($B41="N/A","N/A",IF(C41&gt;10,"No",IF(C41&lt;-10,"No","Yes")))</f>
        <v>N/A</v>
      </c>
      <c r="E41" s="47">
        <v>20192.110482</v>
      </c>
      <c r="F41" s="44" t="str">
        <f t="shared" ref="F41:F52" si="8">IF($B41="N/A","N/A",IF(E41&gt;10,"No",IF(E41&lt;-10,"No","Yes")))</f>
        <v>N/A</v>
      </c>
      <c r="G41" s="47">
        <v>20617.043726</v>
      </c>
      <c r="H41" s="44" t="str">
        <f t="shared" ref="H41:H52" si="9">IF($B41="N/A","N/A",IF(G41&gt;10,"No",IF(G41&lt;-10,"No","Yes")))</f>
        <v>N/A</v>
      </c>
      <c r="I41" s="12">
        <v>-3.06</v>
      </c>
      <c r="J41" s="12">
        <v>2.1040000000000001</v>
      </c>
      <c r="K41" s="45" t="s">
        <v>736</v>
      </c>
      <c r="L41" s="9" t="str">
        <f t="shared" ref="L41:L52" si="10">IF(J41="Div by 0", "N/A", IF(K41="N/A","N/A", IF(J41&gt;VALUE(MID(K41,1,2)), "No", IF(J41&lt;-1*VALUE(MID(K41,1,2)), "No", "Yes"))))</f>
        <v>Yes</v>
      </c>
    </row>
    <row r="42" spans="1:12" x14ac:dyDescent="0.2">
      <c r="A42" s="3" t="s">
        <v>1413</v>
      </c>
      <c r="B42" s="35" t="s">
        <v>213</v>
      </c>
      <c r="C42" s="47">
        <v>10849.213921</v>
      </c>
      <c r="D42" s="44" t="str">
        <f t="shared" si="7"/>
        <v>N/A</v>
      </c>
      <c r="E42" s="47">
        <v>11667.130131</v>
      </c>
      <c r="F42" s="44" t="str">
        <f t="shared" si="8"/>
        <v>N/A</v>
      </c>
      <c r="G42" s="47">
        <v>12795.898254</v>
      </c>
      <c r="H42" s="44" t="str">
        <f t="shared" si="9"/>
        <v>N/A</v>
      </c>
      <c r="I42" s="12">
        <v>7.5389999999999997</v>
      </c>
      <c r="J42" s="12">
        <v>9.6750000000000007</v>
      </c>
      <c r="K42" s="45" t="s">
        <v>736</v>
      </c>
      <c r="L42" s="9" t="str">
        <f t="shared" si="10"/>
        <v>Yes</v>
      </c>
    </row>
    <row r="43" spans="1:12" x14ac:dyDescent="0.2">
      <c r="A43" s="3" t="s">
        <v>1414</v>
      </c>
      <c r="B43" s="35" t="s">
        <v>213</v>
      </c>
      <c r="C43" s="47">
        <v>38407.314512999998</v>
      </c>
      <c r="D43" s="44" t="str">
        <f t="shared" si="7"/>
        <v>N/A</v>
      </c>
      <c r="E43" s="47">
        <v>34965.681881999997</v>
      </c>
      <c r="F43" s="44" t="str">
        <f t="shared" si="8"/>
        <v>N/A</v>
      </c>
      <c r="G43" s="47">
        <v>34389.966870999997</v>
      </c>
      <c r="H43" s="44" t="str">
        <f t="shared" si="9"/>
        <v>N/A</v>
      </c>
      <c r="I43" s="12">
        <v>-8.9600000000000009</v>
      </c>
      <c r="J43" s="12">
        <v>-1.65</v>
      </c>
      <c r="K43" s="45" t="s">
        <v>736</v>
      </c>
      <c r="L43" s="9" t="str">
        <f t="shared" si="10"/>
        <v>Yes</v>
      </c>
    </row>
    <row r="44" spans="1:12" x14ac:dyDescent="0.2">
      <c r="A44" s="3" t="s">
        <v>1415</v>
      </c>
      <c r="B44" s="35" t="s">
        <v>213</v>
      </c>
      <c r="C44" s="47">
        <v>21784.970872000002</v>
      </c>
      <c r="D44" s="44" t="str">
        <f t="shared" si="7"/>
        <v>N/A</v>
      </c>
      <c r="E44" s="47">
        <v>19011.709683000001</v>
      </c>
      <c r="F44" s="44" t="str">
        <f t="shared" si="8"/>
        <v>N/A</v>
      </c>
      <c r="G44" s="47">
        <v>17701.986797000001</v>
      </c>
      <c r="H44" s="44" t="str">
        <f t="shared" si="9"/>
        <v>N/A</v>
      </c>
      <c r="I44" s="12">
        <v>-12.7</v>
      </c>
      <c r="J44" s="12">
        <v>-6.89</v>
      </c>
      <c r="K44" s="45" t="s">
        <v>736</v>
      </c>
      <c r="L44" s="9" t="str">
        <f t="shared" si="10"/>
        <v>Yes</v>
      </c>
    </row>
    <row r="45" spans="1:12" x14ac:dyDescent="0.2">
      <c r="A45" s="3" t="s">
        <v>1416</v>
      </c>
      <c r="B45" s="35" t="s">
        <v>213</v>
      </c>
      <c r="C45" s="47">
        <v>15445.689227999999</v>
      </c>
      <c r="D45" s="44" t="str">
        <f t="shared" si="7"/>
        <v>N/A</v>
      </c>
      <c r="E45" s="47">
        <v>17654.823173000001</v>
      </c>
      <c r="F45" s="44" t="str">
        <f t="shared" si="8"/>
        <v>N/A</v>
      </c>
      <c r="G45" s="47">
        <v>19781.634503000001</v>
      </c>
      <c r="H45" s="44" t="str">
        <f t="shared" si="9"/>
        <v>N/A</v>
      </c>
      <c r="I45" s="12">
        <v>14.3</v>
      </c>
      <c r="J45" s="12">
        <v>12.05</v>
      </c>
      <c r="K45" s="45" t="s">
        <v>736</v>
      </c>
      <c r="L45" s="9" t="str">
        <f t="shared" si="10"/>
        <v>Yes</v>
      </c>
    </row>
    <row r="46" spans="1:12" x14ac:dyDescent="0.2">
      <c r="A46" s="3" t="s">
        <v>1417</v>
      </c>
      <c r="B46" s="35" t="s">
        <v>213</v>
      </c>
      <c r="C46" s="47">
        <v>2693.9506173</v>
      </c>
      <c r="D46" s="44" t="str">
        <f t="shared" si="7"/>
        <v>N/A</v>
      </c>
      <c r="E46" s="47">
        <v>2418.9949065999999</v>
      </c>
      <c r="F46" s="44" t="str">
        <f t="shared" si="8"/>
        <v>N/A</v>
      </c>
      <c r="G46" s="47">
        <v>2382.5996534000001</v>
      </c>
      <c r="H46" s="44" t="str">
        <f t="shared" si="9"/>
        <v>N/A</v>
      </c>
      <c r="I46" s="12">
        <v>-10.199999999999999</v>
      </c>
      <c r="J46" s="12">
        <v>-1.5</v>
      </c>
      <c r="K46" s="45" t="s">
        <v>736</v>
      </c>
      <c r="L46" s="9" t="str">
        <f t="shared" si="10"/>
        <v>Yes</v>
      </c>
    </row>
    <row r="47" spans="1:12" x14ac:dyDescent="0.2">
      <c r="A47" s="3" t="s">
        <v>1418</v>
      </c>
      <c r="B47" s="35" t="s">
        <v>213</v>
      </c>
      <c r="C47" s="47">
        <v>12634.238959</v>
      </c>
      <c r="D47" s="44" t="str">
        <f t="shared" si="7"/>
        <v>N/A</v>
      </c>
      <c r="E47" s="47">
        <v>12389.846475</v>
      </c>
      <c r="F47" s="44" t="str">
        <f t="shared" si="8"/>
        <v>N/A</v>
      </c>
      <c r="G47" s="47">
        <v>13148.361276</v>
      </c>
      <c r="H47" s="44" t="str">
        <f t="shared" si="9"/>
        <v>N/A</v>
      </c>
      <c r="I47" s="12">
        <v>-1.93</v>
      </c>
      <c r="J47" s="12">
        <v>6.1219999999999999</v>
      </c>
      <c r="K47" s="45" t="s">
        <v>736</v>
      </c>
      <c r="L47" s="9" t="str">
        <f t="shared" si="10"/>
        <v>Yes</v>
      </c>
    </row>
    <row r="48" spans="1:12" x14ac:dyDescent="0.2">
      <c r="A48" s="3" t="s">
        <v>1419</v>
      </c>
      <c r="B48" s="48" t="s">
        <v>213</v>
      </c>
      <c r="C48" s="14">
        <v>12483.380295999999</v>
      </c>
      <c r="D48" s="11" t="str">
        <f t="shared" si="7"/>
        <v>N/A</v>
      </c>
      <c r="E48" s="14">
        <v>12966.452213</v>
      </c>
      <c r="F48" s="11" t="str">
        <f t="shared" si="8"/>
        <v>N/A</v>
      </c>
      <c r="G48" s="14">
        <v>13575.805141999999</v>
      </c>
      <c r="H48" s="11" t="str">
        <f t="shared" si="9"/>
        <v>N/A</v>
      </c>
      <c r="I48" s="57">
        <v>3.87</v>
      </c>
      <c r="J48" s="57">
        <v>4.6989999999999998</v>
      </c>
      <c r="K48" s="48" t="s">
        <v>736</v>
      </c>
      <c r="L48" s="9" t="str">
        <f t="shared" si="10"/>
        <v>Yes</v>
      </c>
    </row>
    <row r="49" spans="1:12" ht="25.5" x14ac:dyDescent="0.2">
      <c r="A49" s="3" t="s">
        <v>1420</v>
      </c>
      <c r="B49" s="48" t="s">
        <v>213</v>
      </c>
      <c r="C49" s="14">
        <v>44124.020333</v>
      </c>
      <c r="D49" s="11" t="str">
        <f t="shared" si="7"/>
        <v>N/A</v>
      </c>
      <c r="E49" s="14">
        <v>72200.918902999998</v>
      </c>
      <c r="F49" s="11" t="str">
        <f t="shared" si="8"/>
        <v>N/A</v>
      </c>
      <c r="G49" s="14">
        <v>46938.506249999999</v>
      </c>
      <c r="H49" s="11" t="str">
        <f t="shared" si="9"/>
        <v>N/A</v>
      </c>
      <c r="I49" s="57">
        <v>63.63</v>
      </c>
      <c r="J49" s="57">
        <v>-35</v>
      </c>
      <c r="K49" s="48" t="s">
        <v>736</v>
      </c>
      <c r="L49" s="9" t="str">
        <f t="shared" si="10"/>
        <v>No</v>
      </c>
    </row>
    <row r="50" spans="1:12" x14ac:dyDescent="0.2">
      <c r="A50" s="3" t="s">
        <v>1421</v>
      </c>
      <c r="B50" s="48" t="s">
        <v>213</v>
      </c>
      <c r="C50" s="14">
        <v>8577.3693098999993</v>
      </c>
      <c r="D50" s="11" t="str">
        <f t="shared" si="7"/>
        <v>N/A</v>
      </c>
      <c r="E50" s="14">
        <v>7940.4950907000002</v>
      </c>
      <c r="F50" s="11" t="str">
        <f t="shared" si="8"/>
        <v>N/A</v>
      </c>
      <c r="G50" s="14">
        <v>8168.0775270000004</v>
      </c>
      <c r="H50" s="11" t="str">
        <f t="shared" si="9"/>
        <v>N/A</v>
      </c>
      <c r="I50" s="57">
        <v>-7.43</v>
      </c>
      <c r="J50" s="57">
        <v>2.8660000000000001</v>
      </c>
      <c r="K50" s="48" t="s">
        <v>736</v>
      </c>
      <c r="L50" s="9" t="str">
        <f t="shared" si="10"/>
        <v>Yes</v>
      </c>
    </row>
    <row r="51" spans="1:12" x14ac:dyDescent="0.2">
      <c r="A51" s="3" t="s">
        <v>1422</v>
      </c>
      <c r="B51" s="48" t="s">
        <v>213</v>
      </c>
      <c r="C51" s="14">
        <v>47340.809928000002</v>
      </c>
      <c r="D51" s="11" t="str">
        <f t="shared" si="7"/>
        <v>N/A</v>
      </c>
      <c r="E51" s="14">
        <v>47212.379386000001</v>
      </c>
      <c r="F51" s="11" t="str">
        <f t="shared" si="8"/>
        <v>N/A</v>
      </c>
      <c r="G51" s="14">
        <v>48890.013336999997</v>
      </c>
      <c r="H51" s="11" t="str">
        <f t="shared" si="9"/>
        <v>N/A</v>
      </c>
      <c r="I51" s="57">
        <v>-0.27100000000000002</v>
      </c>
      <c r="J51" s="57">
        <v>3.5529999999999999</v>
      </c>
      <c r="K51" s="48" t="s">
        <v>736</v>
      </c>
      <c r="L51" s="9" t="str">
        <f t="shared" si="10"/>
        <v>Yes</v>
      </c>
    </row>
    <row r="52" spans="1:12" x14ac:dyDescent="0.2">
      <c r="A52" s="3" t="s">
        <v>1423</v>
      </c>
      <c r="B52" s="48" t="s">
        <v>213</v>
      </c>
      <c r="C52" s="14">
        <v>5779.0849545999999</v>
      </c>
      <c r="D52" s="11" t="str">
        <f t="shared" si="7"/>
        <v>N/A</v>
      </c>
      <c r="E52" s="14">
        <v>5811.8679106</v>
      </c>
      <c r="F52" s="11" t="str">
        <f t="shared" si="8"/>
        <v>N/A</v>
      </c>
      <c r="G52" s="14">
        <v>5969.0009849999997</v>
      </c>
      <c r="H52" s="11" t="str">
        <f t="shared" si="9"/>
        <v>N/A</v>
      </c>
      <c r="I52" s="57">
        <v>0.56730000000000003</v>
      </c>
      <c r="J52" s="57">
        <v>2.7040000000000002</v>
      </c>
      <c r="K52" s="48" t="s">
        <v>736</v>
      </c>
      <c r="L52" s="9" t="str">
        <f t="shared" si="10"/>
        <v>Yes</v>
      </c>
    </row>
    <row r="53" spans="1:12" x14ac:dyDescent="0.2">
      <c r="A53" s="46" t="s">
        <v>1597</v>
      </c>
      <c r="B53" s="35" t="s">
        <v>213</v>
      </c>
      <c r="C53" s="47">
        <v>48748870</v>
      </c>
      <c r="D53" s="44" t="str">
        <f t="shared" ref="D53:D122" si="11">IF($B53="N/A","N/A",IF(C53&gt;10,"No",IF(C53&lt;-10,"No","Yes")))</f>
        <v>N/A</v>
      </c>
      <c r="E53" s="47">
        <v>44212102</v>
      </c>
      <c r="F53" s="44" t="str">
        <f t="shared" ref="F53:F122" si="12">IF($B53="N/A","N/A",IF(E53&gt;10,"No",IF(E53&lt;-10,"No","Yes")))</f>
        <v>N/A</v>
      </c>
      <c r="G53" s="47">
        <v>42681516</v>
      </c>
      <c r="H53" s="44" t="str">
        <f t="shared" ref="H53:H122" si="13">IF($B53="N/A","N/A",IF(G53&gt;10,"No",IF(G53&lt;-10,"No","Yes")))</f>
        <v>N/A</v>
      </c>
      <c r="I53" s="12">
        <v>-9.31</v>
      </c>
      <c r="J53" s="12">
        <v>-3.46</v>
      </c>
      <c r="K53" s="45" t="s">
        <v>736</v>
      </c>
      <c r="L53" s="9" t="str">
        <f t="shared" ref="L53:L113" si="14">IF(J53="Div by 0", "N/A", IF(K53="N/A","N/A", IF(J53&gt;VALUE(MID(K53,1,2)), "No", IF(J53&lt;-1*VALUE(MID(K53,1,2)), "No", "Yes"))))</f>
        <v>Yes</v>
      </c>
    </row>
    <row r="54" spans="1:12" x14ac:dyDescent="0.2">
      <c r="A54" s="46" t="s">
        <v>596</v>
      </c>
      <c r="B54" s="35" t="s">
        <v>213</v>
      </c>
      <c r="C54" s="36">
        <v>23780</v>
      </c>
      <c r="D54" s="44" t="str">
        <f t="shared" si="11"/>
        <v>N/A</v>
      </c>
      <c r="E54" s="36">
        <v>19970</v>
      </c>
      <c r="F54" s="44" t="str">
        <f t="shared" si="12"/>
        <v>N/A</v>
      </c>
      <c r="G54" s="36">
        <v>19306</v>
      </c>
      <c r="H54" s="44" t="str">
        <f t="shared" si="13"/>
        <v>N/A</v>
      </c>
      <c r="I54" s="12">
        <v>-16</v>
      </c>
      <c r="J54" s="12">
        <v>-3.32</v>
      </c>
      <c r="K54" s="45" t="s">
        <v>736</v>
      </c>
      <c r="L54" s="9" t="str">
        <f t="shared" si="14"/>
        <v>Yes</v>
      </c>
    </row>
    <row r="55" spans="1:12" x14ac:dyDescent="0.2">
      <c r="A55" s="46" t="s">
        <v>1424</v>
      </c>
      <c r="B55" s="35" t="s">
        <v>213</v>
      </c>
      <c r="C55" s="47">
        <v>2049.9945332000002</v>
      </c>
      <c r="D55" s="44" t="str">
        <f t="shared" si="11"/>
        <v>N/A</v>
      </c>
      <c r="E55" s="47">
        <v>2213.9259889999998</v>
      </c>
      <c r="F55" s="44" t="str">
        <f t="shared" si="12"/>
        <v>N/A</v>
      </c>
      <c r="G55" s="47">
        <v>2210.7902207000002</v>
      </c>
      <c r="H55" s="44" t="str">
        <f t="shared" si="13"/>
        <v>N/A</v>
      </c>
      <c r="I55" s="12">
        <v>7.9969999999999999</v>
      </c>
      <c r="J55" s="12">
        <v>-0.14199999999999999</v>
      </c>
      <c r="K55" s="45" t="s">
        <v>736</v>
      </c>
      <c r="L55" s="9" t="str">
        <f t="shared" si="14"/>
        <v>Yes</v>
      </c>
    </row>
    <row r="56" spans="1:12" x14ac:dyDescent="0.2">
      <c r="A56" s="46" t="s">
        <v>1425</v>
      </c>
      <c r="B56" s="35" t="s">
        <v>213</v>
      </c>
      <c r="C56" s="36">
        <v>0.73683767870000005</v>
      </c>
      <c r="D56" s="44" t="str">
        <f t="shared" si="11"/>
        <v>N/A</v>
      </c>
      <c r="E56" s="36">
        <v>0.89819729589999997</v>
      </c>
      <c r="F56" s="44" t="str">
        <f t="shared" si="12"/>
        <v>N/A</v>
      </c>
      <c r="G56" s="36">
        <v>0.89738941260000005</v>
      </c>
      <c r="H56" s="44" t="str">
        <f t="shared" si="13"/>
        <v>N/A</v>
      </c>
      <c r="I56" s="12">
        <v>21.9</v>
      </c>
      <c r="J56" s="12">
        <v>-0.09</v>
      </c>
      <c r="K56" s="45" t="s">
        <v>736</v>
      </c>
      <c r="L56" s="9" t="str">
        <f t="shared" si="14"/>
        <v>Yes</v>
      </c>
    </row>
    <row r="57" spans="1:12" ht="25.5" x14ac:dyDescent="0.2">
      <c r="A57" s="46" t="s">
        <v>597</v>
      </c>
      <c r="B57" s="35" t="s">
        <v>213</v>
      </c>
      <c r="C57" s="47">
        <v>9938857</v>
      </c>
      <c r="D57" s="44" t="str">
        <f t="shared" si="11"/>
        <v>N/A</v>
      </c>
      <c r="E57" s="47">
        <v>9258553</v>
      </c>
      <c r="F57" s="44" t="str">
        <f t="shared" si="12"/>
        <v>N/A</v>
      </c>
      <c r="G57" s="47">
        <v>8237373</v>
      </c>
      <c r="H57" s="44" t="str">
        <f t="shared" si="13"/>
        <v>N/A</v>
      </c>
      <c r="I57" s="12">
        <v>-6.84</v>
      </c>
      <c r="J57" s="12">
        <v>-11</v>
      </c>
      <c r="K57" s="45" t="s">
        <v>736</v>
      </c>
      <c r="L57" s="9" t="str">
        <f t="shared" si="14"/>
        <v>Yes</v>
      </c>
    </row>
    <row r="58" spans="1:12" x14ac:dyDescent="0.2">
      <c r="A58" s="46" t="s">
        <v>598</v>
      </c>
      <c r="B58" s="35" t="s">
        <v>213</v>
      </c>
      <c r="C58" s="36">
        <v>1176</v>
      </c>
      <c r="D58" s="44" t="str">
        <f t="shared" si="11"/>
        <v>N/A</v>
      </c>
      <c r="E58" s="36">
        <v>1014</v>
      </c>
      <c r="F58" s="44" t="str">
        <f t="shared" si="12"/>
        <v>N/A</v>
      </c>
      <c r="G58" s="36">
        <v>997</v>
      </c>
      <c r="H58" s="44" t="str">
        <f t="shared" si="13"/>
        <v>N/A</v>
      </c>
      <c r="I58" s="12">
        <v>-13.8</v>
      </c>
      <c r="J58" s="12">
        <v>-1.68</v>
      </c>
      <c r="K58" s="45" t="s">
        <v>736</v>
      </c>
      <c r="L58" s="9" t="str">
        <f t="shared" si="14"/>
        <v>Yes</v>
      </c>
    </row>
    <row r="59" spans="1:12" x14ac:dyDescent="0.2">
      <c r="A59" s="46" t="s">
        <v>1426</v>
      </c>
      <c r="B59" s="35" t="s">
        <v>213</v>
      </c>
      <c r="C59" s="47">
        <v>8451.4090135999995</v>
      </c>
      <c r="D59" s="44" t="str">
        <f t="shared" si="11"/>
        <v>N/A</v>
      </c>
      <c r="E59" s="47">
        <v>9130.7228797000007</v>
      </c>
      <c r="F59" s="44" t="str">
        <f t="shared" si="12"/>
        <v>N/A</v>
      </c>
      <c r="G59" s="47">
        <v>8262.1594784000008</v>
      </c>
      <c r="H59" s="44" t="str">
        <f t="shared" si="13"/>
        <v>N/A</v>
      </c>
      <c r="I59" s="12">
        <v>8.0380000000000003</v>
      </c>
      <c r="J59" s="12">
        <v>-9.51</v>
      </c>
      <c r="K59" s="45" t="s">
        <v>736</v>
      </c>
      <c r="L59" s="9" t="str">
        <f t="shared" si="14"/>
        <v>Yes</v>
      </c>
    </row>
    <row r="60" spans="1:12" ht="25.5" x14ac:dyDescent="0.2">
      <c r="A60" s="46" t="s">
        <v>599</v>
      </c>
      <c r="B60" s="35" t="s">
        <v>213</v>
      </c>
      <c r="C60" s="47">
        <v>88417</v>
      </c>
      <c r="D60" s="44" t="str">
        <f t="shared" si="11"/>
        <v>N/A</v>
      </c>
      <c r="E60" s="47">
        <v>91114</v>
      </c>
      <c r="F60" s="44" t="str">
        <f t="shared" si="12"/>
        <v>N/A</v>
      </c>
      <c r="G60" s="47">
        <v>335684</v>
      </c>
      <c r="H60" s="44" t="str">
        <f t="shared" si="13"/>
        <v>N/A</v>
      </c>
      <c r="I60" s="12">
        <v>3.05</v>
      </c>
      <c r="J60" s="12">
        <v>268.39999999999998</v>
      </c>
      <c r="K60" s="45" t="s">
        <v>736</v>
      </c>
      <c r="L60" s="9" t="str">
        <f t="shared" si="14"/>
        <v>No</v>
      </c>
    </row>
    <row r="61" spans="1:12" x14ac:dyDescent="0.2">
      <c r="A61" s="4" t="s">
        <v>600</v>
      </c>
      <c r="B61" s="48" t="s">
        <v>213</v>
      </c>
      <c r="C61" s="1">
        <v>17</v>
      </c>
      <c r="D61" s="11" t="str">
        <f t="shared" si="11"/>
        <v>N/A</v>
      </c>
      <c r="E61" s="1">
        <v>11</v>
      </c>
      <c r="F61" s="11" t="str">
        <f t="shared" si="12"/>
        <v>N/A</v>
      </c>
      <c r="G61" s="1">
        <v>11</v>
      </c>
      <c r="H61" s="11" t="str">
        <f t="shared" si="13"/>
        <v>N/A</v>
      </c>
      <c r="I61" s="57">
        <v>-47.1</v>
      </c>
      <c r="J61" s="57">
        <v>22.22</v>
      </c>
      <c r="K61" s="48" t="s">
        <v>736</v>
      </c>
      <c r="L61" s="9" t="str">
        <f t="shared" si="14"/>
        <v>Yes</v>
      </c>
    </row>
    <row r="62" spans="1:12" ht="25.5" x14ac:dyDescent="0.2">
      <c r="A62" s="4" t="s">
        <v>1427</v>
      </c>
      <c r="B62" s="48" t="s">
        <v>213</v>
      </c>
      <c r="C62" s="14">
        <v>5201</v>
      </c>
      <c r="D62" s="11" t="str">
        <f t="shared" si="11"/>
        <v>N/A</v>
      </c>
      <c r="E62" s="14">
        <v>10123.777778</v>
      </c>
      <c r="F62" s="11" t="str">
        <f t="shared" si="12"/>
        <v>N/A</v>
      </c>
      <c r="G62" s="14">
        <v>30516.727273</v>
      </c>
      <c r="H62" s="11" t="str">
        <f t="shared" si="13"/>
        <v>N/A</v>
      </c>
      <c r="I62" s="57">
        <v>94.65</v>
      </c>
      <c r="J62" s="57">
        <v>201.4</v>
      </c>
      <c r="K62" s="48" t="s">
        <v>736</v>
      </c>
      <c r="L62" s="9" t="str">
        <f t="shared" si="14"/>
        <v>No</v>
      </c>
    </row>
    <row r="63" spans="1:12" x14ac:dyDescent="0.2">
      <c r="A63" s="4" t="s">
        <v>601</v>
      </c>
      <c r="B63" s="48" t="s">
        <v>213</v>
      </c>
      <c r="C63" s="14">
        <v>146270101</v>
      </c>
      <c r="D63" s="11" t="str">
        <f t="shared" si="11"/>
        <v>N/A</v>
      </c>
      <c r="E63" s="14">
        <v>141766848</v>
      </c>
      <c r="F63" s="11" t="str">
        <f t="shared" si="12"/>
        <v>N/A</v>
      </c>
      <c r="G63" s="14">
        <v>128950407</v>
      </c>
      <c r="H63" s="11" t="str">
        <f t="shared" si="13"/>
        <v>N/A</v>
      </c>
      <c r="I63" s="57">
        <v>-3.08</v>
      </c>
      <c r="J63" s="57">
        <v>-9.0399999999999991</v>
      </c>
      <c r="K63" s="48" t="s">
        <v>736</v>
      </c>
      <c r="L63" s="9" t="str">
        <f t="shared" si="14"/>
        <v>Yes</v>
      </c>
    </row>
    <row r="64" spans="1:12" x14ac:dyDescent="0.2">
      <c r="A64" s="4" t="s">
        <v>602</v>
      </c>
      <c r="B64" s="48" t="s">
        <v>213</v>
      </c>
      <c r="C64" s="1">
        <v>672</v>
      </c>
      <c r="D64" s="11" t="str">
        <f t="shared" si="11"/>
        <v>N/A</v>
      </c>
      <c r="E64" s="1">
        <v>572</v>
      </c>
      <c r="F64" s="11" t="str">
        <f t="shared" si="12"/>
        <v>N/A</v>
      </c>
      <c r="G64" s="1">
        <v>514</v>
      </c>
      <c r="H64" s="11" t="str">
        <f t="shared" si="13"/>
        <v>N/A</v>
      </c>
      <c r="I64" s="57">
        <v>-14.9</v>
      </c>
      <c r="J64" s="57">
        <v>-10.1</v>
      </c>
      <c r="K64" s="48" t="s">
        <v>736</v>
      </c>
      <c r="L64" s="9" t="str">
        <f t="shared" si="14"/>
        <v>Yes</v>
      </c>
    </row>
    <row r="65" spans="1:12" x14ac:dyDescent="0.2">
      <c r="A65" s="4" t="s">
        <v>1428</v>
      </c>
      <c r="B65" s="48" t="s">
        <v>213</v>
      </c>
      <c r="C65" s="14">
        <v>217663.84077000001</v>
      </c>
      <c r="D65" s="11" t="str">
        <f t="shared" si="11"/>
        <v>N/A</v>
      </c>
      <c r="E65" s="14">
        <v>247844.13986</v>
      </c>
      <c r="F65" s="11" t="str">
        <f t="shared" si="12"/>
        <v>N/A</v>
      </c>
      <c r="G65" s="14">
        <v>250876.27820999999</v>
      </c>
      <c r="H65" s="11" t="str">
        <f t="shared" si="13"/>
        <v>N/A</v>
      </c>
      <c r="I65" s="57">
        <v>13.87</v>
      </c>
      <c r="J65" s="57">
        <v>1.2230000000000001</v>
      </c>
      <c r="K65" s="48" t="s">
        <v>736</v>
      </c>
      <c r="L65" s="9" t="str">
        <f t="shared" si="14"/>
        <v>Yes</v>
      </c>
    </row>
    <row r="66" spans="1:12" x14ac:dyDescent="0.2">
      <c r="A66" s="4" t="s">
        <v>603</v>
      </c>
      <c r="B66" s="48" t="s">
        <v>213</v>
      </c>
      <c r="C66" s="14">
        <v>1466320873</v>
      </c>
      <c r="D66" s="11" t="str">
        <f t="shared" si="11"/>
        <v>N/A</v>
      </c>
      <c r="E66" s="14">
        <v>1415775511</v>
      </c>
      <c r="F66" s="11" t="str">
        <f t="shared" si="12"/>
        <v>N/A</v>
      </c>
      <c r="G66" s="14">
        <v>1434604380</v>
      </c>
      <c r="H66" s="11" t="str">
        <f t="shared" si="13"/>
        <v>N/A</v>
      </c>
      <c r="I66" s="57">
        <v>-3.45</v>
      </c>
      <c r="J66" s="57">
        <v>1.33</v>
      </c>
      <c r="K66" s="48" t="s">
        <v>736</v>
      </c>
      <c r="L66" s="9" t="str">
        <f t="shared" si="14"/>
        <v>Yes</v>
      </c>
    </row>
    <row r="67" spans="1:12" x14ac:dyDescent="0.2">
      <c r="A67" s="4" t="s">
        <v>604</v>
      </c>
      <c r="B67" s="48" t="s">
        <v>213</v>
      </c>
      <c r="C67" s="1">
        <v>35602</v>
      </c>
      <c r="D67" s="11" t="str">
        <f t="shared" si="11"/>
        <v>N/A</v>
      </c>
      <c r="E67" s="1">
        <v>37429</v>
      </c>
      <c r="F67" s="11" t="str">
        <f t="shared" si="12"/>
        <v>N/A</v>
      </c>
      <c r="G67" s="1">
        <v>37892</v>
      </c>
      <c r="H67" s="11" t="str">
        <f t="shared" si="13"/>
        <v>N/A</v>
      </c>
      <c r="I67" s="57">
        <v>5.1319999999999997</v>
      </c>
      <c r="J67" s="57">
        <v>1.2370000000000001</v>
      </c>
      <c r="K67" s="48" t="s">
        <v>736</v>
      </c>
      <c r="L67" s="9" t="str">
        <f t="shared" si="14"/>
        <v>Yes</v>
      </c>
    </row>
    <row r="68" spans="1:12" x14ac:dyDescent="0.2">
      <c r="A68" s="4" t="s">
        <v>1429</v>
      </c>
      <c r="B68" s="48" t="s">
        <v>213</v>
      </c>
      <c r="C68" s="14">
        <v>41186.474720999999</v>
      </c>
      <c r="D68" s="11" t="str">
        <f t="shared" si="11"/>
        <v>N/A</v>
      </c>
      <c r="E68" s="14">
        <v>37825.630152999998</v>
      </c>
      <c r="F68" s="11" t="str">
        <f t="shared" si="12"/>
        <v>N/A</v>
      </c>
      <c r="G68" s="14">
        <v>37860.349942000001</v>
      </c>
      <c r="H68" s="11" t="str">
        <f t="shared" si="13"/>
        <v>N/A</v>
      </c>
      <c r="I68" s="57">
        <v>-8.16</v>
      </c>
      <c r="J68" s="57">
        <v>9.1800000000000007E-2</v>
      </c>
      <c r="K68" s="48" t="s">
        <v>736</v>
      </c>
      <c r="L68" s="9" t="str">
        <f t="shared" si="14"/>
        <v>Yes</v>
      </c>
    </row>
    <row r="69" spans="1:12" ht="25.5" x14ac:dyDescent="0.2">
      <c r="A69" s="4" t="s">
        <v>605</v>
      </c>
      <c r="B69" s="48" t="s">
        <v>213</v>
      </c>
      <c r="C69" s="14">
        <v>24047718</v>
      </c>
      <c r="D69" s="11" t="str">
        <f t="shared" si="11"/>
        <v>N/A</v>
      </c>
      <c r="E69" s="14">
        <v>23507473</v>
      </c>
      <c r="F69" s="11" t="str">
        <f t="shared" si="12"/>
        <v>N/A</v>
      </c>
      <c r="G69" s="14">
        <v>51227534</v>
      </c>
      <c r="H69" s="11" t="str">
        <f t="shared" si="13"/>
        <v>N/A</v>
      </c>
      <c r="I69" s="57">
        <v>-2.25</v>
      </c>
      <c r="J69" s="57">
        <v>117.9</v>
      </c>
      <c r="K69" s="48" t="s">
        <v>736</v>
      </c>
      <c r="L69" s="9" t="str">
        <f t="shared" si="14"/>
        <v>No</v>
      </c>
    </row>
    <row r="70" spans="1:12" x14ac:dyDescent="0.2">
      <c r="A70" s="4" t="s">
        <v>606</v>
      </c>
      <c r="B70" s="48" t="s">
        <v>213</v>
      </c>
      <c r="C70" s="1">
        <v>153386</v>
      </c>
      <c r="D70" s="11" t="str">
        <f t="shared" si="11"/>
        <v>N/A</v>
      </c>
      <c r="E70" s="1">
        <v>157691</v>
      </c>
      <c r="F70" s="11" t="str">
        <f t="shared" si="12"/>
        <v>N/A</v>
      </c>
      <c r="G70" s="1">
        <v>174407</v>
      </c>
      <c r="H70" s="11" t="str">
        <f t="shared" si="13"/>
        <v>N/A</v>
      </c>
      <c r="I70" s="57">
        <v>2.8069999999999999</v>
      </c>
      <c r="J70" s="57">
        <v>10.6</v>
      </c>
      <c r="K70" s="48" t="s">
        <v>736</v>
      </c>
      <c r="L70" s="9" t="str">
        <f t="shared" si="14"/>
        <v>Yes</v>
      </c>
    </row>
    <row r="71" spans="1:12" x14ac:dyDescent="0.2">
      <c r="A71" s="4" t="s">
        <v>1430</v>
      </c>
      <c r="B71" s="48" t="s">
        <v>213</v>
      </c>
      <c r="C71" s="14">
        <v>156.77909327</v>
      </c>
      <c r="D71" s="11" t="str">
        <f t="shared" si="11"/>
        <v>N/A</v>
      </c>
      <c r="E71" s="14">
        <v>149.07301622</v>
      </c>
      <c r="F71" s="11" t="str">
        <f t="shared" si="12"/>
        <v>N/A</v>
      </c>
      <c r="G71" s="14">
        <v>293.72407070999998</v>
      </c>
      <c r="H71" s="11" t="str">
        <f t="shared" si="13"/>
        <v>N/A</v>
      </c>
      <c r="I71" s="57">
        <v>-4.92</v>
      </c>
      <c r="J71" s="57">
        <v>97.03</v>
      </c>
      <c r="K71" s="48" t="s">
        <v>736</v>
      </c>
      <c r="L71" s="9" t="str">
        <f t="shared" si="14"/>
        <v>No</v>
      </c>
    </row>
    <row r="72" spans="1:12" x14ac:dyDescent="0.2">
      <c r="A72" s="4" t="s">
        <v>607</v>
      </c>
      <c r="B72" s="48" t="s">
        <v>213</v>
      </c>
      <c r="C72" s="14">
        <v>19720544</v>
      </c>
      <c r="D72" s="11" t="str">
        <f t="shared" si="11"/>
        <v>N/A</v>
      </c>
      <c r="E72" s="14">
        <v>20559808</v>
      </c>
      <c r="F72" s="11" t="str">
        <f t="shared" si="12"/>
        <v>N/A</v>
      </c>
      <c r="G72" s="14">
        <v>22382023</v>
      </c>
      <c r="H72" s="11" t="str">
        <f t="shared" si="13"/>
        <v>N/A</v>
      </c>
      <c r="I72" s="57">
        <v>4.2560000000000002</v>
      </c>
      <c r="J72" s="57">
        <v>8.8629999999999995</v>
      </c>
      <c r="K72" s="48" t="s">
        <v>736</v>
      </c>
      <c r="L72" s="9" t="str">
        <f t="shared" si="14"/>
        <v>Yes</v>
      </c>
    </row>
    <row r="73" spans="1:12" x14ac:dyDescent="0.2">
      <c r="A73" s="4" t="s">
        <v>608</v>
      </c>
      <c r="B73" s="48" t="s">
        <v>213</v>
      </c>
      <c r="C73" s="1">
        <v>74404</v>
      </c>
      <c r="D73" s="11" t="str">
        <f t="shared" si="11"/>
        <v>N/A</v>
      </c>
      <c r="E73" s="1">
        <v>76608</v>
      </c>
      <c r="F73" s="11" t="str">
        <f t="shared" si="12"/>
        <v>N/A</v>
      </c>
      <c r="G73" s="1">
        <v>75827</v>
      </c>
      <c r="H73" s="11" t="str">
        <f t="shared" si="13"/>
        <v>N/A</v>
      </c>
      <c r="I73" s="57">
        <v>2.9620000000000002</v>
      </c>
      <c r="J73" s="57">
        <v>-1.02</v>
      </c>
      <c r="K73" s="48" t="s">
        <v>736</v>
      </c>
      <c r="L73" s="9" t="str">
        <f t="shared" si="14"/>
        <v>Yes</v>
      </c>
    </row>
    <row r="74" spans="1:12" x14ac:dyDescent="0.2">
      <c r="A74" s="4" t="s">
        <v>1431</v>
      </c>
      <c r="B74" s="48" t="s">
        <v>213</v>
      </c>
      <c r="C74" s="14">
        <v>265.04682544000002</v>
      </c>
      <c r="D74" s="11" t="str">
        <f t="shared" si="11"/>
        <v>N/A</v>
      </c>
      <c r="E74" s="14">
        <v>268.37677527</v>
      </c>
      <c r="F74" s="11" t="str">
        <f t="shared" si="12"/>
        <v>N/A</v>
      </c>
      <c r="G74" s="14">
        <v>295.17220779000002</v>
      </c>
      <c r="H74" s="11" t="str">
        <f t="shared" si="13"/>
        <v>N/A</v>
      </c>
      <c r="I74" s="57">
        <v>1.256</v>
      </c>
      <c r="J74" s="57">
        <v>9.984</v>
      </c>
      <c r="K74" s="48" t="s">
        <v>736</v>
      </c>
      <c r="L74" s="9" t="str">
        <f t="shared" si="14"/>
        <v>Yes</v>
      </c>
    </row>
    <row r="75" spans="1:12" ht="25.5" x14ac:dyDescent="0.2">
      <c r="A75" s="4" t="s">
        <v>609</v>
      </c>
      <c r="B75" s="48" t="s">
        <v>213</v>
      </c>
      <c r="C75" s="14">
        <v>3380256</v>
      </c>
      <c r="D75" s="11" t="str">
        <f t="shared" si="11"/>
        <v>N/A</v>
      </c>
      <c r="E75" s="14">
        <v>3428939</v>
      </c>
      <c r="F75" s="11" t="str">
        <f t="shared" si="12"/>
        <v>N/A</v>
      </c>
      <c r="G75" s="14">
        <v>3448819</v>
      </c>
      <c r="H75" s="11" t="str">
        <f t="shared" si="13"/>
        <v>N/A</v>
      </c>
      <c r="I75" s="57">
        <v>1.44</v>
      </c>
      <c r="J75" s="57">
        <v>0.57979999999999998</v>
      </c>
      <c r="K75" s="48" t="s">
        <v>736</v>
      </c>
      <c r="L75" s="9" t="str">
        <f t="shared" si="14"/>
        <v>Yes</v>
      </c>
    </row>
    <row r="76" spans="1:12" x14ac:dyDescent="0.2">
      <c r="A76" s="46" t="s">
        <v>610</v>
      </c>
      <c r="B76" s="35" t="s">
        <v>213</v>
      </c>
      <c r="C76" s="36">
        <v>51596</v>
      </c>
      <c r="D76" s="44" t="str">
        <f t="shared" si="11"/>
        <v>N/A</v>
      </c>
      <c r="E76" s="36">
        <v>56591</v>
      </c>
      <c r="F76" s="44" t="str">
        <f t="shared" si="12"/>
        <v>N/A</v>
      </c>
      <c r="G76" s="36">
        <v>58004</v>
      </c>
      <c r="H76" s="44" t="str">
        <f t="shared" si="13"/>
        <v>N/A</v>
      </c>
      <c r="I76" s="12">
        <v>9.6809999999999992</v>
      </c>
      <c r="J76" s="12">
        <v>2.4969999999999999</v>
      </c>
      <c r="K76" s="45" t="s">
        <v>736</v>
      </c>
      <c r="L76" s="9" t="str">
        <f t="shared" si="14"/>
        <v>Yes</v>
      </c>
    </row>
    <row r="77" spans="1:12" ht="25.5" x14ac:dyDescent="0.2">
      <c r="A77" s="46" t="s">
        <v>1432</v>
      </c>
      <c r="B77" s="35" t="s">
        <v>213</v>
      </c>
      <c r="C77" s="47">
        <v>65.513915807000004</v>
      </c>
      <c r="D77" s="44" t="str">
        <f t="shared" si="11"/>
        <v>N/A</v>
      </c>
      <c r="E77" s="47">
        <v>60.591595837</v>
      </c>
      <c r="F77" s="44" t="str">
        <f t="shared" si="12"/>
        <v>N/A</v>
      </c>
      <c r="G77" s="47">
        <v>59.458295980000003</v>
      </c>
      <c r="H77" s="44" t="str">
        <f t="shared" si="13"/>
        <v>N/A</v>
      </c>
      <c r="I77" s="12">
        <v>-7.51</v>
      </c>
      <c r="J77" s="12">
        <v>-1.87</v>
      </c>
      <c r="K77" s="45" t="s">
        <v>736</v>
      </c>
      <c r="L77" s="9" t="str">
        <f t="shared" si="14"/>
        <v>Yes</v>
      </c>
    </row>
    <row r="78" spans="1:12" ht="25.5" x14ac:dyDescent="0.2">
      <c r="A78" s="46" t="s">
        <v>611</v>
      </c>
      <c r="B78" s="35" t="s">
        <v>213</v>
      </c>
      <c r="C78" s="47">
        <v>36032160</v>
      </c>
      <c r="D78" s="44" t="str">
        <f t="shared" si="11"/>
        <v>N/A</v>
      </c>
      <c r="E78" s="47">
        <v>36061174</v>
      </c>
      <c r="F78" s="44" t="str">
        <f t="shared" si="12"/>
        <v>N/A</v>
      </c>
      <c r="G78" s="47">
        <v>36577745</v>
      </c>
      <c r="H78" s="44" t="str">
        <f t="shared" si="13"/>
        <v>N/A</v>
      </c>
      <c r="I78" s="12">
        <v>8.0500000000000002E-2</v>
      </c>
      <c r="J78" s="12">
        <v>1.4319999999999999</v>
      </c>
      <c r="K78" s="45" t="s">
        <v>736</v>
      </c>
      <c r="L78" s="9" t="str">
        <f t="shared" si="14"/>
        <v>Yes</v>
      </c>
    </row>
    <row r="79" spans="1:12" x14ac:dyDescent="0.2">
      <c r="A79" s="46" t="s">
        <v>612</v>
      </c>
      <c r="B79" s="35" t="s">
        <v>213</v>
      </c>
      <c r="C79" s="36">
        <v>119376</v>
      </c>
      <c r="D79" s="44" t="str">
        <f t="shared" si="11"/>
        <v>N/A</v>
      </c>
      <c r="E79" s="36">
        <v>122260</v>
      </c>
      <c r="F79" s="44" t="str">
        <f t="shared" si="12"/>
        <v>N/A</v>
      </c>
      <c r="G79" s="36">
        <v>123517</v>
      </c>
      <c r="H79" s="44" t="str">
        <f t="shared" si="13"/>
        <v>N/A</v>
      </c>
      <c r="I79" s="12">
        <v>2.4159999999999999</v>
      </c>
      <c r="J79" s="12">
        <v>1.028</v>
      </c>
      <c r="K79" s="45" t="s">
        <v>736</v>
      </c>
      <c r="L79" s="9" t="str">
        <f t="shared" si="14"/>
        <v>Yes</v>
      </c>
    </row>
    <row r="80" spans="1:12" x14ac:dyDescent="0.2">
      <c r="A80" s="46" t="s">
        <v>1433</v>
      </c>
      <c r="B80" s="35" t="s">
        <v>213</v>
      </c>
      <c r="C80" s="47">
        <v>301.83755529000001</v>
      </c>
      <c r="D80" s="44" t="str">
        <f t="shared" si="11"/>
        <v>N/A</v>
      </c>
      <c r="E80" s="47">
        <v>294.95480123999999</v>
      </c>
      <c r="F80" s="44" t="str">
        <f t="shared" si="12"/>
        <v>N/A</v>
      </c>
      <c r="G80" s="47">
        <v>296.13530931000003</v>
      </c>
      <c r="H80" s="44" t="str">
        <f t="shared" si="13"/>
        <v>N/A</v>
      </c>
      <c r="I80" s="12">
        <v>-2.2799999999999998</v>
      </c>
      <c r="J80" s="12">
        <v>0.4002</v>
      </c>
      <c r="K80" s="45" t="s">
        <v>736</v>
      </c>
      <c r="L80" s="9" t="str">
        <f t="shared" si="14"/>
        <v>Yes</v>
      </c>
    </row>
    <row r="81" spans="1:12" x14ac:dyDescent="0.2">
      <c r="A81" s="46" t="s">
        <v>613</v>
      </c>
      <c r="B81" s="35" t="s">
        <v>213</v>
      </c>
      <c r="C81" s="47">
        <v>10756429</v>
      </c>
      <c r="D81" s="44" t="str">
        <f t="shared" si="11"/>
        <v>N/A</v>
      </c>
      <c r="E81" s="47">
        <v>12364184</v>
      </c>
      <c r="F81" s="44" t="str">
        <f t="shared" si="12"/>
        <v>N/A</v>
      </c>
      <c r="G81" s="47">
        <v>13113245</v>
      </c>
      <c r="H81" s="44" t="str">
        <f t="shared" si="13"/>
        <v>N/A</v>
      </c>
      <c r="I81" s="12">
        <v>14.95</v>
      </c>
      <c r="J81" s="12">
        <v>6.0579999999999998</v>
      </c>
      <c r="K81" s="45" t="s">
        <v>736</v>
      </c>
      <c r="L81" s="9" t="str">
        <f t="shared" si="14"/>
        <v>Yes</v>
      </c>
    </row>
    <row r="82" spans="1:12" x14ac:dyDescent="0.2">
      <c r="A82" s="46" t="s">
        <v>614</v>
      </c>
      <c r="B82" s="35" t="s">
        <v>213</v>
      </c>
      <c r="C82" s="36">
        <v>26145</v>
      </c>
      <c r="D82" s="44" t="str">
        <f t="shared" si="11"/>
        <v>N/A</v>
      </c>
      <c r="E82" s="36">
        <v>28156</v>
      </c>
      <c r="F82" s="44" t="str">
        <f t="shared" si="12"/>
        <v>N/A</v>
      </c>
      <c r="G82" s="36">
        <v>43418</v>
      </c>
      <c r="H82" s="44" t="str">
        <f t="shared" si="13"/>
        <v>N/A</v>
      </c>
      <c r="I82" s="12">
        <v>7.6920000000000002</v>
      </c>
      <c r="J82" s="12">
        <v>54.21</v>
      </c>
      <c r="K82" s="45" t="s">
        <v>736</v>
      </c>
      <c r="L82" s="9" t="str">
        <f t="shared" si="14"/>
        <v>No</v>
      </c>
    </row>
    <row r="83" spans="1:12" x14ac:dyDescent="0.2">
      <c r="A83" s="46" t="s">
        <v>1434</v>
      </c>
      <c r="B83" s="35" t="s">
        <v>213</v>
      </c>
      <c r="C83" s="47">
        <v>411.41438133000003</v>
      </c>
      <c r="D83" s="44" t="str">
        <f t="shared" si="11"/>
        <v>N/A</v>
      </c>
      <c r="E83" s="47">
        <v>439.13141071000001</v>
      </c>
      <c r="F83" s="44" t="str">
        <f t="shared" si="12"/>
        <v>N/A</v>
      </c>
      <c r="G83" s="47">
        <v>302.02323920999999</v>
      </c>
      <c r="H83" s="44" t="str">
        <f t="shared" si="13"/>
        <v>N/A</v>
      </c>
      <c r="I83" s="12">
        <v>6.7370000000000001</v>
      </c>
      <c r="J83" s="12">
        <v>-31.2</v>
      </c>
      <c r="K83" s="45" t="s">
        <v>736</v>
      </c>
      <c r="L83" s="9" t="str">
        <f t="shared" si="14"/>
        <v>No</v>
      </c>
    </row>
    <row r="84" spans="1:12" ht="25.5" x14ac:dyDescent="0.2">
      <c r="A84" s="46" t="s">
        <v>615</v>
      </c>
      <c r="B84" s="35" t="s">
        <v>213</v>
      </c>
      <c r="C84" s="47">
        <v>236059624</v>
      </c>
      <c r="D84" s="44" t="str">
        <f t="shared" si="11"/>
        <v>N/A</v>
      </c>
      <c r="E84" s="47">
        <v>270958362</v>
      </c>
      <c r="F84" s="44" t="str">
        <f t="shared" si="12"/>
        <v>N/A</v>
      </c>
      <c r="G84" s="47">
        <v>297752821</v>
      </c>
      <c r="H84" s="44" t="str">
        <f t="shared" si="13"/>
        <v>N/A</v>
      </c>
      <c r="I84" s="12">
        <v>14.78</v>
      </c>
      <c r="J84" s="12">
        <v>9.8889999999999993</v>
      </c>
      <c r="K84" s="45" t="s">
        <v>736</v>
      </c>
      <c r="L84" s="9" t="str">
        <f t="shared" si="14"/>
        <v>Yes</v>
      </c>
    </row>
    <row r="85" spans="1:12" x14ac:dyDescent="0.2">
      <c r="A85" s="46" t="s">
        <v>616</v>
      </c>
      <c r="B85" s="35" t="s">
        <v>213</v>
      </c>
      <c r="C85" s="36">
        <v>20679</v>
      </c>
      <c r="D85" s="44" t="str">
        <f t="shared" si="11"/>
        <v>N/A</v>
      </c>
      <c r="E85" s="36">
        <v>22542</v>
      </c>
      <c r="F85" s="44" t="str">
        <f t="shared" si="12"/>
        <v>N/A</v>
      </c>
      <c r="G85" s="36">
        <v>22800</v>
      </c>
      <c r="H85" s="44" t="str">
        <f t="shared" si="13"/>
        <v>N/A</v>
      </c>
      <c r="I85" s="12">
        <v>9.0090000000000003</v>
      </c>
      <c r="J85" s="12">
        <v>1.145</v>
      </c>
      <c r="K85" s="45" t="s">
        <v>736</v>
      </c>
      <c r="L85" s="9" t="str">
        <f t="shared" si="14"/>
        <v>Yes</v>
      </c>
    </row>
    <row r="86" spans="1:12" ht="25.5" x14ac:dyDescent="0.2">
      <c r="A86" s="46" t="s">
        <v>1435</v>
      </c>
      <c r="B86" s="35" t="s">
        <v>213</v>
      </c>
      <c r="C86" s="47">
        <v>11415.427438000001</v>
      </c>
      <c r="D86" s="44" t="str">
        <f t="shared" si="11"/>
        <v>N/A</v>
      </c>
      <c r="E86" s="47">
        <v>12020.156241999999</v>
      </c>
      <c r="F86" s="44" t="str">
        <f t="shared" si="12"/>
        <v>N/A</v>
      </c>
      <c r="G86" s="47">
        <v>13059.334253999999</v>
      </c>
      <c r="H86" s="44" t="str">
        <f t="shared" si="13"/>
        <v>N/A</v>
      </c>
      <c r="I86" s="12">
        <v>5.2969999999999997</v>
      </c>
      <c r="J86" s="12">
        <v>8.6449999999999996</v>
      </c>
      <c r="K86" s="45" t="s">
        <v>736</v>
      </c>
      <c r="L86" s="9" t="str">
        <f t="shared" si="14"/>
        <v>Yes</v>
      </c>
    </row>
    <row r="87" spans="1:12" ht="25.5" x14ac:dyDescent="0.2">
      <c r="A87" s="46" t="s">
        <v>617</v>
      </c>
      <c r="B87" s="35" t="s">
        <v>213</v>
      </c>
      <c r="C87" s="47">
        <v>15833502</v>
      </c>
      <c r="D87" s="44" t="str">
        <f t="shared" si="11"/>
        <v>N/A</v>
      </c>
      <c r="E87" s="47">
        <v>15734911</v>
      </c>
      <c r="F87" s="44" t="str">
        <f t="shared" si="12"/>
        <v>N/A</v>
      </c>
      <c r="G87" s="47">
        <v>16580124</v>
      </c>
      <c r="H87" s="44" t="str">
        <f t="shared" si="13"/>
        <v>N/A</v>
      </c>
      <c r="I87" s="12">
        <v>-0.623</v>
      </c>
      <c r="J87" s="12">
        <v>5.3719999999999999</v>
      </c>
      <c r="K87" s="45" t="s">
        <v>736</v>
      </c>
      <c r="L87" s="9" t="str">
        <f t="shared" si="14"/>
        <v>Yes</v>
      </c>
    </row>
    <row r="88" spans="1:12" x14ac:dyDescent="0.2">
      <c r="A88" s="46" t="s">
        <v>618</v>
      </c>
      <c r="B88" s="35" t="s">
        <v>213</v>
      </c>
      <c r="C88" s="36">
        <v>129725</v>
      </c>
      <c r="D88" s="44" t="str">
        <f t="shared" si="11"/>
        <v>N/A</v>
      </c>
      <c r="E88" s="36">
        <v>133417</v>
      </c>
      <c r="F88" s="44" t="str">
        <f t="shared" si="12"/>
        <v>N/A</v>
      </c>
      <c r="G88" s="36">
        <v>133125</v>
      </c>
      <c r="H88" s="44" t="str">
        <f t="shared" si="13"/>
        <v>N/A</v>
      </c>
      <c r="I88" s="12">
        <v>2.8460000000000001</v>
      </c>
      <c r="J88" s="12">
        <v>-0.219</v>
      </c>
      <c r="K88" s="45" t="s">
        <v>736</v>
      </c>
      <c r="L88" s="9" t="str">
        <f t="shared" si="14"/>
        <v>Yes</v>
      </c>
    </row>
    <row r="89" spans="1:12" x14ac:dyDescent="0.2">
      <c r="A89" s="46" t="s">
        <v>1436</v>
      </c>
      <c r="B89" s="35" t="s">
        <v>213</v>
      </c>
      <c r="C89" s="47">
        <v>122.05436115000001</v>
      </c>
      <c r="D89" s="44" t="str">
        <f t="shared" si="11"/>
        <v>N/A</v>
      </c>
      <c r="E89" s="47">
        <v>117.93782650999999</v>
      </c>
      <c r="F89" s="44" t="str">
        <f t="shared" si="12"/>
        <v>N/A</v>
      </c>
      <c r="G89" s="47">
        <v>124.54553239000001</v>
      </c>
      <c r="H89" s="44" t="str">
        <f t="shared" si="13"/>
        <v>N/A</v>
      </c>
      <c r="I89" s="12">
        <v>-3.37</v>
      </c>
      <c r="J89" s="12">
        <v>5.6029999999999998</v>
      </c>
      <c r="K89" s="45" t="s">
        <v>736</v>
      </c>
      <c r="L89" s="9" t="str">
        <f t="shared" si="14"/>
        <v>Yes</v>
      </c>
    </row>
    <row r="90" spans="1:12" x14ac:dyDescent="0.2">
      <c r="A90" s="46" t="s">
        <v>619</v>
      </c>
      <c r="B90" s="35" t="s">
        <v>213</v>
      </c>
      <c r="C90" s="47">
        <v>31790549</v>
      </c>
      <c r="D90" s="44" t="str">
        <f t="shared" si="11"/>
        <v>N/A</v>
      </c>
      <c r="E90" s="47">
        <v>25712301</v>
      </c>
      <c r="F90" s="44" t="str">
        <f t="shared" si="12"/>
        <v>N/A</v>
      </c>
      <c r="G90" s="47">
        <v>22727871</v>
      </c>
      <c r="H90" s="44" t="str">
        <f t="shared" si="13"/>
        <v>N/A</v>
      </c>
      <c r="I90" s="12">
        <v>-19.100000000000001</v>
      </c>
      <c r="J90" s="12">
        <v>-11.6</v>
      </c>
      <c r="K90" s="45" t="s">
        <v>736</v>
      </c>
      <c r="L90" s="9" t="str">
        <f t="shared" si="14"/>
        <v>Yes</v>
      </c>
    </row>
    <row r="91" spans="1:12" x14ac:dyDescent="0.2">
      <c r="A91" s="46" t="s">
        <v>620</v>
      </c>
      <c r="B91" s="35" t="s">
        <v>213</v>
      </c>
      <c r="C91" s="36">
        <v>120046</v>
      </c>
      <c r="D91" s="44" t="str">
        <f t="shared" si="11"/>
        <v>N/A</v>
      </c>
      <c r="E91" s="36">
        <v>115102</v>
      </c>
      <c r="F91" s="44" t="str">
        <f t="shared" si="12"/>
        <v>N/A</v>
      </c>
      <c r="G91" s="36">
        <v>90971</v>
      </c>
      <c r="H91" s="44" t="str">
        <f t="shared" si="13"/>
        <v>N/A</v>
      </c>
      <c r="I91" s="12">
        <v>-4.12</v>
      </c>
      <c r="J91" s="12">
        <v>-21</v>
      </c>
      <c r="K91" s="45" t="s">
        <v>736</v>
      </c>
      <c r="L91" s="9" t="str">
        <f t="shared" si="14"/>
        <v>Yes</v>
      </c>
    </row>
    <row r="92" spans="1:12" x14ac:dyDescent="0.2">
      <c r="A92" s="46" t="s">
        <v>1437</v>
      </c>
      <c r="B92" s="35" t="s">
        <v>213</v>
      </c>
      <c r="C92" s="47">
        <v>264.81972744000001</v>
      </c>
      <c r="D92" s="44" t="str">
        <f t="shared" si="11"/>
        <v>N/A</v>
      </c>
      <c r="E92" s="47">
        <v>223.38709145000001</v>
      </c>
      <c r="F92" s="44" t="str">
        <f t="shared" si="12"/>
        <v>N/A</v>
      </c>
      <c r="G92" s="47">
        <v>249.83644237999999</v>
      </c>
      <c r="H92" s="44" t="str">
        <f t="shared" si="13"/>
        <v>N/A</v>
      </c>
      <c r="I92" s="12">
        <v>-15.6</v>
      </c>
      <c r="J92" s="12">
        <v>11.84</v>
      </c>
      <c r="K92" s="45" t="s">
        <v>736</v>
      </c>
      <c r="L92" s="9" t="str">
        <f t="shared" si="14"/>
        <v>Yes</v>
      </c>
    </row>
    <row r="93" spans="1:12" ht="25.5" x14ac:dyDescent="0.2">
      <c r="A93" s="46" t="s">
        <v>621</v>
      </c>
      <c r="B93" s="35" t="s">
        <v>213</v>
      </c>
      <c r="C93" s="47">
        <v>459818135</v>
      </c>
      <c r="D93" s="44" t="str">
        <f t="shared" si="11"/>
        <v>N/A</v>
      </c>
      <c r="E93" s="47">
        <v>500602334</v>
      </c>
      <c r="F93" s="44" t="str">
        <f t="shared" si="12"/>
        <v>N/A</v>
      </c>
      <c r="G93" s="47">
        <v>503399200</v>
      </c>
      <c r="H93" s="44" t="str">
        <f t="shared" si="13"/>
        <v>N/A</v>
      </c>
      <c r="I93" s="12">
        <v>8.8699999999999992</v>
      </c>
      <c r="J93" s="12">
        <v>0.55869999999999997</v>
      </c>
      <c r="K93" s="45" t="s">
        <v>736</v>
      </c>
      <c r="L93" s="9" t="str">
        <f t="shared" si="14"/>
        <v>Yes</v>
      </c>
    </row>
    <row r="94" spans="1:12" x14ac:dyDescent="0.2">
      <c r="A94" s="49" t="s">
        <v>622</v>
      </c>
      <c r="B94" s="36" t="s">
        <v>213</v>
      </c>
      <c r="C94" s="36">
        <v>45064</v>
      </c>
      <c r="D94" s="44" t="str">
        <f t="shared" si="11"/>
        <v>N/A</v>
      </c>
      <c r="E94" s="36">
        <v>45905</v>
      </c>
      <c r="F94" s="44" t="str">
        <f t="shared" si="12"/>
        <v>N/A</v>
      </c>
      <c r="G94" s="36">
        <v>44787</v>
      </c>
      <c r="H94" s="44" t="str">
        <f t="shared" si="13"/>
        <v>N/A</v>
      </c>
      <c r="I94" s="12">
        <v>1.8660000000000001</v>
      </c>
      <c r="J94" s="12">
        <v>-2.44</v>
      </c>
      <c r="K94" s="50" t="s">
        <v>736</v>
      </c>
      <c r="L94" s="9" t="str">
        <f t="shared" si="14"/>
        <v>Yes</v>
      </c>
    </row>
    <row r="95" spans="1:12" ht="25.5" x14ac:dyDescent="0.2">
      <c r="A95" s="46" t="s">
        <v>1438</v>
      </c>
      <c r="B95" s="35" t="s">
        <v>213</v>
      </c>
      <c r="C95" s="47">
        <v>10203.668893</v>
      </c>
      <c r="D95" s="44" t="str">
        <f t="shared" si="11"/>
        <v>N/A</v>
      </c>
      <c r="E95" s="47">
        <v>10905.181004</v>
      </c>
      <c r="F95" s="44" t="str">
        <f t="shared" si="12"/>
        <v>N/A</v>
      </c>
      <c r="G95" s="47">
        <v>11239.850850000001</v>
      </c>
      <c r="H95" s="44" t="str">
        <f t="shared" si="13"/>
        <v>N/A</v>
      </c>
      <c r="I95" s="12">
        <v>6.875</v>
      </c>
      <c r="J95" s="12">
        <v>3.069</v>
      </c>
      <c r="K95" s="45" t="s">
        <v>736</v>
      </c>
      <c r="L95" s="9" t="str">
        <f t="shared" si="14"/>
        <v>Yes</v>
      </c>
    </row>
    <row r="96" spans="1:12" ht="25.5" x14ac:dyDescent="0.2">
      <c r="A96" s="46" t="s">
        <v>623</v>
      </c>
      <c r="B96" s="35" t="s">
        <v>213</v>
      </c>
      <c r="C96" s="47">
        <v>71211098</v>
      </c>
      <c r="D96" s="44" t="str">
        <f t="shared" si="11"/>
        <v>N/A</v>
      </c>
      <c r="E96" s="47">
        <v>76839138</v>
      </c>
      <c r="F96" s="44" t="str">
        <f t="shared" si="12"/>
        <v>N/A</v>
      </c>
      <c r="G96" s="47">
        <v>123227997</v>
      </c>
      <c r="H96" s="44" t="str">
        <f t="shared" si="13"/>
        <v>N/A</v>
      </c>
      <c r="I96" s="12">
        <v>7.9029999999999996</v>
      </c>
      <c r="J96" s="12">
        <v>60.37</v>
      </c>
      <c r="K96" s="45" t="s">
        <v>736</v>
      </c>
      <c r="L96" s="9" t="str">
        <f t="shared" si="14"/>
        <v>No</v>
      </c>
    </row>
    <row r="97" spans="1:12" x14ac:dyDescent="0.2">
      <c r="A97" s="46" t="s">
        <v>624</v>
      </c>
      <c r="B97" s="35" t="s">
        <v>213</v>
      </c>
      <c r="C97" s="36">
        <v>43615</v>
      </c>
      <c r="D97" s="44" t="str">
        <f t="shared" si="11"/>
        <v>N/A</v>
      </c>
      <c r="E97" s="36">
        <v>44473</v>
      </c>
      <c r="F97" s="44" t="str">
        <f t="shared" si="12"/>
        <v>N/A</v>
      </c>
      <c r="G97" s="36">
        <v>52096</v>
      </c>
      <c r="H97" s="44" t="str">
        <f t="shared" si="13"/>
        <v>N/A</v>
      </c>
      <c r="I97" s="12">
        <v>1.9670000000000001</v>
      </c>
      <c r="J97" s="12">
        <v>17.14</v>
      </c>
      <c r="K97" s="45" t="s">
        <v>736</v>
      </c>
      <c r="L97" s="9" t="str">
        <f t="shared" si="14"/>
        <v>Yes</v>
      </c>
    </row>
    <row r="98" spans="1:12" ht="25.5" x14ac:dyDescent="0.2">
      <c r="A98" s="46" t="s">
        <v>1439</v>
      </c>
      <c r="B98" s="35" t="s">
        <v>213</v>
      </c>
      <c r="C98" s="47">
        <v>1632.7203485</v>
      </c>
      <c r="D98" s="44" t="str">
        <f t="shared" si="11"/>
        <v>N/A</v>
      </c>
      <c r="E98" s="47">
        <v>1727.7705123999999</v>
      </c>
      <c r="F98" s="44" t="str">
        <f t="shared" si="12"/>
        <v>N/A</v>
      </c>
      <c r="G98" s="47">
        <v>2365.4022765999998</v>
      </c>
      <c r="H98" s="44" t="str">
        <f t="shared" si="13"/>
        <v>N/A</v>
      </c>
      <c r="I98" s="12">
        <v>5.8220000000000001</v>
      </c>
      <c r="J98" s="12">
        <v>36.9</v>
      </c>
      <c r="K98" s="45" t="s">
        <v>736</v>
      </c>
      <c r="L98" s="9" t="str">
        <f t="shared" si="14"/>
        <v>No</v>
      </c>
    </row>
    <row r="99" spans="1:12" ht="25.5" x14ac:dyDescent="0.2">
      <c r="A99" s="46" t="s">
        <v>625</v>
      </c>
      <c r="B99" s="35" t="s">
        <v>213</v>
      </c>
      <c r="C99" s="47">
        <v>7565446</v>
      </c>
      <c r="D99" s="44" t="str">
        <f t="shared" si="11"/>
        <v>N/A</v>
      </c>
      <c r="E99" s="47">
        <v>7866431</v>
      </c>
      <c r="F99" s="44" t="str">
        <f t="shared" si="12"/>
        <v>N/A</v>
      </c>
      <c r="G99" s="47">
        <v>8634342</v>
      </c>
      <c r="H99" s="44" t="str">
        <f t="shared" si="13"/>
        <v>N/A</v>
      </c>
      <c r="I99" s="12">
        <v>3.9780000000000002</v>
      </c>
      <c r="J99" s="12">
        <v>9.7620000000000005</v>
      </c>
      <c r="K99" s="45" t="s">
        <v>736</v>
      </c>
      <c r="L99" s="9" t="str">
        <f t="shared" si="14"/>
        <v>Yes</v>
      </c>
    </row>
    <row r="100" spans="1:12" x14ac:dyDescent="0.2">
      <c r="A100" s="46" t="s">
        <v>626</v>
      </c>
      <c r="B100" s="35" t="s">
        <v>213</v>
      </c>
      <c r="C100" s="36">
        <v>8948</v>
      </c>
      <c r="D100" s="44" t="str">
        <f t="shared" si="11"/>
        <v>N/A</v>
      </c>
      <c r="E100" s="36">
        <v>9893</v>
      </c>
      <c r="F100" s="44" t="str">
        <f t="shared" si="12"/>
        <v>N/A</v>
      </c>
      <c r="G100" s="36">
        <v>10399</v>
      </c>
      <c r="H100" s="44" t="str">
        <f t="shared" si="13"/>
        <v>N/A</v>
      </c>
      <c r="I100" s="12">
        <v>10.56</v>
      </c>
      <c r="J100" s="12">
        <v>5.1150000000000002</v>
      </c>
      <c r="K100" s="45" t="s">
        <v>736</v>
      </c>
      <c r="L100" s="9" t="str">
        <f t="shared" si="14"/>
        <v>Yes</v>
      </c>
    </row>
    <row r="101" spans="1:12" ht="25.5" x14ac:dyDescent="0.2">
      <c r="A101" s="46" t="s">
        <v>1440</v>
      </c>
      <c r="B101" s="35" t="s">
        <v>213</v>
      </c>
      <c r="C101" s="47">
        <v>845.49016540000002</v>
      </c>
      <c r="D101" s="44" t="str">
        <f t="shared" si="11"/>
        <v>N/A</v>
      </c>
      <c r="E101" s="47">
        <v>795.15121803</v>
      </c>
      <c r="F101" s="44" t="str">
        <f t="shared" si="12"/>
        <v>N/A</v>
      </c>
      <c r="G101" s="47">
        <v>830.30502933000002</v>
      </c>
      <c r="H101" s="44" t="str">
        <f t="shared" si="13"/>
        <v>N/A</v>
      </c>
      <c r="I101" s="12">
        <v>-5.95</v>
      </c>
      <c r="J101" s="12">
        <v>4.4210000000000003</v>
      </c>
      <c r="K101" s="45" t="s">
        <v>736</v>
      </c>
      <c r="L101" s="9" t="str">
        <f t="shared" si="14"/>
        <v>Yes</v>
      </c>
    </row>
    <row r="102" spans="1:12" ht="25.5" x14ac:dyDescent="0.2">
      <c r="A102" s="46" t="s">
        <v>627</v>
      </c>
      <c r="B102" s="35" t="s">
        <v>213</v>
      </c>
      <c r="C102" s="47">
        <v>49682273</v>
      </c>
      <c r="D102" s="44" t="str">
        <f t="shared" si="11"/>
        <v>N/A</v>
      </c>
      <c r="E102" s="47">
        <v>53195841</v>
      </c>
      <c r="F102" s="44" t="str">
        <f t="shared" si="12"/>
        <v>N/A</v>
      </c>
      <c r="G102" s="47">
        <v>52108854</v>
      </c>
      <c r="H102" s="44" t="str">
        <f t="shared" si="13"/>
        <v>N/A</v>
      </c>
      <c r="I102" s="12">
        <v>7.0720000000000001</v>
      </c>
      <c r="J102" s="12">
        <v>-2.04</v>
      </c>
      <c r="K102" s="45" t="s">
        <v>736</v>
      </c>
      <c r="L102" s="9" t="str">
        <f t="shared" si="14"/>
        <v>Yes</v>
      </c>
    </row>
    <row r="103" spans="1:12" ht="25.5" x14ac:dyDescent="0.2">
      <c r="A103" s="46" t="s">
        <v>628</v>
      </c>
      <c r="B103" s="35" t="s">
        <v>213</v>
      </c>
      <c r="C103" s="36">
        <v>16012</v>
      </c>
      <c r="D103" s="44" t="str">
        <f t="shared" si="11"/>
        <v>N/A</v>
      </c>
      <c r="E103" s="36">
        <v>15652</v>
      </c>
      <c r="F103" s="44" t="str">
        <f t="shared" si="12"/>
        <v>N/A</v>
      </c>
      <c r="G103" s="36">
        <v>15748</v>
      </c>
      <c r="H103" s="44" t="str">
        <f t="shared" si="13"/>
        <v>N/A</v>
      </c>
      <c r="I103" s="12">
        <v>-2.25</v>
      </c>
      <c r="J103" s="12">
        <v>0.61329999999999996</v>
      </c>
      <c r="K103" s="45" t="s">
        <v>736</v>
      </c>
      <c r="L103" s="9" t="str">
        <f t="shared" si="14"/>
        <v>Yes</v>
      </c>
    </row>
    <row r="104" spans="1:12" ht="25.5" x14ac:dyDescent="0.2">
      <c r="A104" s="46" t="s">
        <v>1441</v>
      </c>
      <c r="B104" s="35" t="s">
        <v>213</v>
      </c>
      <c r="C104" s="47">
        <v>3102.8149512999998</v>
      </c>
      <c r="D104" s="44" t="str">
        <f t="shared" si="11"/>
        <v>N/A</v>
      </c>
      <c r="E104" s="47">
        <v>3398.6609379000001</v>
      </c>
      <c r="F104" s="44" t="str">
        <f t="shared" si="12"/>
        <v>N/A</v>
      </c>
      <c r="G104" s="47">
        <v>3308.9188468000002</v>
      </c>
      <c r="H104" s="44" t="str">
        <f t="shared" si="13"/>
        <v>N/A</v>
      </c>
      <c r="I104" s="12">
        <v>9.5350000000000001</v>
      </c>
      <c r="J104" s="12">
        <v>-2.64</v>
      </c>
      <c r="K104" s="45" t="s">
        <v>736</v>
      </c>
      <c r="L104" s="9" t="str">
        <f t="shared" si="14"/>
        <v>Yes</v>
      </c>
    </row>
    <row r="105" spans="1:12" ht="25.5" x14ac:dyDescent="0.2">
      <c r="A105" s="46" t="s">
        <v>629</v>
      </c>
      <c r="B105" s="35" t="s">
        <v>213</v>
      </c>
      <c r="C105" s="47">
        <v>0</v>
      </c>
      <c r="D105" s="44" t="str">
        <f t="shared" si="11"/>
        <v>N/A</v>
      </c>
      <c r="E105" s="47">
        <v>0</v>
      </c>
      <c r="F105" s="44" t="str">
        <f t="shared" si="12"/>
        <v>N/A</v>
      </c>
      <c r="G105" s="47">
        <v>0</v>
      </c>
      <c r="H105" s="44" t="str">
        <f t="shared" si="13"/>
        <v>N/A</v>
      </c>
      <c r="I105" s="12" t="s">
        <v>1746</v>
      </c>
      <c r="J105" s="12" t="s">
        <v>1746</v>
      </c>
      <c r="K105" s="45" t="s">
        <v>736</v>
      </c>
      <c r="L105" s="9" t="str">
        <f t="shared" si="14"/>
        <v>N/A</v>
      </c>
    </row>
    <row r="106" spans="1:12" x14ac:dyDescent="0.2">
      <c r="A106" s="46" t="s">
        <v>630</v>
      </c>
      <c r="B106" s="35" t="s">
        <v>213</v>
      </c>
      <c r="C106" s="36">
        <v>0</v>
      </c>
      <c r="D106" s="44" t="str">
        <f t="shared" si="11"/>
        <v>N/A</v>
      </c>
      <c r="E106" s="36">
        <v>0</v>
      </c>
      <c r="F106" s="44" t="str">
        <f t="shared" si="12"/>
        <v>N/A</v>
      </c>
      <c r="G106" s="36">
        <v>0</v>
      </c>
      <c r="H106" s="44" t="str">
        <f t="shared" si="13"/>
        <v>N/A</v>
      </c>
      <c r="I106" s="12" t="s">
        <v>1746</v>
      </c>
      <c r="J106" s="12" t="s">
        <v>1746</v>
      </c>
      <c r="K106" s="45" t="s">
        <v>736</v>
      </c>
      <c r="L106" s="9" t="str">
        <f t="shared" si="14"/>
        <v>N/A</v>
      </c>
    </row>
    <row r="107" spans="1:12" ht="25.5" x14ac:dyDescent="0.2">
      <c r="A107" s="46" t="s">
        <v>1442</v>
      </c>
      <c r="B107" s="35" t="s">
        <v>213</v>
      </c>
      <c r="C107" s="47" t="s">
        <v>1746</v>
      </c>
      <c r="D107" s="44" t="str">
        <f t="shared" si="11"/>
        <v>N/A</v>
      </c>
      <c r="E107" s="47" t="s">
        <v>1746</v>
      </c>
      <c r="F107" s="44" t="str">
        <f t="shared" si="12"/>
        <v>N/A</v>
      </c>
      <c r="G107" s="47" t="s">
        <v>1746</v>
      </c>
      <c r="H107" s="44" t="str">
        <f t="shared" si="13"/>
        <v>N/A</v>
      </c>
      <c r="I107" s="12" t="s">
        <v>1746</v>
      </c>
      <c r="J107" s="12" t="s">
        <v>1746</v>
      </c>
      <c r="K107" s="45" t="s">
        <v>736</v>
      </c>
      <c r="L107" s="9" t="str">
        <f t="shared" si="14"/>
        <v>N/A</v>
      </c>
    </row>
    <row r="108" spans="1:12" ht="25.5" x14ac:dyDescent="0.2">
      <c r="A108" s="46" t="s">
        <v>631</v>
      </c>
      <c r="B108" s="35" t="s">
        <v>213</v>
      </c>
      <c r="C108" s="47">
        <v>342674</v>
      </c>
      <c r="D108" s="44" t="str">
        <f t="shared" si="11"/>
        <v>N/A</v>
      </c>
      <c r="E108" s="47">
        <v>383357</v>
      </c>
      <c r="F108" s="44" t="str">
        <f t="shared" si="12"/>
        <v>N/A</v>
      </c>
      <c r="G108" s="47">
        <v>348007</v>
      </c>
      <c r="H108" s="44" t="str">
        <f t="shared" si="13"/>
        <v>N/A</v>
      </c>
      <c r="I108" s="12">
        <v>11.87</v>
      </c>
      <c r="J108" s="12">
        <v>-9.2200000000000006</v>
      </c>
      <c r="K108" s="45" t="s">
        <v>736</v>
      </c>
      <c r="L108" s="9" t="str">
        <f t="shared" si="14"/>
        <v>Yes</v>
      </c>
    </row>
    <row r="109" spans="1:12" x14ac:dyDescent="0.2">
      <c r="A109" s="46" t="s">
        <v>632</v>
      </c>
      <c r="B109" s="35" t="s">
        <v>213</v>
      </c>
      <c r="C109" s="36">
        <v>5041</v>
      </c>
      <c r="D109" s="44" t="str">
        <f t="shared" si="11"/>
        <v>N/A</v>
      </c>
      <c r="E109" s="36">
        <v>7726</v>
      </c>
      <c r="F109" s="44" t="str">
        <f t="shared" si="12"/>
        <v>N/A</v>
      </c>
      <c r="G109" s="36">
        <v>8304</v>
      </c>
      <c r="H109" s="44" t="str">
        <f t="shared" si="13"/>
        <v>N/A</v>
      </c>
      <c r="I109" s="12">
        <v>53.26</v>
      </c>
      <c r="J109" s="12">
        <v>7.4809999999999999</v>
      </c>
      <c r="K109" s="45" t="s">
        <v>736</v>
      </c>
      <c r="L109" s="9" t="str">
        <f t="shared" si="14"/>
        <v>Yes</v>
      </c>
    </row>
    <row r="110" spans="1:12" ht="25.5" x14ac:dyDescent="0.2">
      <c r="A110" s="46" t="s">
        <v>1443</v>
      </c>
      <c r="B110" s="35" t="s">
        <v>213</v>
      </c>
      <c r="C110" s="47">
        <v>67.977385439000003</v>
      </c>
      <c r="D110" s="44" t="str">
        <f t="shared" si="11"/>
        <v>N/A</v>
      </c>
      <c r="E110" s="47">
        <v>49.619078436000002</v>
      </c>
      <c r="F110" s="44" t="str">
        <f t="shared" si="12"/>
        <v>N/A</v>
      </c>
      <c r="G110" s="47">
        <v>41.908357418000001</v>
      </c>
      <c r="H110" s="44" t="str">
        <f t="shared" si="13"/>
        <v>N/A</v>
      </c>
      <c r="I110" s="12">
        <v>-27</v>
      </c>
      <c r="J110" s="12">
        <v>-15.5</v>
      </c>
      <c r="K110" s="45" t="s">
        <v>736</v>
      </c>
      <c r="L110" s="9" t="str">
        <f t="shared" si="14"/>
        <v>Yes</v>
      </c>
    </row>
    <row r="111" spans="1:12" ht="25.5" x14ac:dyDescent="0.2">
      <c r="A111" s="46" t="s">
        <v>633</v>
      </c>
      <c r="B111" s="35" t="s">
        <v>213</v>
      </c>
      <c r="C111" s="47">
        <v>81800205</v>
      </c>
      <c r="D111" s="44" t="str">
        <f t="shared" si="11"/>
        <v>N/A</v>
      </c>
      <c r="E111" s="47">
        <v>91077502</v>
      </c>
      <c r="F111" s="44" t="str">
        <f t="shared" si="12"/>
        <v>N/A</v>
      </c>
      <c r="G111" s="47">
        <v>80974202</v>
      </c>
      <c r="H111" s="44" t="str">
        <f t="shared" si="13"/>
        <v>N/A</v>
      </c>
      <c r="I111" s="12">
        <v>11.34</v>
      </c>
      <c r="J111" s="12">
        <v>-11.1</v>
      </c>
      <c r="K111" s="45" t="s">
        <v>736</v>
      </c>
      <c r="L111" s="9" t="str">
        <f t="shared" si="14"/>
        <v>Yes</v>
      </c>
    </row>
    <row r="112" spans="1:12" x14ac:dyDescent="0.2">
      <c r="A112" s="46" t="s">
        <v>634</v>
      </c>
      <c r="B112" s="35" t="s">
        <v>213</v>
      </c>
      <c r="C112" s="36">
        <v>4218</v>
      </c>
      <c r="D112" s="44" t="str">
        <f t="shared" si="11"/>
        <v>N/A</v>
      </c>
      <c r="E112" s="36">
        <v>5866</v>
      </c>
      <c r="F112" s="44" t="str">
        <f t="shared" si="12"/>
        <v>N/A</v>
      </c>
      <c r="G112" s="36">
        <v>5558</v>
      </c>
      <c r="H112" s="44" t="str">
        <f t="shared" si="13"/>
        <v>N/A</v>
      </c>
      <c r="I112" s="12">
        <v>39.07</v>
      </c>
      <c r="J112" s="12">
        <v>-5.25</v>
      </c>
      <c r="K112" s="45" t="s">
        <v>736</v>
      </c>
      <c r="L112" s="9" t="str">
        <f t="shared" si="14"/>
        <v>Yes</v>
      </c>
    </row>
    <row r="113" spans="1:12" x14ac:dyDescent="0.2">
      <c r="A113" s="46" t="s">
        <v>1444</v>
      </c>
      <c r="B113" s="35" t="s">
        <v>213</v>
      </c>
      <c r="C113" s="47">
        <v>19393.125888999999</v>
      </c>
      <c r="D113" s="44" t="str">
        <f t="shared" si="11"/>
        <v>N/A</v>
      </c>
      <c r="E113" s="47">
        <v>15526.338561</v>
      </c>
      <c r="F113" s="44" t="str">
        <f t="shared" si="12"/>
        <v>N/A</v>
      </c>
      <c r="G113" s="47">
        <v>14568.946024000001</v>
      </c>
      <c r="H113" s="44" t="str">
        <f t="shared" si="13"/>
        <v>N/A</v>
      </c>
      <c r="I113" s="12">
        <v>-19.899999999999999</v>
      </c>
      <c r="J113" s="12">
        <v>-6.17</v>
      </c>
      <c r="K113" s="45" t="s">
        <v>736</v>
      </c>
      <c r="L113" s="9" t="str">
        <f t="shared" si="14"/>
        <v>Yes</v>
      </c>
    </row>
    <row r="114" spans="1:12" ht="25.5" x14ac:dyDescent="0.2">
      <c r="A114" s="46" t="s">
        <v>635</v>
      </c>
      <c r="B114" s="35" t="s">
        <v>213</v>
      </c>
      <c r="C114" s="47">
        <v>1114599</v>
      </c>
      <c r="D114" s="44" t="str">
        <f t="shared" si="11"/>
        <v>N/A</v>
      </c>
      <c r="E114" s="47">
        <v>1220991</v>
      </c>
      <c r="F114" s="44" t="str">
        <f t="shared" si="12"/>
        <v>N/A</v>
      </c>
      <c r="G114" s="47">
        <v>1173354</v>
      </c>
      <c r="H114" s="44" t="str">
        <f t="shared" si="13"/>
        <v>N/A</v>
      </c>
      <c r="I114" s="12">
        <v>9.5449999999999999</v>
      </c>
      <c r="J114" s="12">
        <v>-3.9</v>
      </c>
      <c r="K114" s="45" t="s">
        <v>736</v>
      </c>
      <c r="L114" s="9" t="str">
        <f>IF(J114="Div by 0", "N/A", IF(OR(J114="N/A",K114="N/A"),"N/A", IF(J114&gt;VALUE(MID(K114,1,2)), "No", IF(J114&lt;-1*VALUE(MID(K114,1,2)), "No", "Yes"))))</f>
        <v>Yes</v>
      </c>
    </row>
    <row r="115" spans="1:12" x14ac:dyDescent="0.2">
      <c r="A115" s="46" t="s">
        <v>636</v>
      </c>
      <c r="B115" s="35" t="s">
        <v>213</v>
      </c>
      <c r="C115" s="36">
        <v>28351</v>
      </c>
      <c r="D115" s="44" t="str">
        <f t="shared" si="11"/>
        <v>N/A</v>
      </c>
      <c r="E115" s="36">
        <v>37790</v>
      </c>
      <c r="F115" s="44" t="str">
        <f t="shared" si="12"/>
        <v>N/A</v>
      </c>
      <c r="G115" s="36">
        <v>23713</v>
      </c>
      <c r="H115" s="44" t="str">
        <f t="shared" si="13"/>
        <v>N/A</v>
      </c>
      <c r="I115" s="12">
        <v>33.29</v>
      </c>
      <c r="J115" s="12">
        <v>-37.299999999999997</v>
      </c>
      <c r="K115" s="45" t="s">
        <v>736</v>
      </c>
      <c r="L115" s="9" t="str">
        <f t="shared" ref="L115:L119" si="15">IF(J115="Div by 0", "N/A", IF(OR(J115="N/A",K115="N/A"),"N/A", IF(J115&gt;VALUE(MID(K115,1,2)), "No", IF(J115&lt;-1*VALUE(MID(K115,1,2)), "No", "Yes"))))</f>
        <v>No</v>
      </c>
    </row>
    <row r="116" spans="1:12" ht="25.5" x14ac:dyDescent="0.2">
      <c r="A116" s="46" t="s">
        <v>1445</v>
      </c>
      <c r="B116" s="35" t="s">
        <v>213</v>
      </c>
      <c r="C116" s="47">
        <v>39.314274629000003</v>
      </c>
      <c r="D116" s="44" t="str">
        <f t="shared" si="11"/>
        <v>N/A</v>
      </c>
      <c r="E116" s="47">
        <v>32.309896797999997</v>
      </c>
      <c r="F116" s="44" t="str">
        <f t="shared" si="12"/>
        <v>N/A</v>
      </c>
      <c r="G116" s="47">
        <v>49.481465862999997</v>
      </c>
      <c r="H116" s="44" t="str">
        <f t="shared" si="13"/>
        <v>N/A</v>
      </c>
      <c r="I116" s="12">
        <v>-17.8</v>
      </c>
      <c r="J116" s="12">
        <v>53.15</v>
      </c>
      <c r="K116" s="45" t="s">
        <v>736</v>
      </c>
      <c r="L116" s="9" t="str">
        <f t="shared" si="15"/>
        <v>No</v>
      </c>
    </row>
    <row r="117" spans="1:12" ht="25.5" x14ac:dyDescent="0.2">
      <c r="A117" s="46" t="s">
        <v>637</v>
      </c>
      <c r="B117" s="35" t="s">
        <v>213</v>
      </c>
      <c r="C117" s="47">
        <v>0</v>
      </c>
      <c r="D117" s="44" t="str">
        <f t="shared" si="11"/>
        <v>N/A</v>
      </c>
      <c r="E117" s="47">
        <v>0</v>
      </c>
      <c r="F117" s="44" t="str">
        <f t="shared" si="12"/>
        <v>N/A</v>
      </c>
      <c r="G117" s="47">
        <v>0</v>
      </c>
      <c r="H117" s="44" t="str">
        <f t="shared" si="13"/>
        <v>N/A</v>
      </c>
      <c r="I117" s="12" t="s">
        <v>1746</v>
      </c>
      <c r="J117" s="12" t="s">
        <v>1746</v>
      </c>
      <c r="K117" s="45" t="s">
        <v>736</v>
      </c>
      <c r="L117" s="9" t="str">
        <f t="shared" si="15"/>
        <v>N/A</v>
      </c>
    </row>
    <row r="118" spans="1:12" x14ac:dyDescent="0.2">
      <c r="A118" s="46" t="s">
        <v>638</v>
      </c>
      <c r="B118" s="35" t="s">
        <v>213</v>
      </c>
      <c r="C118" s="36">
        <v>0</v>
      </c>
      <c r="D118" s="44" t="str">
        <f t="shared" si="11"/>
        <v>N/A</v>
      </c>
      <c r="E118" s="36">
        <v>0</v>
      </c>
      <c r="F118" s="44" t="str">
        <f t="shared" si="12"/>
        <v>N/A</v>
      </c>
      <c r="G118" s="36">
        <v>0</v>
      </c>
      <c r="H118" s="44" t="str">
        <f t="shared" si="13"/>
        <v>N/A</v>
      </c>
      <c r="I118" s="12" t="s">
        <v>1746</v>
      </c>
      <c r="J118" s="12" t="s">
        <v>1746</v>
      </c>
      <c r="K118" s="45" t="s">
        <v>736</v>
      </c>
      <c r="L118" s="9" t="str">
        <f t="shared" si="15"/>
        <v>N/A</v>
      </c>
    </row>
    <row r="119" spans="1:12" ht="25.5" x14ac:dyDescent="0.2">
      <c r="A119" s="46" t="s">
        <v>1446</v>
      </c>
      <c r="B119" s="35" t="s">
        <v>213</v>
      </c>
      <c r="C119" s="47" t="s">
        <v>1746</v>
      </c>
      <c r="D119" s="44" t="str">
        <f t="shared" si="11"/>
        <v>N/A</v>
      </c>
      <c r="E119" s="47" t="s">
        <v>1746</v>
      </c>
      <c r="F119" s="44" t="str">
        <f t="shared" si="12"/>
        <v>N/A</v>
      </c>
      <c r="G119" s="47" t="s">
        <v>1746</v>
      </c>
      <c r="H119" s="44" t="str">
        <f t="shared" si="13"/>
        <v>N/A</v>
      </c>
      <c r="I119" s="12" t="s">
        <v>1746</v>
      </c>
      <c r="J119" s="12" t="s">
        <v>1746</v>
      </c>
      <c r="K119" s="45" t="s">
        <v>736</v>
      </c>
      <c r="L119" s="9" t="str">
        <f t="shared" si="15"/>
        <v>N/A</v>
      </c>
    </row>
    <row r="120" spans="1:12" ht="25.5" x14ac:dyDescent="0.2">
      <c r="A120" s="46" t="s">
        <v>639</v>
      </c>
      <c r="B120" s="35" t="s">
        <v>213</v>
      </c>
      <c r="C120" s="47">
        <v>35372696</v>
      </c>
      <c r="D120" s="44" t="str">
        <f t="shared" si="11"/>
        <v>N/A</v>
      </c>
      <c r="E120" s="47">
        <v>35704762</v>
      </c>
      <c r="F120" s="44" t="str">
        <f t="shared" si="12"/>
        <v>N/A</v>
      </c>
      <c r="G120" s="47">
        <v>35555077</v>
      </c>
      <c r="H120" s="44" t="str">
        <f t="shared" si="13"/>
        <v>N/A</v>
      </c>
      <c r="I120" s="12">
        <v>0.93879999999999997</v>
      </c>
      <c r="J120" s="12">
        <v>-0.41899999999999998</v>
      </c>
      <c r="K120" s="45" t="s">
        <v>736</v>
      </c>
      <c r="L120" s="9" t="str">
        <f t="shared" ref="L120:L131" si="16">IF(J120="Div by 0", "N/A", IF(K120="N/A","N/A", IF(J120&gt;VALUE(MID(K120,1,2)), "No", IF(J120&lt;-1*VALUE(MID(K120,1,2)), "No", "Yes"))))</f>
        <v>Yes</v>
      </c>
    </row>
    <row r="121" spans="1:12" ht="25.5" x14ac:dyDescent="0.2">
      <c r="A121" s="46" t="s">
        <v>640</v>
      </c>
      <c r="B121" s="35" t="s">
        <v>213</v>
      </c>
      <c r="C121" s="36">
        <v>90035</v>
      </c>
      <c r="D121" s="44" t="str">
        <f t="shared" si="11"/>
        <v>N/A</v>
      </c>
      <c r="E121" s="36">
        <v>89970</v>
      </c>
      <c r="F121" s="44" t="str">
        <f t="shared" si="12"/>
        <v>N/A</v>
      </c>
      <c r="G121" s="36">
        <v>88457</v>
      </c>
      <c r="H121" s="44" t="str">
        <f t="shared" si="13"/>
        <v>N/A</v>
      </c>
      <c r="I121" s="12">
        <v>-7.1999999999999995E-2</v>
      </c>
      <c r="J121" s="12">
        <v>-1.68</v>
      </c>
      <c r="K121" s="45" t="s">
        <v>736</v>
      </c>
      <c r="L121" s="9" t="str">
        <f t="shared" si="16"/>
        <v>Yes</v>
      </c>
    </row>
    <row r="122" spans="1:12" ht="25.5" x14ac:dyDescent="0.2">
      <c r="A122" s="46" t="s">
        <v>1447</v>
      </c>
      <c r="B122" s="35" t="s">
        <v>213</v>
      </c>
      <c r="C122" s="47">
        <v>392.87716999000003</v>
      </c>
      <c r="D122" s="44" t="str">
        <f t="shared" si="11"/>
        <v>N/A</v>
      </c>
      <c r="E122" s="47">
        <v>396.85186173</v>
      </c>
      <c r="F122" s="44" t="str">
        <f t="shared" si="12"/>
        <v>N/A</v>
      </c>
      <c r="G122" s="47">
        <v>401.94757905</v>
      </c>
      <c r="H122" s="44" t="str">
        <f t="shared" si="13"/>
        <v>N/A</v>
      </c>
      <c r="I122" s="12">
        <v>1.012</v>
      </c>
      <c r="J122" s="12">
        <v>1.284</v>
      </c>
      <c r="K122" s="45" t="s">
        <v>736</v>
      </c>
      <c r="L122" s="9" t="str">
        <f t="shared" si="16"/>
        <v>Yes</v>
      </c>
    </row>
    <row r="123" spans="1:12" ht="25.5" x14ac:dyDescent="0.2">
      <c r="A123" s="46" t="s">
        <v>641</v>
      </c>
      <c r="B123" s="35" t="s">
        <v>213</v>
      </c>
      <c r="C123" s="47">
        <v>538933629</v>
      </c>
      <c r="D123" s="44" t="str">
        <f t="shared" ref="D123:D131" si="17">IF($B123="N/A","N/A",IF(C123&gt;10,"No",IF(C123&lt;-10,"No","Yes")))</f>
        <v>N/A</v>
      </c>
      <c r="E123" s="47">
        <v>578803734</v>
      </c>
      <c r="F123" s="44" t="str">
        <f t="shared" ref="F123:F131" si="18">IF($B123="N/A","N/A",IF(E123&gt;10,"No",IF(E123&lt;-10,"No","Yes")))</f>
        <v>N/A</v>
      </c>
      <c r="G123" s="47">
        <v>612331710</v>
      </c>
      <c r="H123" s="44" t="str">
        <f t="shared" ref="H123:H131" si="19">IF($B123="N/A","N/A",IF(G123&gt;10,"No",IF(G123&lt;-10,"No","Yes")))</f>
        <v>N/A</v>
      </c>
      <c r="I123" s="12">
        <v>7.3979999999999997</v>
      </c>
      <c r="J123" s="12">
        <v>5.7930000000000001</v>
      </c>
      <c r="K123" s="45" t="s">
        <v>736</v>
      </c>
      <c r="L123" s="9" t="str">
        <f t="shared" si="16"/>
        <v>Yes</v>
      </c>
    </row>
    <row r="124" spans="1:12" x14ac:dyDescent="0.2">
      <c r="A124" s="46" t="s">
        <v>642</v>
      </c>
      <c r="B124" s="35" t="s">
        <v>213</v>
      </c>
      <c r="C124" s="36">
        <v>12500</v>
      </c>
      <c r="D124" s="44" t="str">
        <f t="shared" si="17"/>
        <v>N/A</v>
      </c>
      <c r="E124" s="36">
        <v>12267</v>
      </c>
      <c r="F124" s="44" t="str">
        <f t="shared" si="18"/>
        <v>N/A</v>
      </c>
      <c r="G124" s="36">
        <v>12338</v>
      </c>
      <c r="H124" s="44" t="str">
        <f t="shared" si="19"/>
        <v>N/A</v>
      </c>
      <c r="I124" s="12">
        <v>-1.86</v>
      </c>
      <c r="J124" s="12">
        <v>0.57879999999999998</v>
      </c>
      <c r="K124" s="45" t="s">
        <v>736</v>
      </c>
      <c r="L124" s="9" t="str">
        <f t="shared" si="16"/>
        <v>Yes</v>
      </c>
    </row>
    <row r="125" spans="1:12" ht="25.5" x14ac:dyDescent="0.2">
      <c r="A125" s="46" t="s">
        <v>1448</v>
      </c>
      <c r="B125" s="35" t="s">
        <v>213</v>
      </c>
      <c r="C125" s="47">
        <v>43114.690320000002</v>
      </c>
      <c r="D125" s="44" t="str">
        <f t="shared" si="17"/>
        <v>N/A</v>
      </c>
      <c r="E125" s="47">
        <v>47183.804841999998</v>
      </c>
      <c r="F125" s="44" t="str">
        <f t="shared" si="18"/>
        <v>N/A</v>
      </c>
      <c r="G125" s="47">
        <v>49629.738207000002</v>
      </c>
      <c r="H125" s="44" t="str">
        <f t="shared" si="19"/>
        <v>N/A</v>
      </c>
      <c r="I125" s="12">
        <v>9.4380000000000006</v>
      </c>
      <c r="J125" s="12">
        <v>5.1840000000000002</v>
      </c>
      <c r="K125" s="45" t="s">
        <v>736</v>
      </c>
      <c r="L125" s="9" t="str">
        <f t="shared" si="16"/>
        <v>Yes</v>
      </c>
    </row>
    <row r="126" spans="1:12" ht="25.5" x14ac:dyDescent="0.2">
      <c r="A126" s="46" t="s">
        <v>643</v>
      </c>
      <c r="B126" s="35" t="s">
        <v>213</v>
      </c>
      <c r="C126" s="47">
        <v>185554295</v>
      </c>
      <c r="D126" s="44" t="str">
        <f t="shared" si="17"/>
        <v>N/A</v>
      </c>
      <c r="E126" s="47">
        <v>187464599</v>
      </c>
      <c r="F126" s="44" t="str">
        <f t="shared" si="18"/>
        <v>N/A</v>
      </c>
      <c r="G126" s="47">
        <v>171960133</v>
      </c>
      <c r="H126" s="44" t="str">
        <f t="shared" si="19"/>
        <v>N/A</v>
      </c>
      <c r="I126" s="12">
        <v>1.03</v>
      </c>
      <c r="J126" s="12">
        <v>-8.27</v>
      </c>
      <c r="K126" s="45" t="s">
        <v>736</v>
      </c>
      <c r="L126" s="9" t="str">
        <f t="shared" si="16"/>
        <v>Yes</v>
      </c>
    </row>
    <row r="127" spans="1:12" x14ac:dyDescent="0.2">
      <c r="A127" s="46" t="s">
        <v>644</v>
      </c>
      <c r="B127" s="35" t="s">
        <v>213</v>
      </c>
      <c r="C127" s="36">
        <v>80517</v>
      </c>
      <c r="D127" s="44" t="str">
        <f t="shared" si="17"/>
        <v>N/A</v>
      </c>
      <c r="E127" s="36">
        <v>82147</v>
      </c>
      <c r="F127" s="44" t="str">
        <f t="shared" si="18"/>
        <v>N/A</v>
      </c>
      <c r="G127" s="36">
        <v>66932</v>
      </c>
      <c r="H127" s="44" t="str">
        <f t="shared" si="19"/>
        <v>N/A</v>
      </c>
      <c r="I127" s="12">
        <v>2.024</v>
      </c>
      <c r="J127" s="12">
        <v>-18.5</v>
      </c>
      <c r="K127" s="45" t="s">
        <v>736</v>
      </c>
      <c r="L127" s="9" t="str">
        <f t="shared" si="16"/>
        <v>Yes</v>
      </c>
    </row>
    <row r="128" spans="1:12" ht="25.5" x14ac:dyDescent="0.2">
      <c r="A128" s="46" t="s">
        <v>1449</v>
      </c>
      <c r="B128" s="35" t="s">
        <v>213</v>
      </c>
      <c r="C128" s="47">
        <v>2304.5356259999999</v>
      </c>
      <c r="D128" s="44" t="str">
        <f t="shared" si="17"/>
        <v>N/A</v>
      </c>
      <c r="E128" s="47">
        <v>2282.0626315999998</v>
      </c>
      <c r="F128" s="44" t="str">
        <f t="shared" si="18"/>
        <v>N/A</v>
      </c>
      <c r="G128" s="47">
        <v>2569.1766717999999</v>
      </c>
      <c r="H128" s="44" t="str">
        <f t="shared" si="19"/>
        <v>N/A</v>
      </c>
      <c r="I128" s="12">
        <v>-0.97499999999999998</v>
      </c>
      <c r="J128" s="12">
        <v>12.58</v>
      </c>
      <c r="K128" s="45" t="s">
        <v>736</v>
      </c>
      <c r="L128" s="9" t="str">
        <f t="shared" si="16"/>
        <v>Yes</v>
      </c>
    </row>
    <row r="129" spans="1:12" ht="25.5" x14ac:dyDescent="0.2">
      <c r="A129" s="46" t="s">
        <v>645</v>
      </c>
      <c r="B129" s="35" t="s">
        <v>213</v>
      </c>
      <c r="C129" s="47">
        <v>88146413</v>
      </c>
      <c r="D129" s="44" t="str">
        <f t="shared" si="17"/>
        <v>N/A</v>
      </c>
      <c r="E129" s="47">
        <v>100353941</v>
      </c>
      <c r="F129" s="44" t="str">
        <f t="shared" si="18"/>
        <v>N/A</v>
      </c>
      <c r="G129" s="47">
        <v>106308736</v>
      </c>
      <c r="H129" s="44" t="str">
        <f t="shared" si="19"/>
        <v>N/A</v>
      </c>
      <c r="I129" s="12">
        <v>13.85</v>
      </c>
      <c r="J129" s="12">
        <v>5.9340000000000002</v>
      </c>
      <c r="K129" s="45" t="s">
        <v>736</v>
      </c>
      <c r="L129" s="9" t="str">
        <f t="shared" si="16"/>
        <v>Yes</v>
      </c>
    </row>
    <row r="130" spans="1:12" x14ac:dyDescent="0.2">
      <c r="A130" s="46" t="s">
        <v>646</v>
      </c>
      <c r="B130" s="35" t="s">
        <v>213</v>
      </c>
      <c r="C130" s="36">
        <v>9374</v>
      </c>
      <c r="D130" s="44" t="str">
        <f t="shared" si="17"/>
        <v>N/A</v>
      </c>
      <c r="E130" s="36">
        <v>10656</v>
      </c>
      <c r="F130" s="44" t="str">
        <f t="shared" si="18"/>
        <v>N/A</v>
      </c>
      <c r="G130" s="36">
        <v>11021</v>
      </c>
      <c r="H130" s="44" t="str">
        <f t="shared" si="19"/>
        <v>N/A</v>
      </c>
      <c r="I130" s="12">
        <v>13.68</v>
      </c>
      <c r="J130" s="12">
        <v>3.4249999999999998</v>
      </c>
      <c r="K130" s="45" t="s">
        <v>736</v>
      </c>
      <c r="L130" s="9" t="str">
        <f t="shared" si="16"/>
        <v>Yes</v>
      </c>
    </row>
    <row r="131" spans="1:12" ht="25.5" x14ac:dyDescent="0.2">
      <c r="A131" s="46" t="s">
        <v>1450</v>
      </c>
      <c r="B131" s="35" t="s">
        <v>213</v>
      </c>
      <c r="C131" s="47">
        <v>9403.2870705999994</v>
      </c>
      <c r="D131" s="44" t="str">
        <f t="shared" si="17"/>
        <v>N/A</v>
      </c>
      <c r="E131" s="47">
        <v>9417.5995683000001</v>
      </c>
      <c r="F131" s="44" t="str">
        <f t="shared" si="18"/>
        <v>N/A</v>
      </c>
      <c r="G131" s="47">
        <v>9646.0154251000004</v>
      </c>
      <c r="H131" s="44" t="str">
        <f t="shared" si="19"/>
        <v>N/A</v>
      </c>
      <c r="I131" s="12">
        <v>0.1522</v>
      </c>
      <c r="J131" s="12">
        <v>2.4249999999999998</v>
      </c>
      <c r="K131" s="45" t="s">
        <v>736</v>
      </c>
      <c r="L131" s="9" t="str">
        <f t="shared" si="16"/>
        <v>Yes</v>
      </c>
    </row>
    <row r="132" spans="1:12" x14ac:dyDescent="0.2">
      <c r="A132" s="46" t="s">
        <v>1451</v>
      </c>
      <c r="B132" s="35" t="s">
        <v>213</v>
      </c>
      <c r="C132" s="47">
        <v>220.95604799</v>
      </c>
      <c r="D132" s="44" t="str">
        <f t="shared" ref="D132:D143" si="20">IF($B132="N/A","N/A",IF(C132&gt;10,"No",IF(C132&lt;-10,"No","Yes")))</f>
        <v>N/A</v>
      </c>
      <c r="E132" s="47">
        <v>190.89936485000001</v>
      </c>
      <c r="F132" s="44" t="str">
        <f t="shared" ref="F132:F143" si="21">IF($B132="N/A","N/A",IF(E132&gt;10,"No",IF(E132&lt;-10,"No","Yes")))</f>
        <v>N/A</v>
      </c>
      <c r="G132" s="47">
        <v>184.83968282000001</v>
      </c>
      <c r="H132" s="44" t="str">
        <f t="shared" ref="H132:H143" si="22">IF($B132="N/A","N/A",IF(G132&gt;10,"No",IF(G132&lt;-10,"No","Yes")))</f>
        <v>N/A</v>
      </c>
      <c r="I132" s="12">
        <v>-13.6</v>
      </c>
      <c r="J132" s="12">
        <v>-3.17</v>
      </c>
      <c r="K132" s="45" t="s">
        <v>736</v>
      </c>
      <c r="L132" s="9" t="str">
        <f t="shared" ref="L132:L143" si="23">IF(J132="Div by 0", "N/A", IF(K132="N/A","N/A", IF(J132&gt;VALUE(MID(K132,1,2)), "No", IF(J132&lt;-1*VALUE(MID(K132,1,2)), "No", "Yes"))))</f>
        <v>Yes</v>
      </c>
    </row>
    <row r="133" spans="1:12" x14ac:dyDescent="0.2">
      <c r="A133" s="46" t="s">
        <v>1452</v>
      </c>
      <c r="B133" s="35" t="s">
        <v>213</v>
      </c>
      <c r="C133" s="47">
        <v>167.48201906</v>
      </c>
      <c r="D133" s="44" t="str">
        <f t="shared" si="20"/>
        <v>N/A</v>
      </c>
      <c r="E133" s="47">
        <v>128.94091422</v>
      </c>
      <c r="F133" s="44" t="str">
        <f t="shared" si="21"/>
        <v>N/A</v>
      </c>
      <c r="G133" s="47">
        <v>133.13882720000001</v>
      </c>
      <c r="H133" s="44" t="str">
        <f t="shared" si="22"/>
        <v>N/A</v>
      </c>
      <c r="I133" s="12">
        <v>-23</v>
      </c>
      <c r="J133" s="12">
        <v>3.2559999999999998</v>
      </c>
      <c r="K133" s="45" t="s">
        <v>736</v>
      </c>
      <c r="L133" s="9" t="str">
        <f t="shared" si="23"/>
        <v>Yes</v>
      </c>
    </row>
    <row r="134" spans="1:12" x14ac:dyDescent="0.2">
      <c r="A134" s="46" t="s">
        <v>1453</v>
      </c>
      <c r="B134" s="35" t="s">
        <v>213</v>
      </c>
      <c r="C134" s="47">
        <v>259.25401094</v>
      </c>
      <c r="D134" s="44" t="str">
        <f t="shared" si="20"/>
        <v>N/A</v>
      </c>
      <c r="E134" s="47">
        <v>237.37162928000001</v>
      </c>
      <c r="F134" s="44" t="str">
        <f t="shared" si="21"/>
        <v>N/A</v>
      </c>
      <c r="G134" s="47">
        <v>224.66776396</v>
      </c>
      <c r="H134" s="44" t="str">
        <f t="shared" si="22"/>
        <v>N/A</v>
      </c>
      <c r="I134" s="12">
        <v>-8.44</v>
      </c>
      <c r="J134" s="12">
        <v>-5.35</v>
      </c>
      <c r="K134" s="45" t="s">
        <v>736</v>
      </c>
      <c r="L134" s="9" t="str">
        <f t="shared" si="23"/>
        <v>Yes</v>
      </c>
    </row>
    <row r="135" spans="1:12" x14ac:dyDescent="0.2">
      <c r="A135" s="46" t="s">
        <v>1454</v>
      </c>
      <c r="B135" s="35" t="s">
        <v>213</v>
      </c>
      <c r="C135" s="47">
        <v>7354.5769466000002</v>
      </c>
      <c r="D135" s="44" t="str">
        <f t="shared" si="20"/>
        <v>N/A</v>
      </c>
      <c r="E135" s="47">
        <v>6765.5388235999999</v>
      </c>
      <c r="F135" s="44" t="str">
        <f t="shared" si="21"/>
        <v>N/A</v>
      </c>
      <c r="G135" s="47">
        <v>6808.3713811999996</v>
      </c>
      <c r="H135" s="44" t="str">
        <f t="shared" si="22"/>
        <v>N/A</v>
      </c>
      <c r="I135" s="12">
        <v>-8.01</v>
      </c>
      <c r="J135" s="12">
        <v>0.6331</v>
      </c>
      <c r="K135" s="45" t="s">
        <v>736</v>
      </c>
      <c r="L135" s="9" t="str">
        <f t="shared" si="23"/>
        <v>Yes</v>
      </c>
    </row>
    <row r="136" spans="1:12" x14ac:dyDescent="0.2">
      <c r="A136" s="46" t="s">
        <v>1455</v>
      </c>
      <c r="B136" s="35" t="s">
        <v>213</v>
      </c>
      <c r="C136" s="47">
        <v>13669.508607</v>
      </c>
      <c r="D136" s="44" t="str">
        <f t="shared" si="20"/>
        <v>N/A</v>
      </c>
      <c r="E136" s="47">
        <v>12834.838170999999</v>
      </c>
      <c r="F136" s="44" t="str">
        <f t="shared" si="21"/>
        <v>N/A</v>
      </c>
      <c r="G136" s="47">
        <v>12694.543849</v>
      </c>
      <c r="H136" s="44" t="str">
        <f t="shared" si="22"/>
        <v>N/A</v>
      </c>
      <c r="I136" s="12">
        <v>-6.11</v>
      </c>
      <c r="J136" s="12">
        <v>-1.0900000000000001</v>
      </c>
      <c r="K136" s="45" t="s">
        <v>736</v>
      </c>
      <c r="L136" s="9" t="str">
        <f t="shared" si="23"/>
        <v>Yes</v>
      </c>
    </row>
    <row r="137" spans="1:12" x14ac:dyDescent="0.2">
      <c r="A137" s="46" t="s">
        <v>1456</v>
      </c>
      <c r="B137" s="35" t="s">
        <v>213</v>
      </c>
      <c r="C137" s="47">
        <v>2423.1894014999998</v>
      </c>
      <c r="D137" s="44" t="str">
        <f t="shared" si="20"/>
        <v>N/A</v>
      </c>
      <c r="E137" s="47">
        <v>1953.7345875999999</v>
      </c>
      <c r="F137" s="44" t="str">
        <f t="shared" si="21"/>
        <v>N/A</v>
      </c>
      <c r="G137" s="47">
        <v>2232.6902596999998</v>
      </c>
      <c r="H137" s="44" t="str">
        <f t="shared" si="22"/>
        <v>N/A</v>
      </c>
      <c r="I137" s="12">
        <v>-19.399999999999999</v>
      </c>
      <c r="J137" s="12">
        <v>14.28</v>
      </c>
      <c r="K137" s="45" t="s">
        <v>736</v>
      </c>
      <c r="L137" s="9" t="str">
        <f t="shared" si="23"/>
        <v>Yes</v>
      </c>
    </row>
    <row r="138" spans="1:12" x14ac:dyDescent="0.2">
      <c r="A138" s="46" t="s">
        <v>1457</v>
      </c>
      <c r="B138" s="35" t="s">
        <v>213</v>
      </c>
      <c r="C138" s="47">
        <v>144.09183372999999</v>
      </c>
      <c r="D138" s="44" t="str">
        <f t="shared" si="20"/>
        <v>N/A</v>
      </c>
      <c r="E138" s="47">
        <v>111.02077729</v>
      </c>
      <c r="F138" s="44" t="str">
        <f t="shared" si="21"/>
        <v>N/A</v>
      </c>
      <c r="G138" s="47">
        <v>98.426974028999993</v>
      </c>
      <c r="H138" s="44" t="str">
        <f t="shared" si="22"/>
        <v>N/A</v>
      </c>
      <c r="I138" s="12">
        <v>-23</v>
      </c>
      <c r="J138" s="12">
        <v>-11.3</v>
      </c>
      <c r="K138" s="45" t="s">
        <v>736</v>
      </c>
      <c r="L138" s="9" t="str">
        <f t="shared" si="23"/>
        <v>Yes</v>
      </c>
    </row>
    <row r="139" spans="1:12" x14ac:dyDescent="0.2">
      <c r="A139" s="46" t="s">
        <v>1458</v>
      </c>
      <c r="B139" s="35" t="s">
        <v>213</v>
      </c>
      <c r="C139" s="47">
        <v>90.339912439000003</v>
      </c>
      <c r="D139" s="44" t="str">
        <f t="shared" si="20"/>
        <v>N/A</v>
      </c>
      <c r="E139" s="47">
        <v>68.683457928999999</v>
      </c>
      <c r="F139" s="44" t="str">
        <f t="shared" si="21"/>
        <v>N/A</v>
      </c>
      <c r="G139" s="47">
        <v>66.106294355000003</v>
      </c>
      <c r="H139" s="44" t="str">
        <f t="shared" si="22"/>
        <v>N/A</v>
      </c>
      <c r="I139" s="12">
        <v>-24</v>
      </c>
      <c r="J139" s="12">
        <v>-3.75</v>
      </c>
      <c r="K139" s="45" t="s">
        <v>736</v>
      </c>
      <c r="L139" s="9" t="str">
        <f t="shared" si="23"/>
        <v>Yes</v>
      </c>
    </row>
    <row r="140" spans="1:12" x14ac:dyDescent="0.2">
      <c r="A140" s="46" t="s">
        <v>1459</v>
      </c>
      <c r="B140" s="35" t="s">
        <v>213</v>
      </c>
      <c r="C140" s="47">
        <v>176.93114388999999</v>
      </c>
      <c r="D140" s="44" t="str">
        <f t="shared" si="20"/>
        <v>N/A</v>
      </c>
      <c r="E140" s="47">
        <v>136.57314768000001</v>
      </c>
      <c r="F140" s="44" t="str">
        <f t="shared" si="21"/>
        <v>N/A</v>
      </c>
      <c r="G140" s="47">
        <v>119.27979295</v>
      </c>
      <c r="H140" s="44" t="str">
        <f t="shared" si="22"/>
        <v>N/A</v>
      </c>
      <c r="I140" s="12">
        <v>-22.8</v>
      </c>
      <c r="J140" s="12">
        <v>-12.7</v>
      </c>
      <c r="K140" s="45" t="s">
        <v>736</v>
      </c>
      <c r="L140" s="9" t="str">
        <f t="shared" si="23"/>
        <v>Yes</v>
      </c>
    </row>
    <row r="141" spans="1:12" x14ac:dyDescent="0.2">
      <c r="A141" s="46" t="s">
        <v>1460</v>
      </c>
      <c r="B141" s="35" t="s">
        <v>213</v>
      </c>
      <c r="C141" s="47">
        <v>8455.0710113000005</v>
      </c>
      <c r="D141" s="44" t="str">
        <f t="shared" si="20"/>
        <v>N/A</v>
      </c>
      <c r="E141" s="47">
        <v>8705.5754601999997</v>
      </c>
      <c r="F141" s="44" t="str">
        <f t="shared" si="21"/>
        <v>N/A</v>
      </c>
      <c r="G141" s="47">
        <v>9255.4349468</v>
      </c>
      <c r="H141" s="44" t="str">
        <f t="shared" si="22"/>
        <v>N/A</v>
      </c>
      <c r="I141" s="12">
        <v>2.9630000000000001</v>
      </c>
      <c r="J141" s="12">
        <v>6.3159999999999998</v>
      </c>
      <c r="K141" s="45" t="s">
        <v>736</v>
      </c>
      <c r="L141" s="9" t="str">
        <f t="shared" si="23"/>
        <v>Yes</v>
      </c>
    </row>
    <row r="142" spans="1:12" x14ac:dyDescent="0.2">
      <c r="A142" s="46" t="s">
        <v>1461</v>
      </c>
      <c r="B142" s="35" t="s">
        <v>213</v>
      </c>
      <c r="C142" s="47">
        <v>6902.2694927000002</v>
      </c>
      <c r="D142" s="44" t="str">
        <f t="shared" si="20"/>
        <v>N/A</v>
      </c>
      <c r="E142" s="47">
        <v>7159.6479382999996</v>
      </c>
      <c r="F142" s="44" t="str">
        <f t="shared" si="21"/>
        <v>N/A</v>
      </c>
      <c r="G142" s="47">
        <v>7723.2547550999998</v>
      </c>
      <c r="H142" s="44" t="str">
        <f t="shared" si="22"/>
        <v>N/A</v>
      </c>
      <c r="I142" s="12">
        <v>3.7290000000000001</v>
      </c>
      <c r="J142" s="12">
        <v>7.8719999999999999</v>
      </c>
      <c r="K142" s="45" t="s">
        <v>736</v>
      </c>
      <c r="L142" s="9" t="str">
        <f t="shared" si="23"/>
        <v>Yes</v>
      </c>
    </row>
    <row r="143" spans="1:12" x14ac:dyDescent="0.2">
      <c r="A143" s="46" t="s">
        <v>1462</v>
      </c>
      <c r="B143" s="35" t="s">
        <v>213</v>
      </c>
      <c r="C143" s="47">
        <v>9774.8644029000006</v>
      </c>
      <c r="D143" s="44" t="str">
        <f t="shared" si="20"/>
        <v>N/A</v>
      </c>
      <c r="E143" s="47">
        <v>10062.16711</v>
      </c>
      <c r="F143" s="44" t="str">
        <f t="shared" si="21"/>
        <v>N/A</v>
      </c>
      <c r="G143" s="47">
        <v>10571.723459999999</v>
      </c>
      <c r="H143" s="44" t="str">
        <f t="shared" si="22"/>
        <v>N/A</v>
      </c>
      <c r="I143" s="12">
        <v>2.9390000000000001</v>
      </c>
      <c r="J143" s="12">
        <v>5.0640000000000001</v>
      </c>
      <c r="K143" s="45" t="s">
        <v>736</v>
      </c>
      <c r="L143" s="9" t="str">
        <f t="shared" si="23"/>
        <v>Yes</v>
      </c>
    </row>
    <row r="144" spans="1:12" x14ac:dyDescent="0.2">
      <c r="A144" s="46" t="s">
        <v>89</v>
      </c>
      <c r="B144" s="35" t="s">
        <v>213</v>
      </c>
      <c r="C144" s="8">
        <v>10.778372547</v>
      </c>
      <c r="D144" s="44" t="str">
        <f t="shared" ref="D144:D161" si="24">IF($B144="N/A","N/A",IF(C144&gt;10,"No",IF(C144&lt;-10,"No","Yes")))</f>
        <v>N/A</v>
      </c>
      <c r="E144" s="8">
        <v>8.6226624466999997</v>
      </c>
      <c r="F144" s="44" t="str">
        <f t="shared" ref="F144:F161" si="25">IF($B144="N/A","N/A",IF(E144&gt;10,"No",IF(E144&lt;-10,"No","Yes")))</f>
        <v>N/A</v>
      </c>
      <c r="G144" s="8">
        <v>8.3607970169999994</v>
      </c>
      <c r="H144" s="44" t="str">
        <f t="shared" ref="H144:H161" si="26">IF($B144="N/A","N/A",IF(G144&gt;10,"No",IF(G144&lt;-10,"No","Yes")))</f>
        <v>N/A</v>
      </c>
      <c r="I144" s="12">
        <v>-20</v>
      </c>
      <c r="J144" s="12">
        <v>-3.04</v>
      </c>
      <c r="K144" s="45" t="s">
        <v>736</v>
      </c>
      <c r="L144" s="9" t="str">
        <f t="shared" ref="L144:L161" si="27">IF(J144="Div by 0", "N/A", IF(K144="N/A","N/A", IF(J144&gt;VALUE(MID(K144,1,2)), "No", IF(J144&lt;-1*VALUE(MID(K144,1,2)), "No", "Yes"))))</f>
        <v>Yes</v>
      </c>
    </row>
    <row r="145" spans="1:12" x14ac:dyDescent="0.2">
      <c r="A145" s="46" t="s">
        <v>475</v>
      </c>
      <c r="B145" s="35" t="s">
        <v>213</v>
      </c>
      <c r="C145" s="8">
        <v>10.559876384000001</v>
      </c>
      <c r="D145" s="44" t="str">
        <f t="shared" si="24"/>
        <v>N/A</v>
      </c>
      <c r="E145" s="8">
        <v>7.9206089631000003</v>
      </c>
      <c r="F145" s="44" t="str">
        <f t="shared" si="25"/>
        <v>N/A</v>
      </c>
      <c r="G145" s="8">
        <v>7.8292025702999997</v>
      </c>
      <c r="H145" s="44" t="str">
        <f t="shared" si="26"/>
        <v>N/A</v>
      </c>
      <c r="I145" s="12">
        <v>-25</v>
      </c>
      <c r="J145" s="12">
        <v>-1.1499999999999999</v>
      </c>
      <c r="K145" s="45" t="s">
        <v>736</v>
      </c>
      <c r="L145" s="9" t="str">
        <f t="shared" si="27"/>
        <v>Yes</v>
      </c>
    </row>
    <row r="146" spans="1:12" x14ac:dyDescent="0.2">
      <c r="A146" s="46" t="s">
        <v>476</v>
      </c>
      <c r="B146" s="35" t="s">
        <v>213</v>
      </c>
      <c r="C146" s="8">
        <v>11.006812648</v>
      </c>
      <c r="D146" s="44" t="str">
        <f t="shared" si="24"/>
        <v>N/A</v>
      </c>
      <c r="E146" s="8">
        <v>9.2340284778000008</v>
      </c>
      <c r="F146" s="44" t="str">
        <f t="shared" si="25"/>
        <v>N/A</v>
      </c>
      <c r="G146" s="8">
        <v>8.8278299488999998</v>
      </c>
      <c r="H146" s="44" t="str">
        <f t="shared" si="26"/>
        <v>N/A</v>
      </c>
      <c r="I146" s="12">
        <v>-16.100000000000001</v>
      </c>
      <c r="J146" s="12">
        <v>-4.4000000000000004</v>
      </c>
      <c r="K146" s="45" t="s">
        <v>736</v>
      </c>
      <c r="L146" s="9" t="str">
        <f t="shared" si="27"/>
        <v>Yes</v>
      </c>
    </row>
    <row r="147" spans="1:12" x14ac:dyDescent="0.2">
      <c r="A147" s="46" t="s">
        <v>1463</v>
      </c>
      <c r="B147" s="35" t="s">
        <v>213</v>
      </c>
      <c r="C147" s="8">
        <v>16.939903094000002</v>
      </c>
      <c r="D147" s="44" t="str">
        <f t="shared" si="24"/>
        <v>N/A</v>
      </c>
      <c r="E147" s="8">
        <v>16.820020811999999</v>
      </c>
      <c r="F147" s="44" t="str">
        <f t="shared" si="25"/>
        <v>N/A</v>
      </c>
      <c r="G147" s="8">
        <v>17.037300084999998</v>
      </c>
      <c r="H147" s="44" t="str">
        <f t="shared" si="26"/>
        <v>N/A</v>
      </c>
      <c r="I147" s="12">
        <v>-0.70799999999999996</v>
      </c>
      <c r="J147" s="12">
        <v>1.292</v>
      </c>
      <c r="K147" s="45" t="s">
        <v>736</v>
      </c>
      <c r="L147" s="9" t="str">
        <f t="shared" si="27"/>
        <v>Yes</v>
      </c>
    </row>
    <row r="148" spans="1:12" x14ac:dyDescent="0.2">
      <c r="A148" s="46" t="s">
        <v>1464</v>
      </c>
      <c r="B148" s="35" t="s">
        <v>213</v>
      </c>
      <c r="C148" s="8">
        <v>32.397630698</v>
      </c>
      <c r="D148" s="44" t="str">
        <f t="shared" si="24"/>
        <v>N/A</v>
      </c>
      <c r="E148" s="8">
        <v>32.695752054000003</v>
      </c>
      <c r="F148" s="44" t="str">
        <f t="shared" si="25"/>
        <v>N/A</v>
      </c>
      <c r="G148" s="8">
        <v>32.848696613000001</v>
      </c>
      <c r="H148" s="44" t="str">
        <f t="shared" si="26"/>
        <v>N/A</v>
      </c>
      <c r="I148" s="12">
        <v>0.92020000000000002</v>
      </c>
      <c r="J148" s="12">
        <v>0.46779999999999999</v>
      </c>
      <c r="K148" s="45" t="s">
        <v>736</v>
      </c>
      <c r="L148" s="9" t="str">
        <f t="shared" si="27"/>
        <v>Yes</v>
      </c>
    </row>
    <row r="149" spans="1:12" x14ac:dyDescent="0.2">
      <c r="A149" s="46" t="s">
        <v>1465</v>
      </c>
      <c r="B149" s="35" t="s">
        <v>213</v>
      </c>
      <c r="C149" s="8">
        <v>4.8500151665000004</v>
      </c>
      <c r="D149" s="44" t="str">
        <f t="shared" si="24"/>
        <v>N/A</v>
      </c>
      <c r="E149" s="8">
        <v>4.2149697580999996</v>
      </c>
      <c r="F149" s="44" t="str">
        <f t="shared" si="25"/>
        <v>N/A</v>
      </c>
      <c r="G149" s="8">
        <v>4.7235536511999996</v>
      </c>
      <c r="H149" s="44" t="str">
        <f t="shared" si="26"/>
        <v>N/A</v>
      </c>
      <c r="I149" s="12">
        <v>-13.1</v>
      </c>
      <c r="J149" s="12">
        <v>12.07</v>
      </c>
      <c r="K149" s="45" t="s">
        <v>736</v>
      </c>
      <c r="L149" s="9" t="str">
        <f t="shared" si="27"/>
        <v>Yes</v>
      </c>
    </row>
    <row r="150" spans="1:12" x14ac:dyDescent="0.2">
      <c r="A150" s="46" t="s">
        <v>90</v>
      </c>
      <c r="B150" s="35" t="s">
        <v>213</v>
      </c>
      <c r="C150" s="8">
        <v>54.411291456000001</v>
      </c>
      <c r="D150" s="44" t="str">
        <f t="shared" si="24"/>
        <v>N/A</v>
      </c>
      <c r="E150" s="8">
        <v>49.698832897000003</v>
      </c>
      <c r="F150" s="44" t="str">
        <f t="shared" si="25"/>
        <v>N/A</v>
      </c>
      <c r="G150" s="8">
        <v>39.396564044000002</v>
      </c>
      <c r="H150" s="44" t="str">
        <f t="shared" si="26"/>
        <v>N/A</v>
      </c>
      <c r="I150" s="12">
        <v>-8.66</v>
      </c>
      <c r="J150" s="12">
        <v>-20.7</v>
      </c>
      <c r="K150" s="45" t="s">
        <v>736</v>
      </c>
      <c r="L150" s="9" t="str">
        <f t="shared" si="27"/>
        <v>Yes</v>
      </c>
    </row>
    <row r="151" spans="1:12" x14ac:dyDescent="0.2">
      <c r="A151" s="46" t="s">
        <v>477</v>
      </c>
      <c r="B151" s="35" t="s">
        <v>213</v>
      </c>
      <c r="C151" s="8">
        <v>50.289981973000003</v>
      </c>
      <c r="D151" s="44" t="str">
        <f t="shared" si="24"/>
        <v>N/A</v>
      </c>
      <c r="E151" s="8">
        <v>45.093057665000003</v>
      </c>
      <c r="F151" s="44" t="str">
        <f t="shared" si="25"/>
        <v>N/A</v>
      </c>
      <c r="G151" s="8">
        <v>36.622151154999997</v>
      </c>
      <c r="H151" s="44" t="str">
        <f t="shared" si="26"/>
        <v>N/A</v>
      </c>
      <c r="I151" s="12">
        <v>-10.3</v>
      </c>
      <c r="J151" s="12">
        <v>-18.8</v>
      </c>
      <c r="K151" s="45" t="s">
        <v>736</v>
      </c>
      <c r="L151" s="9" t="str">
        <f t="shared" si="27"/>
        <v>Yes</v>
      </c>
    </row>
    <row r="152" spans="1:12" x14ac:dyDescent="0.2">
      <c r="A152" s="46" t="s">
        <v>478</v>
      </c>
      <c r="B152" s="35" t="s">
        <v>213</v>
      </c>
      <c r="C152" s="8">
        <v>57.674681708000001</v>
      </c>
      <c r="D152" s="44" t="str">
        <f t="shared" si="24"/>
        <v>N/A</v>
      </c>
      <c r="E152" s="8">
        <v>53.466796875</v>
      </c>
      <c r="F152" s="44" t="str">
        <f t="shared" si="25"/>
        <v>N/A</v>
      </c>
      <c r="G152" s="8">
        <v>41.635455192000002</v>
      </c>
      <c r="H152" s="44" t="str">
        <f t="shared" si="26"/>
        <v>N/A</v>
      </c>
      <c r="I152" s="12">
        <v>-7.3</v>
      </c>
      <c r="J152" s="12">
        <v>-22.1</v>
      </c>
      <c r="K152" s="45" t="s">
        <v>736</v>
      </c>
      <c r="L152" s="9" t="str">
        <f t="shared" si="27"/>
        <v>Yes</v>
      </c>
    </row>
    <row r="153" spans="1:12" x14ac:dyDescent="0.2">
      <c r="A153" s="46" t="s">
        <v>117</v>
      </c>
      <c r="B153" s="35" t="s">
        <v>213</v>
      </c>
      <c r="C153" s="8">
        <v>92.052196694000003</v>
      </c>
      <c r="D153" s="44" t="str">
        <f t="shared" si="24"/>
        <v>N/A</v>
      </c>
      <c r="E153" s="8">
        <v>90.709804446000007</v>
      </c>
      <c r="F153" s="44" t="str">
        <f t="shared" si="25"/>
        <v>N/A</v>
      </c>
      <c r="G153" s="8">
        <v>90.437008198000001</v>
      </c>
      <c r="H153" s="44" t="str">
        <f t="shared" si="26"/>
        <v>N/A</v>
      </c>
      <c r="I153" s="12">
        <v>-1.46</v>
      </c>
      <c r="J153" s="12">
        <v>-0.30099999999999999</v>
      </c>
      <c r="K153" s="45" t="s">
        <v>736</v>
      </c>
      <c r="L153" s="9" t="str">
        <f t="shared" si="27"/>
        <v>Yes</v>
      </c>
    </row>
    <row r="154" spans="1:12" x14ac:dyDescent="0.2">
      <c r="A154" s="46" t="s">
        <v>479</v>
      </c>
      <c r="B154" s="35" t="s">
        <v>213</v>
      </c>
      <c r="C154" s="8">
        <v>89.137265001000003</v>
      </c>
      <c r="D154" s="44" t="str">
        <f t="shared" si="24"/>
        <v>N/A</v>
      </c>
      <c r="E154" s="8">
        <v>87.667912627000007</v>
      </c>
      <c r="F154" s="44" t="str">
        <f t="shared" si="25"/>
        <v>N/A</v>
      </c>
      <c r="G154" s="8">
        <v>87.275078222999994</v>
      </c>
      <c r="H154" s="44" t="str">
        <f t="shared" si="26"/>
        <v>N/A</v>
      </c>
      <c r="I154" s="12">
        <v>-1.65</v>
      </c>
      <c r="J154" s="12">
        <v>-0.44800000000000001</v>
      </c>
      <c r="K154" s="45" t="s">
        <v>736</v>
      </c>
      <c r="L154" s="9" t="str">
        <f t="shared" si="27"/>
        <v>Yes</v>
      </c>
    </row>
    <row r="155" spans="1:12" x14ac:dyDescent="0.2">
      <c r="A155" s="46" t="s">
        <v>480</v>
      </c>
      <c r="B155" s="35" t="s">
        <v>213</v>
      </c>
      <c r="C155" s="8">
        <v>94.758114101999993</v>
      </c>
      <c r="D155" s="44" t="str">
        <f t="shared" si="24"/>
        <v>N/A</v>
      </c>
      <c r="E155" s="8">
        <v>93.743699597000003</v>
      </c>
      <c r="F155" s="44" t="str">
        <f t="shared" si="25"/>
        <v>N/A</v>
      </c>
      <c r="G155" s="8">
        <v>93.508534612000005</v>
      </c>
      <c r="H155" s="44" t="str">
        <f t="shared" si="26"/>
        <v>N/A</v>
      </c>
      <c r="I155" s="12">
        <v>-1.07</v>
      </c>
      <c r="J155" s="12">
        <v>-0.251</v>
      </c>
      <c r="K155" s="45" t="s">
        <v>736</v>
      </c>
      <c r="L155" s="9" t="str">
        <f t="shared" si="27"/>
        <v>Yes</v>
      </c>
    </row>
    <row r="156" spans="1:12" x14ac:dyDescent="0.2">
      <c r="A156" s="46" t="s">
        <v>1466</v>
      </c>
      <c r="B156" s="35" t="s">
        <v>213</v>
      </c>
      <c r="C156" s="36">
        <v>0.73683767870000005</v>
      </c>
      <c r="D156" s="44" t="str">
        <f t="shared" si="24"/>
        <v>N/A</v>
      </c>
      <c r="E156" s="36">
        <v>0.89819729589999997</v>
      </c>
      <c r="F156" s="44" t="str">
        <f t="shared" si="25"/>
        <v>N/A</v>
      </c>
      <c r="G156" s="36">
        <v>0.89738941260000005</v>
      </c>
      <c r="H156" s="44" t="str">
        <f t="shared" si="26"/>
        <v>N/A</v>
      </c>
      <c r="I156" s="12">
        <v>21.9</v>
      </c>
      <c r="J156" s="12">
        <v>-0.09</v>
      </c>
      <c r="K156" s="45" t="s">
        <v>736</v>
      </c>
      <c r="L156" s="9" t="str">
        <f t="shared" si="27"/>
        <v>Yes</v>
      </c>
    </row>
    <row r="157" spans="1:12" x14ac:dyDescent="0.2">
      <c r="A157" s="46" t="s">
        <v>1467</v>
      </c>
      <c r="B157" s="35" t="s">
        <v>213</v>
      </c>
      <c r="C157" s="36">
        <v>0.51702272949999994</v>
      </c>
      <c r="D157" s="44" t="str">
        <f t="shared" si="24"/>
        <v>N/A</v>
      </c>
      <c r="E157" s="36">
        <v>0.52279709969999999</v>
      </c>
      <c r="F157" s="44" t="str">
        <f t="shared" si="25"/>
        <v>N/A</v>
      </c>
      <c r="G157" s="36">
        <v>0.66767523949999996</v>
      </c>
      <c r="H157" s="44" t="str">
        <f t="shared" si="26"/>
        <v>N/A</v>
      </c>
      <c r="I157" s="12">
        <v>1.117</v>
      </c>
      <c r="J157" s="12">
        <v>27.71</v>
      </c>
      <c r="K157" s="45" t="s">
        <v>736</v>
      </c>
      <c r="L157" s="9" t="str">
        <f t="shared" si="27"/>
        <v>Yes</v>
      </c>
    </row>
    <row r="158" spans="1:12" x14ac:dyDescent="0.2">
      <c r="A158" s="46" t="s">
        <v>1468</v>
      </c>
      <c r="B158" s="35" t="s">
        <v>213</v>
      </c>
      <c r="C158" s="36">
        <v>0.87025175030000002</v>
      </c>
      <c r="D158" s="44" t="str">
        <f t="shared" si="24"/>
        <v>N/A</v>
      </c>
      <c r="E158" s="36">
        <v>1.1329637527</v>
      </c>
      <c r="F158" s="44" t="str">
        <f t="shared" si="25"/>
        <v>N/A</v>
      </c>
      <c r="G158" s="36">
        <v>1.0470327723999999</v>
      </c>
      <c r="H158" s="44" t="str">
        <f t="shared" si="26"/>
        <v>N/A</v>
      </c>
      <c r="I158" s="12">
        <v>30.19</v>
      </c>
      <c r="J158" s="12">
        <v>-7.58</v>
      </c>
      <c r="K158" s="45" t="s">
        <v>736</v>
      </c>
      <c r="L158" s="9" t="str">
        <f t="shared" si="27"/>
        <v>Yes</v>
      </c>
    </row>
    <row r="159" spans="1:12" x14ac:dyDescent="0.2">
      <c r="A159" s="46" t="s">
        <v>1469</v>
      </c>
      <c r="B159" s="35" t="s">
        <v>213</v>
      </c>
      <c r="C159" s="36">
        <v>221.95325627</v>
      </c>
      <c r="D159" s="44" t="str">
        <f t="shared" si="24"/>
        <v>N/A</v>
      </c>
      <c r="E159" s="36">
        <v>207.02107559999999</v>
      </c>
      <c r="F159" s="44" t="str">
        <f t="shared" si="25"/>
        <v>N/A</v>
      </c>
      <c r="G159" s="36">
        <v>206.96532879</v>
      </c>
      <c r="H159" s="44" t="str">
        <f t="shared" si="26"/>
        <v>N/A</v>
      </c>
      <c r="I159" s="12">
        <v>-6.73</v>
      </c>
      <c r="J159" s="12">
        <v>-2.7E-2</v>
      </c>
      <c r="K159" s="45" t="s">
        <v>736</v>
      </c>
      <c r="L159" s="9" t="str">
        <f t="shared" si="27"/>
        <v>Yes</v>
      </c>
    </row>
    <row r="160" spans="1:12" x14ac:dyDescent="0.2">
      <c r="A160" s="46" t="s">
        <v>1470</v>
      </c>
      <c r="B160" s="35" t="s">
        <v>213</v>
      </c>
      <c r="C160" s="36">
        <v>236.09503975000001</v>
      </c>
      <c r="D160" s="44" t="str">
        <f t="shared" si="24"/>
        <v>N/A</v>
      </c>
      <c r="E160" s="36">
        <v>221.42338265999999</v>
      </c>
      <c r="F160" s="44" t="str">
        <f t="shared" si="25"/>
        <v>N/A</v>
      </c>
      <c r="G160" s="36">
        <v>220.48248197000001</v>
      </c>
      <c r="H160" s="44" t="str">
        <f t="shared" si="26"/>
        <v>N/A</v>
      </c>
      <c r="I160" s="12">
        <v>-6.21</v>
      </c>
      <c r="J160" s="12">
        <v>-0.42499999999999999</v>
      </c>
      <c r="K160" s="45" t="s">
        <v>736</v>
      </c>
      <c r="L160" s="9" t="str">
        <f t="shared" si="27"/>
        <v>Yes</v>
      </c>
    </row>
    <row r="161" spans="1:12" x14ac:dyDescent="0.2">
      <c r="A161" s="46" t="s">
        <v>1471</v>
      </c>
      <c r="B161" s="35" t="s">
        <v>213</v>
      </c>
      <c r="C161" s="36">
        <v>147.02163623999999</v>
      </c>
      <c r="D161" s="44" t="str">
        <f t="shared" si="24"/>
        <v>N/A</v>
      </c>
      <c r="E161" s="36">
        <v>116.91872197000001</v>
      </c>
      <c r="F161" s="44" t="str">
        <f t="shared" si="25"/>
        <v>N/A</v>
      </c>
      <c r="G161" s="36">
        <v>132.75666279999999</v>
      </c>
      <c r="H161" s="44" t="str">
        <f t="shared" si="26"/>
        <v>N/A</v>
      </c>
      <c r="I161" s="12">
        <v>-20.5</v>
      </c>
      <c r="J161" s="12">
        <v>13.55</v>
      </c>
      <c r="K161" s="45" t="s">
        <v>736</v>
      </c>
      <c r="L161" s="9" t="str">
        <f t="shared" si="27"/>
        <v>Yes</v>
      </c>
    </row>
    <row r="162" spans="1:12" x14ac:dyDescent="0.2">
      <c r="A162" s="46" t="s">
        <v>1604</v>
      </c>
      <c r="B162" s="35" t="s">
        <v>213</v>
      </c>
      <c r="C162" s="36">
        <v>11</v>
      </c>
      <c r="D162" s="44" t="str">
        <f t="shared" ref="D162:D172" si="28">IF($B162="N/A","N/A",IF(C162&gt;10,"No",IF(C162&lt;-10,"No","Yes")))</f>
        <v>N/A</v>
      </c>
      <c r="E162" s="36">
        <v>11</v>
      </c>
      <c r="F162" s="44" t="str">
        <f t="shared" ref="F162:F172" si="29">IF($B162="N/A","N/A",IF(E162&gt;10,"No",IF(E162&lt;-10,"No","Yes")))</f>
        <v>N/A</v>
      </c>
      <c r="G162" s="36">
        <v>11</v>
      </c>
      <c r="H162" s="44" t="str">
        <f t="shared" ref="H162:H172" si="30">IF($B162="N/A","N/A",IF(G162&gt;10,"No",IF(G162&lt;-10,"No","Yes")))</f>
        <v>N/A</v>
      </c>
      <c r="I162" s="12">
        <v>0</v>
      </c>
      <c r="J162" s="12">
        <v>0</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15</v>
      </c>
      <c r="F163" s="44" t="str">
        <f t="shared" si="29"/>
        <v>N/A</v>
      </c>
      <c r="G163" s="36">
        <v>15</v>
      </c>
      <c r="H163" s="44" t="str">
        <f t="shared" si="30"/>
        <v>N/A</v>
      </c>
      <c r="I163" s="12">
        <v>1400</v>
      </c>
      <c r="J163" s="12">
        <v>0</v>
      </c>
      <c r="K163" s="14" t="s">
        <v>213</v>
      </c>
      <c r="L163" s="9" t="str">
        <f t="shared" si="31"/>
        <v>N/A</v>
      </c>
    </row>
    <row r="164" spans="1:12" ht="25.5" x14ac:dyDescent="0.2">
      <c r="A164" s="46" t="s">
        <v>1605</v>
      </c>
      <c r="B164" s="35" t="s">
        <v>213</v>
      </c>
      <c r="C164" s="36">
        <v>0</v>
      </c>
      <c r="D164" s="44" t="str">
        <f t="shared" si="28"/>
        <v>N/A</v>
      </c>
      <c r="E164" s="36">
        <v>0</v>
      </c>
      <c r="F164" s="44" t="str">
        <f t="shared" si="29"/>
        <v>N/A</v>
      </c>
      <c r="G164" s="36">
        <v>0</v>
      </c>
      <c r="H164" s="44" t="str">
        <f t="shared" si="30"/>
        <v>N/A</v>
      </c>
      <c r="I164" s="12" t="s">
        <v>1746</v>
      </c>
      <c r="J164" s="12" t="s">
        <v>1746</v>
      </c>
      <c r="K164" s="14" t="s">
        <v>213</v>
      </c>
      <c r="L164" s="9" t="str">
        <f t="shared" si="31"/>
        <v>N/A</v>
      </c>
    </row>
    <row r="165" spans="1:12" ht="25.5" x14ac:dyDescent="0.2">
      <c r="A165" s="46" t="s">
        <v>1472</v>
      </c>
      <c r="B165" s="35" t="s">
        <v>213</v>
      </c>
      <c r="C165" s="36">
        <v>806</v>
      </c>
      <c r="D165" s="44" t="str">
        <f t="shared" si="28"/>
        <v>N/A</v>
      </c>
      <c r="E165" s="36">
        <v>708</v>
      </c>
      <c r="F165" s="44" t="str">
        <f t="shared" si="29"/>
        <v>N/A</v>
      </c>
      <c r="G165" s="36">
        <v>728</v>
      </c>
      <c r="H165" s="44" t="str">
        <f t="shared" si="30"/>
        <v>N/A</v>
      </c>
      <c r="I165" s="12">
        <v>-12.2</v>
      </c>
      <c r="J165" s="12">
        <v>2.8250000000000002</v>
      </c>
      <c r="K165" s="14" t="s">
        <v>213</v>
      </c>
      <c r="L165" s="9" t="str">
        <f t="shared" si="31"/>
        <v>N/A</v>
      </c>
    </row>
    <row r="166" spans="1:12" x14ac:dyDescent="0.2">
      <c r="A166" s="46" t="s">
        <v>1606</v>
      </c>
      <c r="B166" s="35" t="s">
        <v>213</v>
      </c>
      <c r="C166" s="36">
        <v>11</v>
      </c>
      <c r="D166" s="44" t="str">
        <f t="shared" si="28"/>
        <v>N/A</v>
      </c>
      <c r="E166" s="36">
        <v>11</v>
      </c>
      <c r="F166" s="44" t="str">
        <f t="shared" si="29"/>
        <v>N/A</v>
      </c>
      <c r="G166" s="36">
        <v>11</v>
      </c>
      <c r="H166" s="44" t="str">
        <f t="shared" si="30"/>
        <v>N/A</v>
      </c>
      <c r="I166" s="12">
        <v>0</v>
      </c>
      <c r="J166" s="12">
        <v>0</v>
      </c>
      <c r="K166" s="14" t="s">
        <v>213</v>
      </c>
      <c r="L166" s="9" t="str">
        <f t="shared" si="31"/>
        <v>N/A</v>
      </c>
    </row>
    <row r="167" spans="1:12" x14ac:dyDescent="0.2">
      <c r="A167" s="46" t="s">
        <v>1607</v>
      </c>
      <c r="B167" s="35" t="s">
        <v>213</v>
      </c>
      <c r="C167" s="36">
        <v>300</v>
      </c>
      <c r="D167" s="44" t="str">
        <f t="shared" si="28"/>
        <v>N/A</v>
      </c>
      <c r="E167" s="36">
        <v>497</v>
      </c>
      <c r="F167" s="44" t="str">
        <f t="shared" si="29"/>
        <v>N/A</v>
      </c>
      <c r="G167" s="36">
        <v>572</v>
      </c>
      <c r="H167" s="44" t="str">
        <f t="shared" si="30"/>
        <v>N/A</v>
      </c>
      <c r="I167" s="12">
        <v>65.67</v>
      </c>
      <c r="J167" s="12">
        <v>15.09</v>
      </c>
      <c r="K167" s="14" t="s">
        <v>213</v>
      </c>
      <c r="L167" s="9" t="str">
        <f t="shared" si="31"/>
        <v>N/A</v>
      </c>
    </row>
    <row r="168" spans="1:12" x14ac:dyDescent="0.2">
      <c r="A168" s="46" t="s">
        <v>125</v>
      </c>
      <c r="B168" s="35" t="s">
        <v>213</v>
      </c>
      <c r="C168" s="47">
        <v>3528175</v>
      </c>
      <c r="D168" s="44" t="str">
        <f t="shared" si="28"/>
        <v>N/A</v>
      </c>
      <c r="E168" s="47">
        <v>1583894</v>
      </c>
      <c r="F168" s="44" t="str">
        <f t="shared" si="29"/>
        <v>N/A</v>
      </c>
      <c r="G168" s="47">
        <v>2110584</v>
      </c>
      <c r="H168" s="44" t="str">
        <f t="shared" si="30"/>
        <v>N/A</v>
      </c>
      <c r="I168" s="12">
        <v>-55.1</v>
      </c>
      <c r="J168" s="12">
        <v>33.25</v>
      </c>
      <c r="K168" s="14" t="s">
        <v>213</v>
      </c>
      <c r="L168" s="9" t="str">
        <f t="shared" si="31"/>
        <v>N/A</v>
      </c>
    </row>
    <row r="169" spans="1:12" x14ac:dyDescent="0.2">
      <c r="A169" s="46" t="s">
        <v>1608</v>
      </c>
      <c r="B169" s="35" t="s">
        <v>213</v>
      </c>
      <c r="C169" s="47">
        <v>231187</v>
      </c>
      <c r="D169" s="44" t="str">
        <f t="shared" si="28"/>
        <v>N/A</v>
      </c>
      <c r="E169" s="47">
        <v>246193</v>
      </c>
      <c r="F169" s="44" t="str">
        <f t="shared" si="29"/>
        <v>N/A</v>
      </c>
      <c r="G169" s="47">
        <v>348126</v>
      </c>
      <c r="H169" s="44" t="str">
        <f t="shared" si="30"/>
        <v>N/A</v>
      </c>
      <c r="I169" s="12">
        <v>6.4909999999999997</v>
      </c>
      <c r="J169" s="12">
        <v>41.4</v>
      </c>
      <c r="K169" s="14" t="s">
        <v>213</v>
      </c>
      <c r="L169" s="9" t="str">
        <f t="shared" si="31"/>
        <v>N/A</v>
      </c>
    </row>
    <row r="170" spans="1:12" x14ac:dyDescent="0.2">
      <c r="A170" s="46" t="s">
        <v>1365</v>
      </c>
      <c r="B170" s="35" t="s">
        <v>213</v>
      </c>
      <c r="C170" s="47">
        <v>465889</v>
      </c>
      <c r="D170" s="44" t="str">
        <f t="shared" si="28"/>
        <v>N/A</v>
      </c>
      <c r="E170" s="47">
        <v>934013</v>
      </c>
      <c r="F170" s="44" t="str">
        <f t="shared" si="29"/>
        <v>N/A</v>
      </c>
      <c r="G170" s="47">
        <v>951597</v>
      </c>
      <c r="H170" s="44" t="str">
        <f t="shared" si="30"/>
        <v>N/A</v>
      </c>
      <c r="I170" s="12">
        <v>100.5</v>
      </c>
      <c r="J170" s="12">
        <v>1.883</v>
      </c>
      <c r="K170" s="14" t="s">
        <v>213</v>
      </c>
      <c r="L170" s="9" t="str">
        <f t="shared" si="31"/>
        <v>N/A</v>
      </c>
    </row>
    <row r="171" spans="1:12" x14ac:dyDescent="0.2">
      <c r="A171" s="46" t="s">
        <v>1602</v>
      </c>
      <c r="B171" s="35" t="s">
        <v>213</v>
      </c>
      <c r="C171" s="47">
        <v>3528025</v>
      </c>
      <c r="D171" s="44" t="str">
        <f t="shared" si="28"/>
        <v>N/A</v>
      </c>
      <c r="E171" s="47">
        <v>1582490</v>
      </c>
      <c r="F171" s="44" t="str">
        <f t="shared" si="29"/>
        <v>N/A</v>
      </c>
      <c r="G171" s="47">
        <v>2107715</v>
      </c>
      <c r="H171" s="44" t="str">
        <f t="shared" si="30"/>
        <v>N/A</v>
      </c>
      <c r="I171" s="12">
        <v>-55.1</v>
      </c>
      <c r="J171" s="12">
        <v>33.19</v>
      </c>
      <c r="K171" s="14" t="s">
        <v>213</v>
      </c>
      <c r="L171" s="9" t="str">
        <f t="shared" si="31"/>
        <v>N/A</v>
      </c>
    </row>
    <row r="172" spans="1:12" x14ac:dyDescent="0.2">
      <c r="A172" s="46" t="s">
        <v>1603</v>
      </c>
      <c r="B172" s="35" t="s">
        <v>213</v>
      </c>
      <c r="C172" s="47">
        <v>363316</v>
      </c>
      <c r="D172" s="44" t="str">
        <f t="shared" si="28"/>
        <v>N/A</v>
      </c>
      <c r="E172" s="47">
        <v>369248</v>
      </c>
      <c r="F172" s="44" t="str">
        <f t="shared" si="29"/>
        <v>N/A</v>
      </c>
      <c r="G172" s="47">
        <v>386836</v>
      </c>
      <c r="H172" s="44" t="str">
        <f t="shared" si="30"/>
        <v>N/A</v>
      </c>
      <c r="I172" s="12">
        <v>1.633</v>
      </c>
      <c r="J172" s="12">
        <v>4.7629999999999999</v>
      </c>
      <c r="K172" s="14" t="s">
        <v>213</v>
      </c>
      <c r="L172" s="9" t="str">
        <f t="shared" si="31"/>
        <v>N/A</v>
      </c>
    </row>
    <row r="173" spans="1:12" ht="25.5" x14ac:dyDescent="0.2">
      <c r="A173" s="46" t="s">
        <v>1366</v>
      </c>
      <c r="B173" s="35" t="s">
        <v>213</v>
      </c>
      <c r="C173" s="47">
        <v>514526</v>
      </c>
      <c r="D173" s="44" t="str">
        <f t="shared" ref="D173:D187" si="32">IF($B173="N/A","N/A",IF(C173&gt;10,"No",IF(C173&lt;-10,"No","Yes")))</f>
        <v>N/A</v>
      </c>
      <c r="E173" s="47">
        <v>559253</v>
      </c>
      <c r="F173" s="44" t="str">
        <f t="shared" ref="F173:F187" si="33">IF($B173="N/A","N/A",IF(E173&gt;10,"No",IF(E173&lt;-10,"No","Yes")))</f>
        <v>N/A</v>
      </c>
      <c r="G173" s="47">
        <v>648093</v>
      </c>
      <c r="H173" s="44" t="str">
        <f t="shared" ref="H173:H187" si="34">IF($B173="N/A","N/A",IF(G173&gt;10,"No",IF(G173&lt;-10,"No","Yes")))</f>
        <v>N/A</v>
      </c>
      <c r="I173" s="12">
        <v>8.6929999999999996</v>
      </c>
      <c r="J173" s="12">
        <v>15.89</v>
      </c>
      <c r="K173" s="45" t="s">
        <v>736</v>
      </c>
      <c r="L173" s="9" t="str">
        <f t="shared" ref="L173:L187" si="35">IF(J173="Div by 0", "N/A", IF(K173="N/A","N/A", IF(J173&gt;VALUE(MID(K173,1,2)), "No", IF(J173&lt;-1*VALUE(MID(K173,1,2)), "No", "Yes"))))</f>
        <v>Yes</v>
      </c>
    </row>
    <row r="174" spans="1:12" x14ac:dyDescent="0.2">
      <c r="A174" s="46" t="s">
        <v>647</v>
      </c>
      <c r="B174" s="35" t="s">
        <v>213</v>
      </c>
      <c r="C174" s="36">
        <v>2628</v>
      </c>
      <c r="D174" s="44" t="str">
        <f t="shared" si="32"/>
        <v>N/A</v>
      </c>
      <c r="E174" s="36">
        <v>2864</v>
      </c>
      <c r="F174" s="44" t="str">
        <f t="shared" si="33"/>
        <v>N/A</v>
      </c>
      <c r="G174" s="36">
        <v>3166</v>
      </c>
      <c r="H174" s="44" t="str">
        <f t="shared" si="34"/>
        <v>N/A</v>
      </c>
      <c r="I174" s="12">
        <v>8.98</v>
      </c>
      <c r="J174" s="12">
        <v>10.54</v>
      </c>
      <c r="K174" s="45" t="s">
        <v>736</v>
      </c>
      <c r="L174" s="9" t="str">
        <f t="shared" si="35"/>
        <v>Yes</v>
      </c>
    </row>
    <row r="175" spans="1:12" ht="25.5" x14ac:dyDescent="0.2">
      <c r="A175" s="46" t="s">
        <v>1367</v>
      </c>
      <c r="B175" s="35" t="s">
        <v>213</v>
      </c>
      <c r="C175" s="47">
        <v>195.78614916000001</v>
      </c>
      <c r="D175" s="44" t="str">
        <f t="shared" si="32"/>
        <v>N/A</v>
      </c>
      <c r="E175" s="47">
        <v>195.26990223000001</v>
      </c>
      <c r="F175" s="44" t="str">
        <f t="shared" si="33"/>
        <v>N/A</v>
      </c>
      <c r="G175" s="47">
        <v>204.70404296000001</v>
      </c>
      <c r="H175" s="44" t="str">
        <f t="shared" si="34"/>
        <v>N/A</v>
      </c>
      <c r="I175" s="12">
        <v>-0.26400000000000001</v>
      </c>
      <c r="J175" s="12">
        <v>4.8310000000000004</v>
      </c>
      <c r="K175" s="45" t="s">
        <v>736</v>
      </c>
      <c r="L175" s="9" t="str">
        <f t="shared" si="35"/>
        <v>Yes</v>
      </c>
    </row>
    <row r="176" spans="1:12" ht="25.5" x14ac:dyDescent="0.2">
      <c r="A176" s="46" t="s">
        <v>1368</v>
      </c>
      <c r="B176" s="35" t="s">
        <v>213</v>
      </c>
      <c r="C176" s="47">
        <v>0</v>
      </c>
      <c r="D176" s="44" t="str">
        <f t="shared" si="32"/>
        <v>N/A</v>
      </c>
      <c r="E176" s="47">
        <v>0</v>
      </c>
      <c r="F176" s="44" t="str">
        <f t="shared" si="33"/>
        <v>N/A</v>
      </c>
      <c r="G176" s="47">
        <v>0</v>
      </c>
      <c r="H176" s="44" t="str">
        <f t="shared" si="34"/>
        <v>N/A</v>
      </c>
      <c r="I176" s="12" t="s">
        <v>1746</v>
      </c>
      <c r="J176" s="12" t="s">
        <v>1746</v>
      </c>
      <c r="K176" s="45" t="s">
        <v>736</v>
      </c>
      <c r="L176" s="9" t="str">
        <f t="shared" si="35"/>
        <v>N/A</v>
      </c>
    </row>
    <row r="177" spans="1:12" x14ac:dyDescent="0.2">
      <c r="A177" s="46" t="s">
        <v>514</v>
      </c>
      <c r="B177" s="35" t="s">
        <v>213</v>
      </c>
      <c r="C177" s="36">
        <v>0</v>
      </c>
      <c r="D177" s="44" t="str">
        <f t="shared" si="32"/>
        <v>N/A</v>
      </c>
      <c r="E177" s="36">
        <v>0</v>
      </c>
      <c r="F177" s="44" t="str">
        <f t="shared" si="33"/>
        <v>N/A</v>
      </c>
      <c r="G177" s="36">
        <v>0</v>
      </c>
      <c r="H177" s="44" t="str">
        <f t="shared" si="34"/>
        <v>N/A</v>
      </c>
      <c r="I177" s="12" t="s">
        <v>1746</v>
      </c>
      <c r="J177" s="12" t="s">
        <v>1746</v>
      </c>
      <c r="K177" s="45" t="s">
        <v>736</v>
      </c>
      <c r="L177" s="9" t="str">
        <f t="shared" si="35"/>
        <v>N/A</v>
      </c>
    </row>
    <row r="178" spans="1:12" ht="25.5" x14ac:dyDescent="0.2">
      <c r="A178" s="46" t="s">
        <v>1369</v>
      </c>
      <c r="B178" s="35" t="s">
        <v>213</v>
      </c>
      <c r="C178" s="47" t="s">
        <v>1746</v>
      </c>
      <c r="D178" s="44" t="str">
        <f t="shared" si="32"/>
        <v>N/A</v>
      </c>
      <c r="E178" s="47" t="s">
        <v>1746</v>
      </c>
      <c r="F178" s="44" t="str">
        <f t="shared" si="33"/>
        <v>N/A</v>
      </c>
      <c r="G178" s="47" t="s">
        <v>1746</v>
      </c>
      <c r="H178" s="44" t="str">
        <f t="shared" si="34"/>
        <v>N/A</v>
      </c>
      <c r="I178" s="12" t="s">
        <v>1746</v>
      </c>
      <c r="J178" s="12" t="s">
        <v>1746</v>
      </c>
      <c r="K178" s="45" t="s">
        <v>736</v>
      </c>
      <c r="L178" s="9" t="str">
        <f t="shared" si="35"/>
        <v>N/A</v>
      </c>
    </row>
    <row r="179" spans="1:12" ht="25.5" x14ac:dyDescent="0.2">
      <c r="A179" s="46" t="s">
        <v>1370</v>
      </c>
      <c r="B179" s="35" t="s">
        <v>213</v>
      </c>
      <c r="C179" s="47">
        <v>0</v>
      </c>
      <c r="D179" s="44" t="str">
        <f t="shared" si="32"/>
        <v>N/A</v>
      </c>
      <c r="E179" s="47">
        <v>0</v>
      </c>
      <c r="F179" s="44" t="str">
        <f t="shared" si="33"/>
        <v>N/A</v>
      </c>
      <c r="G179" s="47">
        <v>0</v>
      </c>
      <c r="H179" s="44" t="str">
        <f t="shared" si="34"/>
        <v>N/A</v>
      </c>
      <c r="I179" s="12" t="s">
        <v>1746</v>
      </c>
      <c r="J179" s="12" t="s">
        <v>1746</v>
      </c>
      <c r="K179" s="45" t="s">
        <v>736</v>
      </c>
      <c r="L179" s="9" t="str">
        <f t="shared" si="35"/>
        <v>N/A</v>
      </c>
    </row>
    <row r="180" spans="1:12" x14ac:dyDescent="0.2">
      <c r="A180" s="46" t="s">
        <v>515</v>
      </c>
      <c r="B180" s="35" t="s">
        <v>213</v>
      </c>
      <c r="C180" s="36">
        <v>0</v>
      </c>
      <c r="D180" s="44" t="str">
        <f t="shared" si="32"/>
        <v>N/A</v>
      </c>
      <c r="E180" s="36">
        <v>0</v>
      </c>
      <c r="F180" s="44" t="str">
        <f t="shared" si="33"/>
        <v>N/A</v>
      </c>
      <c r="G180" s="36">
        <v>0</v>
      </c>
      <c r="H180" s="44" t="str">
        <f t="shared" si="34"/>
        <v>N/A</v>
      </c>
      <c r="I180" s="12" t="s">
        <v>1746</v>
      </c>
      <c r="J180" s="12" t="s">
        <v>1746</v>
      </c>
      <c r="K180" s="45" t="s">
        <v>736</v>
      </c>
      <c r="L180" s="9" t="str">
        <f t="shared" si="35"/>
        <v>N/A</v>
      </c>
    </row>
    <row r="181" spans="1:12" ht="25.5" x14ac:dyDescent="0.2">
      <c r="A181" s="46" t="s">
        <v>1371</v>
      </c>
      <c r="B181" s="35" t="s">
        <v>213</v>
      </c>
      <c r="C181" s="47" t="s">
        <v>1746</v>
      </c>
      <c r="D181" s="44" t="str">
        <f t="shared" si="32"/>
        <v>N/A</v>
      </c>
      <c r="E181" s="47" t="s">
        <v>1746</v>
      </c>
      <c r="F181" s="44" t="str">
        <f t="shared" si="33"/>
        <v>N/A</v>
      </c>
      <c r="G181" s="47" t="s">
        <v>1746</v>
      </c>
      <c r="H181" s="44" t="str">
        <f t="shared" si="34"/>
        <v>N/A</v>
      </c>
      <c r="I181" s="12" t="s">
        <v>1746</v>
      </c>
      <c r="J181" s="12" t="s">
        <v>1746</v>
      </c>
      <c r="K181" s="45" t="s">
        <v>736</v>
      </c>
      <c r="L181" s="9" t="str">
        <f t="shared" si="35"/>
        <v>N/A</v>
      </c>
    </row>
    <row r="182" spans="1:12" ht="25.5" x14ac:dyDescent="0.2">
      <c r="A182" s="46" t="s">
        <v>1372</v>
      </c>
      <c r="B182" s="35" t="s">
        <v>213</v>
      </c>
      <c r="C182" s="47">
        <v>65861</v>
      </c>
      <c r="D182" s="44" t="str">
        <f t="shared" si="32"/>
        <v>N/A</v>
      </c>
      <c r="E182" s="47">
        <v>52240</v>
      </c>
      <c r="F182" s="44" t="str">
        <f t="shared" si="33"/>
        <v>N/A</v>
      </c>
      <c r="G182" s="47">
        <v>15873</v>
      </c>
      <c r="H182" s="44" t="str">
        <f t="shared" si="34"/>
        <v>N/A</v>
      </c>
      <c r="I182" s="12">
        <v>-20.7</v>
      </c>
      <c r="J182" s="12">
        <v>-69.599999999999994</v>
      </c>
      <c r="K182" s="45" t="s">
        <v>736</v>
      </c>
      <c r="L182" s="9" t="str">
        <f t="shared" si="35"/>
        <v>No</v>
      </c>
    </row>
    <row r="183" spans="1:12" x14ac:dyDescent="0.2">
      <c r="A183" s="46" t="s">
        <v>516</v>
      </c>
      <c r="B183" s="35" t="s">
        <v>213</v>
      </c>
      <c r="C183" s="36">
        <v>11</v>
      </c>
      <c r="D183" s="44" t="str">
        <f t="shared" si="32"/>
        <v>N/A</v>
      </c>
      <c r="E183" s="36">
        <v>12</v>
      </c>
      <c r="F183" s="44" t="str">
        <f t="shared" si="33"/>
        <v>N/A</v>
      </c>
      <c r="G183" s="36">
        <v>14</v>
      </c>
      <c r="H183" s="44" t="str">
        <f t="shared" si="34"/>
        <v>N/A</v>
      </c>
      <c r="I183" s="12">
        <v>100</v>
      </c>
      <c r="J183" s="12">
        <v>16.670000000000002</v>
      </c>
      <c r="K183" s="45" t="s">
        <v>736</v>
      </c>
      <c r="L183" s="9" t="str">
        <f t="shared" si="35"/>
        <v>Yes</v>
      </c>
    </row>
    <row r="184" spans="1:12" ht="25.5" x14ac:dyDescent="0.2">
      <c r="A184" s="46" t="s">
        <v>1373</v>
      </c>
      <c r="B184" s="35" t="s">
        <v>213</v>
      </c>
      <c r="C184" s="47">
        <v>10976.833333</v>
      </c>
      <c r="D184" s="44" t="str">
        <f t="shared" si="32"/>
        <v>N/A</v>
      </c>
      <c r="E184" s="47">
        <v>4353.3333333</v>
      </c>
      <c r="F184" s="44" t="str">
        <f t="shared" si="33"/>
        <v>N/A</v>
      </c>
      <c r="G184" s="47">
        <v>1133.7857143000001</v>
      </c>
      <c r="H184" s="44" t="str">
        <f t="shared" si="34"/>
        <v>N/A</v>
      </c>
      <c r="I184" s="12">
        <v>-60.3</v>
      </c>
      <c r="J184" s="12">
        <v>-74</v>
      </c>
      <c r="K184" s="45" t="s">
        <v>736</v>
      </c>
      <c r="L184" s="9" t="str">
        <f t="shared" si="35"/>
        <v>No</v>
      </c>
    </row>
    <row r="185" spans="1:12" ht="25.5" x14ac:dyDescent="0.2">
      <c r="A185" s="46" t="s">
        <v>1374</v>
      </c>
      <c r="B185" s="35" t="s">
        <v>213</v>
      </c>
      <c r="C185" s="47">
        <v>648474447</v>
      </c>
      <c r="D185" s="44" t="str">
        <f t="shared" si="32"/>
        <v>N/A</v>
      </c>
      <c r="E185" s="47">
        <v>714373123</v>
      </c>
      <c r="F185" s="44" t="str">
        <f t="shared" si="33"/>
        <v>N/A</v>
      </c>
      <c r="G185" s="47">
        <v>757894507</v>
      </c>
      <c r="H185" s="44" t="str">
        <f t="shared" si="34"/>
        <v>N/A</v>
      </c>
      <c r="I185" s="12">
        <v>10.16</v>
      </c>
      <c r="J185" s="12">
        <v>6.0919999999999996</v>
      </c>
      <c r="K185" s="45" t="s">
        <v>736</v>
      </c>
      <c r="L185" s="9" t="str">
        <f t="shared" si="35"/>
        <v>Yes</v>
      </c>
    </row>
    <row r="186" spans="1:12" ht="25.5" x14ac:dyDescent="0.2">
      <c r="A186" s="46" t="s">
        <v>517</v>
      </c>
      <c r="B186" s="35" t="s">
        <v>213</v>
      </c>
      <c r="C186" s="36">
        <v>18803</v>
      </c>
      <c r="D186" s="44" t="str">
        <f t="shared" si="32"/>
        <v>N/A</v>
      </c>
      <c r="E186" s="36">
        <v>20112</v>
      </c>
      <c r="F186" s="44" t="str">
        <f t="shared" si="33"/>
        <v>N/A</v>
      </c>
      <c r="G186" s="36">
        <v>20541</v>
      </c>
      <c r="H186" s="44" t="str">
        <f t="shared" si="34"/>
        <v>N/A</v>
      </c>
      <c r="I186" s="12">
        <v>6.9619999999999997</v>
      </c>
      <c r="J186" s="12">
        <v>2.133</v>
      </c>
      <c r="K186" s="45" t="s">
        <v>736</v>
      </c>
      <c r="L186" s="9" t="str">
        <f t="shared" si="35"/>
        <v>Yes</v>
      </c>
    </row>
    <row r="187" spans="1:12" ht="25.5" x14ac:dyDescent="0.2">
      <c r="A187" s="46" t="s">
        <v>1375</v>
      </c>
      <c r="B187" s="35" t="s">
        <v>213</v>
      </c>
      <c r="C187" s="47">
        <v>34487.818273999997</v>
      </c>
      <c r="D187" s="44" t="str">
        <f t="shared" si="32"/>
        <v>N/A</v>
      </c>
      <c r="E187" s="47">
        <v>35519.745575000001</v>
      </c>
      <c r="F187" s="44" t="str">
        <f t="shared" si="33"/>
        <v>N/A</v>
      </c>
      <c r="G187" s="47">
        <v>36896.670415000001</v>
      </c>
      <c r="H187" s="44" t="str">
        <f t="shared" si="34"/>
        <v>N/A</v>
      </c>
      <c r="I187" s="12">
        <v>2.992</v>
      </c>
      <c r="J187" s="12">
        <v>3.8769999999999998</v>
      </c>
      <c r="K187" s="45" t="s">
        <v>736</v>
      </c>
      <c r="L187" s="9" t="str">
        <f t="shared" si="35"/>
        <v>Yes</v>
      </c>
    </row>
    <row r="188" spans="1:12" x14ac:dyDescent="0.2">
      <c r="A188" s="4" t="s">
        <v>1376</v>
      </c>
      <c r="B188" s="35" t="s">
        <v>213</v>
      </c>
      <c r="C188" s="47">
        <v>889961231</v>
      </c>
      <c r="D188" s="44" t="str">
        <f t="shared" ref="D188:D203" si="36">IF($B188="N/A","N/A",IF(C188&gt;10,"No",IF(C188&lt;-10,"No","Yes")))</f>
        <v>N/A</v>
      </c>
      <c r="E188" s="47">
        <v>989255905</v>
      </c>
      <c r="F188" s="44" t="str">
        <f t="shared" ref="F188:F203" si="37">IF($B188="N/A","N/A",IF(E188&gt;10,"No",IF(E188&lt;-10,"No","Yes")))</f>
        <v>N/A</v>
      </c>
      <c r="G188" s="47">
        <v>1066065208</v>
      </c>
      <c r="H188" s="44" t="str">
        <f t="shared" ref="H188:H203" si="38">IF($B188="N/A","N/A",IF(G188&gt;10,"No",IF(G188&lt;-10,"No","Yes")))</f>
        <v>N/A</v>
      </c>
      <c r="I188" s="12">
        <v>11.16</v>
      </c>
      <c r="J188" s="12">
        <v>7.7640000000000002</v>
      </c>
      <c r="K188" s="45" t="s">
        <v>736</v>
      </c>
      <c r="L188" s="9" t="str">
        <f t="shared" ref="L188:L203" si="39">IF(J188="Div by 0", "N/A", IF(K188="N/A","N/A", IF(J188&gt;VALUE(MID(K188,1,2)), "No", IF(J188&lt;-1*VALUE(MID(K188,1,2)), "No", "Yes"))))</f>
        <v>Yes</v>
      </c>
    </row>
    <row r="189" spans="1:12" x14ac:dyDescent="0.2">
      <c r="A189" s="4" t="s">
        <v>1473</v>
      </c>
      <c r="B189" s="35" t="s">
        <v>213</v>
      </c>
      <c r="C189" s="36">
        <v>39589</v>
      </c>
      <c r="D189" s="44" t="str">
        <f t="shared" si="36"/>
        <v>N/A</v>
      </c>
      <c r="E189" s="36">
        <v>42103</v>
      </c>
      <c r="F189" s="44" t="str">
        <f t="shared" si="37"/>
        <v>N/A</v>
      </c>
      <c r="G189" s="36">
        <v>43562</v>
      </c>
      <c r="H189" s="44" t="str">
        <f t="shared" si="38"/>
        <v>N/A</v>
      </c>
      <c r="I189" s="12">
        <v>6.35</v>
      </c>
      <c r="J189" s="12">
        <v>3.4649999999999999</v>
      </c>
      <c r="K189" s="45" t="s">
        <v>736</v>
      </c>
      <c r="L189" s="9" t="str">
        <f t="shared" si="39"/>
        <v>Yes</v>
      </c>
    </row>
    <row r="190" spans="1:12" x14ac:dyDescent="0.2">
      <c r="A190" s="4" t="s">
        <v>1474</v>
      </c>
      <c r="B190" s="35" t="s">
        <v>213</v>
      </c>
      <c r="C190" s="47">
        <v>22480.012908000001</v>
      </c>
      <c r="D190" s="44" t="str">
        <f t="shared" si="36"/>
        <v>N/A</v>
      </c>
      <c r="E190" s="47">
        <v>23496.090659000001</v>
      </c>
      <c r="F190" s="44" t="str">
        <f t="shared" si="37"/>
        <v>N/A</v>
      </c>
      <c r="G190" s="47">
        <v>24472.366007000001</v>
      </c>
      <c r="H190" s="44" t="str">
        <f t="shared" si="38"/>
        <v>N/A</v>
      </c>
      <c r="I190" s="12">
        <v>4.5199999999999996</v>
      </c>
      <c r="J190" s="12">
        <v>4.1550000000000002</v>
      </c>
      <c r="K190" s="45" t="s">
        <v>736</v>
      </c>
      <c r="L190" s="9" t="str">
        <f t="shared" si="39"/>
        <v>Yes</v>
      </c>
    </row>
    <row r="191" spans="1:12" x14ac:dyDescent="0.2">
      <c r="A191" s="4" t="s">
        <v>1475</v>
      </c>
      <c r="B191" s="35" t="s">
        <v>213</v>
      </c>
      <c r="C191" s="47">
        <v>14879.858630000001</v>
      </c>
      <c r="D191" s="44" t="str">
        <f t="shared" si="36"/>
        <v>N/A</v>
      </c>
      <c r="E191" s="47">
        <v>15577.313431</v>
      </c>
      <c r="F191" s="44" t="str">
        <f t="shared" si="37"/>
        <v>N/A</v>
      </c>
      <c r="G191" s="47">
        <v>16711.128850000001</v>
      </c>
      <c r="H191" s="44" t="str">
        <f t="shared" si="38"/>
        <v>N/A</v>
      </c>
      <c r="I191" s="12">
        <v>4.6870000000000003</v>
      </c>
      <c r="J191" s="12">
        <v>7.2789999999999999</v>
      </c>
      <c r="K191" s="45" t="s">
        <v>736</v>
      </c>
      <c r="L191" s="9" t="str">
        <f t="shared" si="39"/>
        <v>Yes</v>
      </c>
    </row>
    <row r="192" spans="1:12" x14ac:dyDescent="0.2">
      <c r="A192" s="4" t="s">
        <v>1476</v>
      </c>
      <c r="B192" s="35" t="s">
        <v>213</v>
      </c>
      <c r="C192" s="47">
        <v>30900.43057</v>
      </c>
      <c r="D192" s="44" t="str">
        <f t="shared" si="36"/>
        <v>N/A</v>
      </c>
      <c r="E192" s="47">
        <v>32263.841725999999</v>
      </c>
      <c r="F192" s="44" t="str">
        <f t="shared" si="37"/>
        <v>N/A</v>
      </c>
      <c r="G192" s="47">
        <v>32794.821501999999</v>
      </c>
      <c r="H192" s="44" t="str">
        <f t="shared" si="38"/>
        <v>N/A</v>
      </c>
      <c r="I192" s="12">
        <v>4.4119999999999999</v>
      </c>
      <c r="J192" s="12">
        <v>1.6459999999999999</v>
      </c>
      <c r="K192" s="45" t="s">
        <v>736</v>
      </c>
      <c r="L192" s="9" t="str">
        <f t="shared" si="39"/>
        <v>Yes</v>
      </c>
    </row>
    <row r="193" spans="1:12" x14ac:dyDescent="0.2">
      <c r="A193" s="46" t="s">
        <v>1477</v>
      </c>
      <c r="B193" s="35" t="s">
        <v>213</v>
      </c>
      <c r="C193" s="9">
        <v>17.943859999000001</v>
      </c>
      <c r="D193" s="44" t="str">
        <f t="shared" si="36"/>
        <v>N/A</v>
      </c>
      <c r="E193" s="9">
        <v>18.17926675</v>
      </c>
      <c r="F193" s="44" t="str">
        <f t="shared" si="37"/>
        <v>N/A</v>
      </c>
      <c r="G193" s="9">
        <v>18.865277098</v>
      </c>
      <c r="H193" s="44" t="str">
        <f t="shared" si="38"/>
        <v>N/A</v>
      </c>
      <c r="I193" s="12">
        <v>1.3120000000000001</v>
      </c>
      <c r="J193" s="12">
        <v>3.774</v>
      </c>
      <c r="K193" s="45" t="s">
        <v>736</v>
      </c>
      <c r="L193" s="9" t="str">
        <f t="shared" si="39"/>
        <v>Yes</v>
      </c>
    </row>
    <row r="194" spans="1:12" x14ac:dyDescent="0.2">
      <c r="A194" s="46" t="s">
        <v>1478</v>
      </c>
      <c r="B194" s="35" t="s">
        <v>213</v>
      </c>
      <c r="C194" s="9">
        <v>21.372134946999999</v>
      </c>
      <c r="D194" s="44" t="str">
        <f t="shared" si="36"/>
        <v>N/A</v>
      </c>
      <c r="E194" s="9">
        <v>21.487949227000001</v>
      </c>
      <c r="F194" s="44" t="str">
        <f t="shared" si="37"/>
        <v>N/A</v>
      </c>
      <c r="G194" s="9">
        <v>22.20741662</v>
      </c>
      <c r="H194" s="44" t="str">
        <f t="shared" si="38"/>
        <v>N/A</v>
      </c>
      <c r="I194" s="12">
        <v>0.54190000000000005</v>
      </c>
      <c r="J194" s="12">
        <v>3.3479999999999999</v>
      </c>
      <c r="K194" s="45" t="s">
        <v>736</v>
      </c>
      <c r="L194" s="9" t="str">
        <f t="shared" si="39"/>
        <v>Yes</v>
      </c>
    </row>
    <row r="195" spans="1:12" x14ac:dyDescent="0.2">
      <c r="A195" s="46" t="s">
        <v>1479</v>
      </c>
      <c r="B195" s="35" t="s">
        <v>213</v>
      </c>
      <c r="C195" s="9">
        <v>15.414948474999999</v>
      </c>
      <c r="D195" s="44" t="str">
        <f t="shared" si="36"/>
        <v>N/A</v>
      </c>
      <c r="E195" s="9">
        <v>15.748645413</v>
      </c>
      <c r="F195" s="44" t="str">
        <f t="shared" si="37"/>
        <v>N/A</v>
      </c>
      <c r="G195" s="9">
        <v>16.444472246</v>
      </c>
      <c r="H195" s="44" t="str">
        <f t="shared" si="38"/>
        <v>N/A</v>
      </c>
      <c r="I195" s="12">
        <v>2.165</v>
      </c>
      <c r="J195" s="12">
        <v>4.4180000000000001</v>
      </c>
      <c r="K195" s="45" t="s">
        <v>736</v>
      </c>
      <c r="L195" s="9" t="str">
        <f t="shared" si="39"/>
        <v>Yes</v>
      </c>
    </row>
    <row r="196" spans="1:12" ht="25.5" x14ac:dyDescent="0.2">
      <c r="A196" s="4" t="s">
        <v>1388</v>
      </c>
      <c r="B196" s="35" t="s">
        <v>213</v>
      </c>
      <c r="C196" s="47">
        <v>648474447</v>
      </c>
      <c r="D196" s="44" t="str">
        <f t="shared" si="36"/>
        <v>N/A</v>
      </c>
      <c r="E196" s="47">
        <v>714373123</v>
      </c>
      <c r="F196" s="44" t="str">
        <f t="shared" si="37"/>
        <v>N/A</v>
      </c>
      <c r="G196" s="47">
        <v>757894507</v>
      </c>
      <c r="H196" s="44" t="str">
        <f t="shared" si="38"/>
        <v>N/A</v>
      </c>
      <c r="I196" s="12">
        <v>10.16</v>
      </c>
      <c r="J196" s="12">
        <v>6.0919999999999996</v>
      </c>
      <c r="K196" s="45" t="s">
        <v>736</v>
      </c>
      <c r="L196" s="9" t="str">
        <f t="shared" si="39"/>
        <v>Yes</v>
      </c>
    </row>
    <row r="197" spans="1:12" x14ac:dyDescent="0.2">
      <c r="A197" s="4" t="s">
        <v>1480</v>
      </c>
      <c r="B197" s="35" t="s">
        <v>213</v>
      </c>
      <c r="C197" s="36">
        <v>18803</v>
      </c>
      <c r="D197" s="44" t="str">
        <f t="shared" si="36"/>
        <v>N/A</v>
      </c>
      <c r="E197" s="36">
        <v>20112</v>
      </c>
      <c r="F197" s="44" t="str">
        <f t="shared" si="37"/>
        <v>N/A</v>
      </c>
      <c r="G197" s="36">
        <v>20541</v>
      </c>
      <c r="H197" s="44" t="str">
        <f t="shared" si="38"/>
        <v>N/A</v>
      </c>
      <c r="I197" s="12">
        <v>6.9619999999999997</v>
      </c>
      <c r="J197" s="12">
        <v>2.133</v>
      </c>
      <c r="K197" s="45" t="s">
        <v>736</v>
      </c>
      <c r="L197" s="9" t="str">
        <f t="shared" si="39"/>
        <v>Yes</v>
      </c>
    </row>
    <row r="198" spans="1:12" ht="25.5" x14ac:dyDescent="0.2">
      <c r="A198" s="4" t="s">
        <v>1481</v>
      </c>
      <c r="B198" s="35" t="s">
        <v>213</v>
      </c>
      <c r="C198" s="47">
        <v>34487.818273999997</v>
      </c>
      <c r="D198" s="44" t="str">
        <f t="shared" si="36"/>
        <v>N/A</v>
      </c>
      <c r="E198" s="47">
        <v>35519.745575000001</v>
      </c>
      <c r="F198" s="44" t="str">
        <f t="shared" si="37"/>
        <v>N/A</v>
      </c>
      <c r="G198" s="47">
        <v>36896.670415000001</v>
      </c>
      <c r="H198" s="44" t="str">
        <f t="shared" si="38"/>
        <v>N/A</v>
      </c>
      <c r="I198" s="12">
        <v>2.992</v>
      </c>
      <c r="J198" s="12">
        <v>3.8769999999999998</v>
      </c>
      <c r="K198" s="45" t="s">
        <v>736</v>
      </c>
      <c r="L198" s="9" t="str">
        <f t="shared" si="39"/>
        <v>Yes</v>
      </c>
    </row>
    <row r="199" spans="1:12" ht="25.5" x14ac:dyDescent="0.2">
      <c r="A199" s="4" t="s">
        <v>1482</v>
      </c>
      <c r="B199" s="35" t="s">
        <v>213</v>
      </c>
      <c r="C199" s="47">
        <v>17586.525063000001</v>
      </c>
      <c r="D199" s="44" t="str">
        <f t="shared" si="36"/>
        <v>N/A</v>
      </c>
      <c r="E199" s="47">
        <v>18282.758003999999</v>
      </c>
      <c r="F199" s="44" t="str">
        <f t="shared" si="37"/>
        <v>N/A</v>
      </c>
      <c r="G199" s="47">
        <v>19690.365832</v>
      </c>
      <c r="H199" s="44" t="str">
        <f t="shared" si="38"/>
        <v>N/A</v>
      </c>
      <c r="I199" s="12">
        <v>3.9590000000000001</v>
      </c>
      <c r="J199" s="12">
        <v>7.6989999999999998</v>
      </c>
      <c r="K199" s="45" t="s">
        <v>736</v>
      </c>
      <c r="L199" s="9" t="str">
        <f t="shared" si="39"/>
        <v>Yes</v>
      </c>
    </row>
    <row r="200" spans="1:12" ht="25.5" x14ac:dyDescent="0.2">
      <c r="A200" s="4" t="s">
        <v>1483</v>
      </c>
      <c r="B200" s="35" t="s">
        <v>213</v>
      </c>
      <c r="C200" s="47">
        <v>59030.821205</v>
      </c>
      <c r="D200" s="44" t="str">
        <f t="shared" si="36"/>
        <v>N/A</v>
      </c>
      <c r="E200" s="47">
        <v>62010.616927000003</v>
      </c>
      <c r="F200" s="44" t="str">
        <f t="shared" si="37"/>
        <v>N/A</v>
      </c>
      <c r="G200" s="47">
        <v>62780.653939999997</v>
      </c>
      <c r="H200" s="44" t="str">
        <f t="shared" si="38"/>
        <v>N/A</v>
      </c>
      <c r="I200" s="12">
        <v>5.048</v>
      </c>
      <c r="J200" s="12">
        <v>1.242</v>
      </c>
      <c r="K200" s="45" t="s">
        <v>736</v>
      </c>
      <c r="L200" s="9" t="str">
        <f t="shared" si="39"/>
        <v>Yes</v>
      </c>
    </row>
    <row r="201" spans="1:12" ht="25.5" x14ac:dyDescent="0.2">
      <c r="A201" s="4" t="s">
        <v>1484</v>
      </c>
      <c r="B201" s="35" t="s">
        <v>213</v>
      </c>
      <c r="C201" s="9">
        <v>8.5225289742000001</v>
      </c>
      <c r="D201" s="44" t="str">
        <f t="shared" si="36"/>
        <v>N/A</v>
      </c>
      <c r="E201" s="9">
        <v>8.6839753194</v>
      </c>
      <c r="F201" s="44" t="str">
        <f t="shared" si="37"/>
        <v>N/A</v>
      </c>
      <c r="G201" s="9">
        <v>8.8956351147999992</v>
      </c>
      <c r="H201" s="44" t="str">
        <f t="shared" si="38"/>
        <v>N/A</v>
      </c>
      <c r="I201" s="12">
        <v>1.8939999999999999</v>
      </c>
      <c r="J201" s="12">
        <v>2.4369999999999998</v>
      </c>
      <c r="K201" s="45" t="s">
        <v>736</v>
      </c>
      <c r="L201" s="9" t="str">
        <f t="shared" si="39"/>
        <v>Yes</v>
      </c>
    </row>
    <row r="202" spans="1:12" ht="25.5" x14ac:dyDescent="0.2">
      <c r="A202" s="4" t="s">
        <v>1485</v>
      </c>
      <c r="B202" s="35" t="s">
        <v>213</v>
      </c>
      <c r="C202" s="9">
        <v>11.467422096</v>
      </c>
      <c r="D202" s="44" t="str">
        <f t="shared" si="36"/>
        <v>N/A</v>
      </c>
      <c r="E202" s="9">
        <v>11.858038390999999</v>
      </c>
      <c r="F202" s="44" t="str">
        <f t="shared" si="37"/>
        <v>N/A</v>
      </c>
      <c r="G202" s="9">
        <v>12.179088567000001</v>
      </c>
      <c r="H202" s="44" t="str">
        <f t="shared" si="38"/>
        <v>N/A</v>
      </c>
      <c r="I202" s="12">
        <v>3.4060000000000001</v>
      </c>
      <c r="J202" s="12">
        <v>2.7069999999999999</v>
      </c>
      <c r="K202" s="45" t="s">
        <v>736</v>
      </c>
      <c r="L202" s="9" t="str">
        <f t="shared" si="39"/>
        <v>Yes</v>
      </c>
    </row>
    <row r="203" spans="1:12" ht="25.5" x14ac:dyDescent="0.2">
      <c r="A203" s="4" t="s">
        <v>1486</v>
      </c>
      <c r="B203" s="35" t="s">
        <v>213</v>
      </c>
      <c r="C203" s="9">
        <v>6.2863279744999998</v>
      </c>
      <c r="D203" s="44" t="str">
        <f t="shared" si="36"/>
        <v>N/A</v>
      </c>
      <c r="E203" s="9">
        <v>6.2436995968</v>
      </c>
      <c r="F203" s="44" t="str">
        <f t="shared" si="37"/>
        <v>N/A</v>
      </c>
      <c r="G203" s="9">
        <v>6.4101461401000002</v>
      </c>
      <c r="H203" s="44" t="str">
        <f t="shared" si="38"/>
        <v>N/A</v>
      </c>
      <c r="I203" s="12">
        <v>-0.67800000000000005</v>
      </c>
      <c r="J203" s="12">
        <v>2.6659999999999999</v>
      </c>
      <c r="K203" s="45" t="s">
        <v>736</v>
      </c>
      <c r="L203" s="9" t="str">
        <f t="shared" si="39"/>
        <v>Yes</v>
      </c>
    </row>
    <row r="204" spans="1:12" x14ac:dyDescent="0.2">
      <c r="A204" s="161" t="s">
        <v>1633</v>
      </c>
      <c r="B204" s="162"/>
      <c r="C204" s="162"/>
      <c r="D204" s="162"/>
      <c r="E204" s="162"/>
      <c r="F204" s="162"/>
      <c r="G204" s="162"/>
      <c r="H204" s="162"/>
      <c r="I204" s="162"/>
      <c r="J204" s="162"/>
      <c r="K204" s="162"/>
      <c r="L204" s="163"/>
    </row>
    <row r="205" spans="1:12" x14ac:dyDescent="0.2">
      <c r="A205" s="151" t="s">
        <v>1631</v>
      </c>
      <c r="B205" s="152"/>
      <c r="C205" s="152"/>
      <c r="D205" s="152"/>
      <c r="E205" s="152"/>
      <c r="F205" s="152"/>
      <c r="G205" s="152"/>
      <c r="H205" s="152"/>
      <c r="I205" s="152"/>
      <c r="J205" s="152"/>
      <c r="K205" s="152"/>
      <c r="L205" s="153"/>
    </row>
    <row r="206" spans="1:12" s="21" customFormat="1" x14ac:dyDescent="0.2">
      <c r="A206" s="154" t="s">
        <v>1732</v>
      </c>
      <c r="B206" s="154"/>
      <c r="C206" s="154"/>
      <c r="D206" s="154"/>
      <c r="E206" s="154"/>
      <c r="F206" s="154"/>
      <c r="G206" s="154"/>
      <c r="H206" s="154"/>
      <c r="I206" s="154"/>
      <c r="J206" s="154"/>
      <c r="K206" s="154"/>
      <c r="L206" s="155"/>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s="21" customFormat="1" ht="50.25" customHeight="1" x14ac:dyDescent="0.2">
      <c r="A2" s="167" t="s">
        <v>1596</v>
      </c>
      <c r="B2" s="168"/>
      <c r="C2" s="168"/>
      <c r="D2" s="168"/>
      <c r="E2" s="168"/>
      <c r="F2" s="168"/>
      <c r="G2" s="168"/>
      <c r="H2" s="168"/>
      <c r="I2" s="168"/>
      <c r="J2" s="168"/>
      <c r="K2" s="168"/>
      <c r="L2" s="169"/>
    </row>
    <row r="3" spans="1:12" s="21" customFormat="1" x14ac:dyDescent="0.2">
      <c r="A3" s="148" t="s">
        <v>1745</v>
      </c>
      <c r="B3" s="149"/>
      <c r="C3" s="149"/>
      <c r="D3" s="149"/>
      <c r="E3" s="149"/>
      <c r="F3" s="149"/>
      <c r="G3" s="149"/>
      <c r="H3" s="149"/>
      <c r="I3" s="149"/>
      <c r="J3" s="149"/>
      <c r="K3" s="149"/>
      <c r="L3" s="150"/>
    </row>
    <row r="4" spans="1:12" s="21" customFormat="1" x14ac:dyDescent="0.2">
      <c r="A4" s="164" t="s">
        <v>648</v>
      </c>
      <c r="B4" s="165"/>
      <c r="C4" s="165"/>
      <c r="D4" s="165"/>
      <c r="E4" s="165"/>
      <c r="F4" s="165"/>
      <c r="G4" s="165"/>
      <c r="H4" s="165"/>
      <c r="I4" s="165"/>
      <c r="J4" s="165"/>
      <c r="K4" s="165"/>
      <c r="L4" s="166"/>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3" t="s">
        <v>9</v>
      </c>
      <c r="B6" s="35" t="s">
        <v>213</v>
      </c>
      <c r="C6" s="36">
        <v>750592</v>
      </c>
      <c r="D6" s="44" t="str">
        <f>IF($B6="N/A","N/A",IF(C6&gt;10,"No",IF(C6&lt;-10,"No","Yes")))</f>
        <v>N/A</v>
      </c>
      <c r="E6" s="36">
        <v>821005</v>
      </c>
      <c r="F6" s="44" t="str">
        <f>IF($B6="N/A","N/A",IF(E6&gt;10,"No",IF(E6&lt;-10,"No","Yes")))</f>
        <v>N/A</v>
      </c>
      <c r="G6" s="36">
        <v>803511</v>
      </c>
      <c r="H6" s="44" t="str">
        <f>IF($B6="N/A","N/A",IF(G6&gt;10,"No",IF(G6&lt;-10,"No","Yes")))</f>
        <v>N/A</v>
      </c>
      <c r="I6" s="12">
        <v>9.3810000000000002</v>
      </c>
      <c r="J6" s="12">
        <v>-2.13</v>
      </c>
      <c r="K6" s="45" t="s">
        <v>736</v>
      </c>
      <c r="L6" s="9" t="str">
        <f t="shared" ref="L6:L46" si="0">IF(J6="Div by 0", "N/A", IF(K6="N/A","N/A", IF(J6&gt;VALUE(MID(K6,1,2)), "No", IF(J6&lt;-1*VALUE(MID(K6,1,2)), "No", "Yes"))))</f>
        <v>Yes</v>
      </c>
    </row>
    <row r="7" spans="1:12" x14ac:dyDescent="0.2">
      <c r="A7" s="46" t="s">
        <v>10</v>
      </c>
      <c r="B7" s="35" t="s">
        <v>213</v>
      </c>
      <c r="C7" s="36">
        <v>632471</v>
      </c>
      <c r="D7" s="44" t="str">
        <f>IF($B7="N/A","N/A",IF(C7&gt;10,"No",IF(C7&lt;-10,"No","Yes")))</f>
        <v>N/A</v>
      </c>
      <c r="E7" s="36">
        <v>672885</v>
      </c>
      <c r="F7" s="44" t="str">
        <f>IF($B7="N/A","N/A",IF(E7&gt;10,"No",IF(E7&lt;-10,"No","Yes")))</f>
        <v>N/A</v>
      </c>
      <c r="G7" s="36">
        <v>659609</v>
      </c>
      <c r="H7" s="44" t="str">
        <f>IF($B7="N/A","N/A",IF(G7&gt;10,"No",IF(G7&lt;-10,"No","Yes")))</f>
        <v>N/A</v>
      </c>
      <c r="I7" s="12">
        <v>6.39</v>
      </c>
      <c r="J7" s="12">
        <v>-1.97</v>
      </c>
      <c r="K7" s="45" t="s">
        <v>736</v>
      </c>
      <c r="L7" s="9" t="str">
        <f t="shared" si="0"/>
        <v>Yes</v>
      </c>
    </row>
    <row r="8" spans="1:12" x14ac:dyDescent="0.2">
      <c r="A8" s="46" t="s">
        <v>91</v>
      </c>
      <c r="B8" s="9" t="s">
        <v>297</v>
      </c>
      <c r="C8" s="8">
        <v>84.262955106999996</v>
      </c>
      <c r="D8" s="44" t="str">
        <f>IF($B8="N/A","N/A",IF(C8&gt;90,"No",IF(C8&lt;65,"No","Yes")))</f>
        <v>Yes</v>
      </c>
      <c r="E8" s="8">
        <v>81.958696962999994</v>
      </c>
      <c r="F8" s="44" t="str">
        <f>IF($B8="N/A","N/A",IF(E8&gt;90,"No",IF(E8&lt;65,"No","Yes")))</f>
        <v>Yes</v>
      </c>
      <c r="G8" s="8">
        <v>82.090848786999999</v>
      </c>
      <c r="H8" s="44" t="str">
        <f>IF($B8="N/A","N/A",IF(G8&gt;90,"No",IF(G8&lt;65,"No","Yes")))</f>
        <v>Yes</v>
      </c>
      <c r="I8" s="12">
        <v>-2.73</v>
      </c>
      <c r="J8" s="12">
        <v>0.16120000000000001</v>
      </c>
      <c r="K8" s="45" t="s">
        <v>736</v>
      </c>
      <c r="L8" s="9" t="str">
        <f t="shared" si="0"/>
        <v>Yes</v>
      </c>
    </row>
    <row r="9" spans="1:12" x14ac:dyDescent="0.2">
      <c r="A9" s="46" t="s">
        <v>92</v>
      </c>
      <c r="B9" s="9" t="s">
        <v>298</v>
      </c>
      <c r="C9" s="8">
        <v>91.537487290000001</v>
      </c>
      <c r="D9" s="44" t="str">
        <f>IF($B9="N/A","N/A",IF(C9&gt;100,"No",IF(C9&lt;90,"No","Yes")))</f>
        <v>Yes</v>
      </c>
      <c r="E9" s="8">
        <v>89.802870526000007</v>
      </c>
      <c r="F9" s="44" t="str">
        <f>IF($B9="N/A","N/A",IF(E9&gt;100,"No",IF(E9&lt;90,"No","Yes")))</f>
        <v>No</v>
      </c>
      <c r="G9" s="8">
        <v>88.898222505999996</v>
      </c>
      <c r="H9" s="44" t="str">
        <f>IF($B9="N/A","N/A",IF(G9&gt;100,"No",IF(G9&lt;90,"No","Yes")))</f>
        <v>No</v>
      </c>
      <c r="I9" s="12">
        <v>-1.89</v>
      </c>
      <c r="J9" s="12">
        <v>-1.01</v>
      </c>
      <c r="K9" s="45" t="s">
        <v>736</v>
      </c>
      <c r="L9" s="9" t="str">
        <f t="shared" si="0"/>
        <v>Yes</v>
      </c>
    </row>
    <row r="10" spans="1:12" x14ac:dyDescent="0.2">
      <c r="A10" s="46" t="s">
        <v>93</v>
      </c>
      <c r="B10" s="9" t="s">
        <v>299</v>
      </c>
      <c r="C10" s="8">
        <v>91.244828708</v>
      </c>
      <c r="D10" s="44" t="str">
        <f>IF($B10="N/A","N/A",IF(C10&gt;100,"No",IF(C10&lt;85,"No","Yes")))</f>
        <v>Yes</v>
      </c>
      <c r="E10" s="8">
        <v>89.246556034999998</v>
      </c>
      <c r="F10" s="44" t="str">
        <f>IF($B10="N/A","N/A",IF(E10&gt;100,"No",IF(E10&lt;85,"No","Yes")))</f>
        <v>Yes</v>
      </c>
      <c r="G10" s="8">
        <v>88.399550704999996</v>
      </c>
      <c r="H10" s="44" t="str">
        <f>IF($B10="N/A","N/A",IF(G10&gt;100,"No",IF(G10&lt;85,"No","Yes")))</f>
        <v>Yes</v>
      </c>
      <c r="I10" s="12">
        <v>-2.19</v>
      </c>
      <c r="J10" s="12">
        <v>-0.94899999999999995</v>
      </c>
      <c r="K10" s="45" t="s">
        <v>736</v>
      </c>
      <c r="L10" s="9" t="str">
        <f t="shared" si="0"/>
        <v>Yes</v>
      </c>
    </row>
    <row r="11" spans="1:12" x14ac:dyDescent="0.2">
      <c r="A11" s="46" t="s">
        <v>94</v>
      </c>
      <c r="B11" s="9" t="s">
        <v>300</v>
      </c>
      <c r="C11" s="8">
        <v>80.684376174999997</v>
      </c>
      <c r="D11" s="44" t="str">
        <f>IF($B11="N/A","N/A",IF(C11&gt;100,"No",IF(C11&lt;80,"No","Yes")))</f>
        <v>Yes</v>
      </c>
      <c r="E11" s="8">
        <v>79.123301764999994</v>
      </c>
      <c r="F11" s="44" t="str">
        <f>IF($B11="N/A","N/A",IF(E11&gt;100,"No",IF(E11&lt;80,"No","Yes")))</f>
        <v>No</v>
      </c>
      <c r="G11" s="8">
        <v>80.025326213</v>
      </c>
      <c r="H11" s="44" t="str">
        <f>IF($B11="N/A","N/A",IF(G11&gt;100,"No",IF(G11&lt;80,"No","Yes")))</f>
        <v>Yes</v>
      </c>
      <c r="I11" s="12">
        <v>-1.93</v>
      </c>
      <c r="J11" s="12">
        <v>1.1399999999999999</v>
      </c>
      <c r="K11" s="45" t="s">
        <v>736</v>
      </c>
      <c r="L11" s="9" t="str">
        <f t="shared" si="0"/>
        <v>Yes</v>
      </c>
    </row>
    <row r="12" spans="1:12" x14ac:dyDescent="0.2">
      <c r="A12" s="46" t="s">
        <v>95</v>
      </c>
      <c r="B12" s="9" t="s">
        <v>300</v>
      </c>
      <c r="C12" s="8">
        <v>73.932916186</v>
      </c>
      <c r="D12" s="44" t="str">
        <f>IF($B12="N/A","N/A",IF(C12&gt;100,"No",IF(C12&lt;80,"No","Yes")))</f>
        <v>No</v>
      </c>
      <c r="E12" s="8">
        <v>70.963294684000005</v>
      </c>
      <c r="F12" s="44" t="str">
        <f>IF($B12="N/A","N/A",IF(E12&gt;100,"No",IF(E12&lt;80,"No","Yes")))</f>
        <v>No</v>
      </c>
      <c r="G12" s="8">
        <v>71.301386171000004</v>
      </c>
      <c r="H12" s="44" t="str">
        <f>IF($B12="N/A","N/A",IF(G12&gt;100,"No",IF(G12&lt;80,"No","Yes")))</f>
        <v>No</v>
      </c>
      <c r="I12" s="12">
        <v>-4.0199999999999996</v>
      </c>
      <c r="J12" s="12">
        <v>0.47639999999999999</v>
      </c>
      <c r="K12" s="45" t="s">
        <v>736</v>
      </c>
      <c r="L12" s="9" t="str">
        <f t="shared" si="0"/>
        <v>Yes</v>
      </c>
    </row>
    <row r="13" spans="1:12" x14ac:dyDescent="0.2">
      <c r="A13" s="3" t="s">
        <v>96</v>
      </c>
      <c r="B13" s="35" t="s">
        <v>213</v>
      </c>
      <c r="C13" s="36">
        <v>599235.80000000005</v>
      </c>
      <c r="D13" s="44" t="str">
        <f t="shared" ref="D13:D44" si="1">IF($B13="N/A","N/A",IF(C13&gt;10,"No",IF(C13&lt;-10,"No","Yes")))</f>
        <v>N/A</v>
      </c>
      <c r="E13" s="36">
        <v>683859.26</v>
      </c>
      <c r="F13" s="44" t="str">
        <f t="shared" ref="F13:F44" si="2">IF($B13="N/A","N/A",IF(E13&gt;10,"No",IF(E13&lt;-10,"No","Yes")))</f>
        <v>N/A</v>
      </c>
      <c r="G13" s="36">
        <v>670691.17000000004</v>
      </c>
      <c r="H13" s="44" t="str">
        <f t="shared" ref="H13:H44" si="3">IF($B13="N/A","N/A",IF(G13&gt;10,"No",IF(G13&lt;-10,"No","Yes")))</f>
        <v>N/A</v>
      </c>
      <c r="I13" s="12">
        <v>14.12</v>
      </c>
      <c r="J13" s="12">
        <v>-1.93</v>
      </c>
      <c r="K13" s="45" t="s">
        <v>736</v>
      </c>
      <c r="L13" s="9" t="str">
        <f t="shared" si="0"/>
        <v>Yes</v>
      </c>
    </row>
    <row r="14" spans="1:12" x14ac:dyDescent="0.2">
      <c r="A14" s="3" t="s">
        <v>100</v>
      </c>
      <c r="B14" s="35" t="s">
        <v>213</v>
      </c>
      <c r="C14" s="36">
        <v>112118</v>
      </c>
      <c r="D14" s="44" t="str">
        <f t="shared" si="1"/>
        <v>N/A</v>
      </c>
      <c r="E14" s="36">
        <v>119769</v>
      </c>
      <c r="F14" s="44" t="str">
        <f t="shared" si="2"/>
        <v>N/A</v>
      </c>
      <c r="G14" s="36">
        <v>119044</v>
      </c>
      <c r="H14" s="44" t="str">
        <f t="shared" si="3"/>
        <v>N/A</v>
      </c>
      <c r="I14" s="12">
        <v>6.8239999999999998</v>
      </c>
      <c r="J14" s="12">
        <v>-0.60499999999999998</v>
      </c>
      <c r="K14" s="45" t="s">
        <v>736</v>
      </c>
      <c r="L14" s="9" t="str">
        <f t="shared" si="0"/>
        <v>Yes</v>
      </c>
    </row>
    <row r="15" spans="1:12" x14ac:dyDescent="0.2">
      <c r="A15" s="3" t="s">
        <v>977</v>
      </c>
      <c r="B15" s="35" t="s">
        <v>213</v>
      </c>
      <c r="C15" s="36">
        <v>41208</v>
      </c>
      <c r="D15" s="44" t="str">
        <f t="shared" si="1"/>
        <v>N/A</v>
      </c>
      <c r="E15" s="36">
        <v>40650</v>
      </c>
      <c r="F15" s="44" t="str">
        <f t="shared" si="2"/>
        <v>N/A</v>
      </c>
      <c r="G15" s="36">
        <v>38849</v>
      </c>
      <c r="H15" s="44" t="str">
        <f t="shared" si="3"/>
        <v>N/A</v>
      </c>
      <c r="I15" s="12">
        <v>-1.35</v>
      </c>
      <c r="J15" s="12">
        <v>-4.43</v>
      </c>
      <c r="K15" s="45" t="s">
        <v>736</v>
      </c>
      <c r="L15" s="9" t="str">
        <f t="shared" si="0"/>
        <v>Yes</v>
      </c>
    </row>
    <row r="16" spans="1:12" x14ac:dyDescent="0.2">
      <c r="A16" s="3" t="s">
        <v>978</v>
      </c>
      <c r="B16" s="35" t="s">
        <v>213</v>
      </c>
      <c r="C16" s="36">
        <v>24371</v>
      </c>
      <c r="D16" s="44" t="str">
        <f t="shared" si="1"/>
        <v>N/A</v>
      </c>
      <c r="E16" s="36">
        <v>28077</v>
      </c>
      <c r="F16" s="44" t="str">
        <f t="shared" si="2"/>
        <v>N/A</v>
      </c>
      <c r="G16" s="36">
        <v>29691</v>
      </c>
      <c r="H16" s="44" t="str">
        <f t="shared" si="3"/>
        <v>N/A</v>
      </c>
      <c r="I16" s="12">
        <v>15.21</v>
      </c>
      <c r="J16" s="12">
        <v>5.7480000000000002</v>
      </c>
      <c r="K16" s="45" t="s">
        <v>736</v>
      </c>
      <c r="L16" s="9" t="str">
        <f t="shared" si="0"/>
        <v>Yes</v>
      </c>
    </row>
    <row r="17" spans="1:12" x14ac:dyDescent="0.2">
      <c r="A17" s="3" t="s">
        <v>979</v>
      </c>
      <c r="B17" s="35" t="s">
        <v>213</v>
      </c>
      <c r="C17" s="36">
        <v>34508</v>
      </c>
      <c r="D17" s="44" t="str">
        <f t="shared" si="1"/>
        <v>N/A</v>
      </c>
      <c r="E17" s="36">
        <v>37586</v>
      </c>
      <c r="F17" s="44" t="str">
        <f t="shared" si="2"/>
        <v>N/A</v>
      </c>
      <c r="G17" s="36">
        <v>37502</v>
      </c>
      <c r="H17" s="44" t="str">
        <f t="shared" si="3"/>
        <v>N/A</v>
      </c>
      <c r="I17" s="12">
        <v>8.92</v>
      </c>
      <c r="J17" s="12">
        <v>-0.223</v>
      </c>
      <c r="K17" s="45" t="s">
        <v>736</v>
      </c>
      <c r="L17" s="9" t="str">
        <f t="shared" si="0"/>
        <v>Yes</v>
      </c>
    </row>
    <row r="18" spans="1:12" x14ac:dyDescent="0.2">
      <c r="A18" s="3" t="s">
        <v>980</v>
      </c>
      <c r="B18" s="35" t="s">
        <v>213</v>
      </c>
      <c r="C18" s="36">
        <v>11700</v>
      </c>
      <c r="D18" s="44" t="str">
        <f t="shared" si="1"/>
        <v>N/A</v>
      </c>
      <c r="E18" s="36">
        <v>12837</v>
      </c>
      <c r="F18" s="44" t="str">
        <f t="shared" si="2"/>
        <v>N/A</v>
      </c>
      <c r="G18" s="36">
        <v>12408</v>
      </c>
      <c r="H18" s="44" t="str">
        <f t="shared" si="3"/>
        <v>N/A</v>
      </c>
      <c r="I18" s="12">
        <v>9.718</v>
      </c>
      <c r="J18" s="12">
        <v>-3.34</v>
      </c>
      <c r="K18" s="45" t="s">
        <v>736</v>
      </c>
      <c r="L18" s="9" t="str">
        <f t="shared" si="0"/>
        <v>Yes</v>
      </c>
    </row>
    <row r="19" spans="1:12" x14ac:dyDescent="0.2">
      <c r="A19" s="3" t="s">
        <v>981</v>
      </c>
      <c r="B19" s="35" t="s">
        <v>213</v>
      </c>
      <c r="C19" s="36">
        <v>331</v>
      </c>
      <c r="D19" s="44" t="str">
        <f t="shared" si="1"/>
        <v>N/A</v>
      </c>
      <c r="E19" s="36">
        <v>619</v>
      </c>
      <c r="F19" s="44" t="str">
        <f t="shared" si="2"/>
        <v>N/A</v>
      </c>
      <c r="G19" s="36">
        <v>594</v>
      </c>
      <c r="H19" s="44" t="str">
        <f t="shared" si="3"/>
        <v>N/A</v>
      </c>
      <c r="I19" s="12">
        <v>87.01</v>
      </c>
      <c r="J19" s="12">
        <v>-4.04</v>
      </c>
      <c r="K19" s="45" t="s">
        <v>736</v>
      </c>
      <c r="L19" s="9" t="str">
        <f t="shared" si="0"/>
        <v>Yes</v>
      </c>
    </row>
    <row r="20" spans="1:12" x14ac:dyDescent="0.2">
      <c r="A20" s="3" t="s">
        <v>101</v>
      </c>
      <c r="B20" s="35" t="s">
        <v>213</v>
      </c>
      <c r="C20" s="36">
        <v>258156</v>
      </c>
      <c r="D20" s="44" t="str">
        <f t="shared" si="1"/>
        <v>N/A</v>
      </c>
      <c r="E20" s="36">
        <v>273159</v>
      </c>
      <c r="F20" s="44" t="str">
        <f t="shared" si="2"/>
        <v>N/A</v>
      </c>
      <c r="G20" s="36">
        <v>273317</v>
      </c>
      <c r="H20" s="44" t="str">
        <f t="shared" si="3"/>
        <v>N/A</v>
      </c>
      <c r="I20" s="12">
        <v>5.8120000000000003</v>
      </c>
      <c r="J20" s="12">
        <v>5.7799999999999997E-2</v>
      </c>
      <c r="K20" s="45" t="s">
        <v>736</v>
      </c>
      <c r="L20" s="9" t="str">
        <f t="shared" si="0"/>
        <v>Yes</v>
      </c>
    </row>
    <row r="21" spans="1:12" x14ac:dyDescent="0.2">
      <c r="A21" s="3" t="s">
        <v>982</v>
      </c>
      <c r="B21" s="35" t="s">
        <v>213</v>
      </c>
      <c r="C21" s="36">
        <v>112646</v>
      </c>
      <c r="D21" s="44" t="str">
        <f t="shared" si="1"/>
        <v>N/A</v>
      </c>
      <c r="E21" s="36">
        <v>117362</v>
      </c>
      <c r="F21" s="44" t="str">
        <f t="shared" si="2"/>
        <v>N/A</v>
      </c>
      <c r="G21" s="36">
        <v>112894</v>
      </c>
      <c r="H21" s="44" t="str">
        <f t="shared" si="3"/>
        <v>N/A</v>
      </c>
      <c r="I21" s="12">
        <v>4.1870000000000003</v>
      </c>
      <c r="J21" s="12">
        <v>-3.81</v>
      </c>
      <c r="K21" s="45" t="s">
        <v>736</v>
      </c>
      <c r="L21" s="9" t="str">
        <f t="shared" si="0"/>
        <v>Yes</v>
      </c>
    </row>
    <row r="22" spans="1:12" x14ac:dyDescent="0.2">
      <c r="A22" s="3" t="s">
        <v>983</v>
      </c>
      <c r="B22" s="35" t="s">
        <v>213</v>
      </c>
      <c r="C22" s="36">
        <v>6033</v>
      </c>
      <c r="D22" s="44" t="str">
        <f t="shared" si="1"/>
        <v>N/A</v>
      </c>
      <c r="E22" s="36">
        <v>1730</v>
      </c>
      <c r="F22" s="44" t="str">
        <f t="shared" si="2"/>
        <v>N/A</v>
      </c>
      <c r="G22" s="36">
        <v>6520</v>
      </c>
      <c r="H22" s="44" t="str">
        <f t="shared" si="3"/>
        <v>N/A</v>
      </c>
      <c r="I22" s="12">
        <v>-71.3</v>
      </c>
      <c r="J22" s="12">
        <v>276.89999999999998</v>
      </c>
      <c r="K22" s="45" t="s">
        <v>736</v>
      </c>
      <c r="L22" s="9" t="str">
        <f t="shared" si="0"/>
        <v>No</v>
      </c>
    </row>
    <row r="23" spans="1:12" x14ac:dyDescent="0.2">
      <c r="A23" s="3" t="s">
        <v>984</v>
      </c>
      <c r="B23" s="35" t="s">
        <v>213</v>
      </c>
      <c r="C23" s="36">
        <v>67663</v>
      </c>
      <c r="D23" s="44" t="str">
        <f>IF($B23="N/A","N/A",IF(C23&gt;10,"No",IF(C23&lt;-10,"No","Yes")))</f>
        <v>N/A</v>
      </c>
      <c r="E23" s="36">
        <v>71401</v>
      </c>
      <c r="F23" s="44" t="str">
        <f t="shared" si="2"/>
        <v>N/A</v>
      </c>
      <c r="G23" s="36">
        <v>71155</v>
      </c>
      <c r="H23" s="44" t="str">
        <f t="shared" si="3"/>
        <v>N/A</v>
      </c>
      <c r="I23" s="12">
        <v>5.524</v>
      </c>
      <c r="J23" s="12">
        <v>-0.34499999999999997</v>
      </c>
      <c r="K23" s="45" t="s">
        <v>736</v>
      </c>
      <c r="L23" s="9" t="str">
        <f t="shared" si="0"/>
        <v>Yes</v>
      </c>
    </row>
    <row r="24" spans="1:12" x14ac:dyDescent="0.2">
      <c r="A24" s="3" t="s">
        <v>985</v>
      </c>
      <c r="B24" s="35" t="s">
        <v>213</v>
      </c>
      <c r="C24" s="36">
        <v>50188</v>
      </c>
      <c r="D24" s="44" t="str">
        <f t="shared" si="1"/>
        <v>N/A</v>
      </c>
      <c r="E24" s="36">
        <v>59136</v>
      </c>
      <c r="F24" s="44" t="str">
        <f t="shared" si="2"/>
        <v>N/A</v>
      </c>
      <c r="G24" s="36">
        <v>58807</v>
      </c>
      <c r="H24" s="44" t="str">
        <f t="shared" si="3"/>
        <v>N/A</v>
      </c>
      <c r="I24" s="12">
        <v>17.829999999999998</v>
      </c>
      <c r="J24" s="12">
        <v>-0.55600000000000005</v>
      </c>
      <c r="K24" s="45" t="s">
        <v>736</v>
      </c>
      <c r="L24" s="9" t="str">
        <f t="shared" si="0"/>
        <v>Yes</v>
      </c>
    </row>
    <row r="25" spans="1:12" x14ac:dyDescent="0.2">
      <c r="A25" s="3" t="s">
        <v>986</v>
      </c>
      <c r="B25" s="35" t="s">
        <v>213</v>
      </c>
      <c r="C25" s="36">
        <v>21626</v>
      </c>
      <c r="D25" s="44" t="str">
        <f t="shared" si="1"/>
        <v>N/A</v>
      </c>
      <c r="E25" s="36">
        <v>23530</v>
      </c>
      <c r="F25" s="44" t="str">
        <f t="shared" si="2"/>
        <v>N/A</v>
      </c>
      <c r="G25" s="36">
        <v>23941</v>
      </c>
      <c r="H25" s="44" t="str">
        <f t="shared" si="3"/>
        <v>N/A</v>
      </c>
      <c r="I25" s="12">
        <v>8.8040000000000003</v>
      </c>
      <c r="J25" s="12">
        <v>1.7470000000000001</v>
      </c>
      <c r="K25" s="45" t="s">
        <v>736</v>
      </c>
      <c r="L25" s="9" t="str">
        <f t="shared" si="0"/>
        <v>Yes</v>
      </c>
    </row>
    <row r="26" spans="1:12" x14ac:dyDescent="0.2">
      <c r="A26" s="3" t="s">
        <v>104</v>
      </c>
      <c r="B26" s="35" t="s">
        <v>213</v>
      </c>
      <c r="C26" s="36">
        <v>194133</v>
      </c>
      <c r="D26" s="44" t="str">
        <f t="shared" si="1"/>
        <v>N/A</v>
      </c>
      <c r="E26" s="36">
        <v>217726</v>
      </c>
      <c r="F26" s="44" t="str">
        <f t="shared" si="2"/>
        <v>N/A</v>
      </c>
      <c r="G26" s="36">
        <v>217956</v>
      </c>
      <c r="H26" s="44" t="str">
        <f t="shared" si="3"/>
        <v>N/A</v>
      </c>
      <c r="I26" s="12">
        <v>12.15</v>
      </c>
      <c r="J26" s="12">
        <v>0.1056</v>
      </c>
      <c r="K26" s="45" t="s">
        <v>736</v>
      </c>
      <c r="L26" s="9" t="str">
        <f t="shared" si="0"/>
        <v>Yes</v>
      </c>
    </row>
    <row r="27" spans="1:12" x14ac:dyDescent="0.2">
      <c r="A27" s="3" t="s">
        <v>987</v>
      </c>
      <c r="B27" s="35" t="s">
        <v>213</v>
      </c>
      <c r="C27" s="36">
        <v>31656</v>
      </c>
      <c r="D27" s="44" t="str">
        <f t="shared" si="1"/>
        <v>N/A</v>
      </c>
      <c r="E27" s="36">
        <v>32676</v>
      </c>
      <c r="F27" s="44" t="str">
        <f t="shared" si="2"/>
        <v>N/A</v>
      </c>
      <c r="G27" s="36">
        <v>29145</v>
      </c>
      <c r="H27" s="44" t="str">
        <f t="shared" si="3"/>
        <v>N/A</v>
      </c>
      <c r="I27" s="12">
        <v>3.222</v>
      </c>
      <c r="J27" s="12">
        <v>-10.8</v>
      </c>
      <c r="K27" s="45" t="s">
        <v>736</v>
      </c>
      <c r="L27" s="9" t="str">
        <f t="shared" si="0"/>
        <v>Yes</v>
      </c>
    </row>
    <row r="28" spans="1:12" x14ac:dyDescent="0.2">
      <c r="A28" s="3" t="s">
        <v>988</v>
      </c>
      <c r="B28" s="35" t="s">
        <v>213</v>
      </c>
      <c r="C28" s="36">
        <v>0</v>
      </c>
      <c r="D28" s="44" t="str">
        <f t="shared" si="1"/>
        <v>N/A</v>
      </c>
      <c r="E28" s="36">
        <v>0</v>
      </c>
      <c r="F28" s="44" t="str">
        <f t="shared" si="2"/>
        <v>N/A</v>
      </c>
      <c r="G28" s="36">
        <v>0</v>
      </c>
      <c r="H28" s="44" t="str">
        <f t="shared" si="3"/>
        <v>N/A</v>
      </c>
      <c r="I28" s="12" t="s">
        <v>1746</v>
      </c>
      <c r="J28" s="12" t="s">
        <v>1746</v>
      </c>
      <c r="K28" s="45" t="s">
        <v>736</v>
      </c>
      <c r="L28" s="9" t="str">
        <f t="shared" si="0"/>
        <v>N/A</v>
      </c>
    </row>
    <row r="29" spans="1:12" x14ac:dyDescent="0.2">
      <c r="A29" s="3" t="s">
        <v>989</v>
      </c>
      <c r="B29" s="35" t="s">
        <v>213</v>
      </c>
      <c r="C29" s="36">
        <v>0</v>
      </c>
      <c r="D29" s="44" t="str">
        <f t="shared" si="1"/>
        <v>N/A</v>
      </c>
      <c r="E29" s="36">
        <v>0</v>
      </c>
      <c r="F29" s="44" t="str">
        <f t="shared" si="2"/>
        <v>N/A</v>
      </c>
      <c r="G29" s="36">
        <v>0</v>
      </c>
      <c r="H29" s="44" t="str">
        <f t="shared" si="3"/>
        <v>N/A</v>
      </c>
      <c r="I29" s="12" t="s">
        <v>1746</v>
      </c>
      <c r="J29" s="12" t="s">
        <v>1746</v>
      </c>
      <c r="K29" s="45" t="s">
        <v>736</v>
      </c>
      <c r="L29" s="9" t="str">
        <f t="shared" si="0"/>
        <v>N/A</v>
      </c>
    </row>
    <row r="30" spans="1:12" x14ac:dyDescent="0.2">
      <c r="A30" s="3" t="s">
        <v>990</v>
      </c>
      <c r="B30" s="35" t="s">
        <v>213</v>
      </c>
      <c r="C30" s="36">
        <v>142556</v>
      </c>
      <c r="D30" s="44" t="str">
        <f t="shared" si="1"/>
        <v>N/A</v>
      </c>
      <c r="E30" s="36">
        <v>163348</v>
      </c>
      <c r="F30" s="44" t="str">
        <f t="shared" si="2"/>
        <v>N/A</v>
      </c>
      <c r="G30" s="36">
        <v>165691</v>
      </c>
      <c r="H30" s="44" t="str">
        <f t="shared" si="3"/>
        <v>N/A</v>
      </c>
      <c r="I30" s="12">
        <v>14.59</v>
      </c>
      <c r="J30" s="12">
        <v>1.4339999999999999</v>
      </c>
      <c r="K30" s="45" t="s">
        <v>736</v>
      </c>
      <c r="L30" s="9" t="str">
        <f t="shared" si="0"/>
        <v>Yes</v>
      </c>
    </row>
    <row r="31" spans="1:12" x14ac:dyDescent="0.2">
      <c r="A31" s="3" t="s">
        <v>991</v>
      </c>
      <c r="B31" s="35" t="s">
        <v>213</v>
      </c>
      <c r="C31" s="36">
        <v>8407</v>
      </c>
      <c r="D31" s="44" t="str">
        <f t="shared" si="1"/>
        <v>N/A</v>
      </c>
      <c r="E31" s="36">
        <v>9541</v>
      </c>
      <c r="F31" s="44" t="str">
        <f t="shared" si="2"/>
        <v>N/A</v>
      </c>
      <c r="G31" s="36">
        <v>10514</v>
      </c>
      <c r="H31" s="44" t="str">
        <f t="shared" si="3"/>
        <v>N/A</v>
      </c>
      <c r="I31" s="12">
        <v>13.49</v>
      </c>
      <c r="J31" s="12">
        <v>10.199999999999999</v>
      </c>
      <c r="K31" s="45" t="s">
        <v>736</v>
      </c>
      <c r="L31" s="9" t="str">
        <f t="shared" si="0"/>
        <v>Yes</v>
      </c>
    </row>
    <row r="32" spans="1:12" x14ac:dyDescent="0.2">
      <c r="A32" s="3" t="s">
        <v>992</v>
      </c>
      <c r="B32" s="35" t="s">
        <v>213</v>
      </c>
      <c r="C32" s="36">
        <v>2182</v>
      </c>
      <c r="D32" s="44" t="str">
        <f t="shared" si="1"/>
        <v>N/A</v>
      </c>
      <c r="E32" s="36">
        <v>2312</v>
      </c>
      <c r="F32" s="44" t="str">
        <f t="shared" si="2"/>
        <v>N/A</v>
      </c>
      <c r="G32" s="36">
        <v>2383</v>
      </c>
      <c r="H32" s="44" t="str">
        <f t="shared" si="3"/>
        <v>N/A</v>
      </c>
      <c r="I32" s="12">
        <v>5.9580000000000002</v>
      </c>
      <c r="J32" s="12">
        <v>3.0710000000000002</v>
      </c>
      <c r="K32" s="45" t="s">
        <v>736</v>
      </c>
      <c r="L32" s="9" t="str">
        <f t="shared" si="0"/>
        <v>Yes</v>
      </c>
    </row>
    <row r="33" spans="1:12" x14ac:dyDescent="0.2">
      <c r="A33" s="3" t="s">
        <v>993</v>
      </c>
      <c r="B33" s="35" t="s">
        <v>213</v>
      </c>
      <c r="C33" s="36">
        <v>9332</v>
      </c>
      <c r="D33" s="44" t="str">
        <f t="shared" si="1"/>
        <v>N/A</v>
      </c>
      <c r="E33" s="36">
        <v>9849</v>
      </c>
      <c r="F33" s="44" t="str">
        <f t="shared" si="2"/>
        <v>N/A</v>
      </c>
      <c r="G33" s="36">
        <v>10223</v>
      </c>
      <c r="H33" s="44" t="str">
        <f t="shared" si="3"/>
        <v>N/A</v>
      </c>
      <c r="I33" s="12">
        <v>5.54</v>
      </c>
      <c r="J33" s="12">
        <v>3.7970000000000002</v>
      </c>
      <c r="K33" s="45" t="s">
        <v>736</v>
      </c>
      <c r="L33" s="9" t="str">
        <f t="shared" si="0"/>
        <v>Yes</v>
      </c>
    </row>
    <row r="34" spans="1:12" x14ac:dyDescent="0.2">
      <c r="A34" s="3" t="s">
        <v>105</v>
      </c>
      <c r="B34" s="35" t="s">
        <v>213</v>
      </c>
      <c r="C34" s="36">
        <v>186185</v>
      </c>
      <c r="D34" s="44" t="str">
        <f t="shared" si="1"/>
        <v>N/A</v>
      </c>
      <c r="E34" s="36">
        <v>210351</v>
      </c>
      <c r="F34" s="44" t="str">
        <f t="shared" si="2"/>
        <v>N/A</v>
      </c>
      <c r="G34" s="36">
        <v>193194</v>
      </c>
      <c r="H34" s="44" t="str">
        <f t="shared" si="3"/>
        <v>N/A</v>
      </c>
      <c r="I34" s="12">
        <v>12.98</v>
      </c>
      <c r="J34" s="12">
        <v>-8.16</v>
      </c>
      <c r="K34" s="45" t="s">
        <v>736</v>
      </c>
      <c r="L34" s="9" t="str">
        <f t="shared" si="0"/>
        <v>Yes</v>
      </c>
    </row>
    <row r="35" spans="1:12" x14ac:dyDescent="0.2">
      <c r="A35" s="3" t="s">
        <v>994</v>
      </c>
      <c r="B35" s="35" t="s">
        <v>213</v>
      </c>
      <c r="C35" s="36">
        <v>17323</v>
      </c>
      <c r="D35" s="44" t="str">
        <f t="shared" si="1"/>
        <v>N/A</v>
      </c>
      <c r="E35" s="36">
        <v>18433</v>
      </c>
      <c r="F35" s="44" t="str">
        <f t="shared" si="2"/>
        <v>N/A</v>
      </c>
      <c r="G35" s="36">
        <v>16078</v>
      </c>
      <c r="H35" s="44" t="str">
        <f t="shared" si="3"/>
        <v>N/A</v>
      </c>
      <c r="I35" s="12">
        <v>6.4080000000000004</v>
      </c>
      <c r="J35" s="12">
        <v>-12.8</v>
      </c>
      <c r="K35" s="45" t="s">
        <v>736</v>
      </c>
      <c r="L35" s="9" t="str">
        <f t="shared" si="0"/>
        <v>Yes</v>
      </c>
    </row>
    <row r="36" spans="1:12" x14ac:dyDescent="0.2">
      <c r="A36" s="3" t="s">
        <v>995</v>
      </c>
      <c r="B36" s="35" t="s">
        <v>213</v>
      </c>
      <c r="C36" s="36">
        <v>0</v>
      </c>
      <c r="D36" s="44" t="str">
        <f t="shared" si="1"/>
        <v>N/A</v>
      </c>
      <c r="E36" s="36">
        <v>0</v>
      </c>
      <c r="F36" s="44" t="str">
        <f t="shared" si="2"/>
        <v>N/A</v>
      </c>
      <c r="G36" s="36">
        <v>0</v>
      </c>
      <c r="H36" s="44" t="str">
        <f t="shared" si="3"/>
        <v>N/A</v>
      </c>
      <c r="I36" s="12" t="s">
        <v>1746</v>
      </c>
      <c r="J36" s="12" t="s">
        <v>1746</v>
      </c>
      <c r="K36" s="45" t="s">
        <v>736</v>
      </c>
      <c r="L36" s="9" t="str">
        <f t="shared" si="0"/>
        <v>N/A</v>
      </c>
    </row>
    <row r="37" spans="1:12" x14ac:dyDescent="0.2">
      <c r="A37" s="3" t="s">
        <v>996</v>
      </c>
      <c r="B37" s="35" t="s">
        <v>213</v>
      </c>
      <c r="C37" s="36">
        <v>0</v>
      </c>
      <c r="D37" s="44" t="str">
        <f t="shared" si="1"/>
        <v>N/A</v>
      </c>
      <c r="E37" s="36">
        <v>0</v>
      </c>
      <c r="F37" s="44" t="str">
        <f t="shared" si="2"/>
        <v>N/A</v>
      </c>
      <c r="G37" s="36">
        <v>0</v>
      </c>
      <c r="H37" s="44" t="str">
        <f t="shared" si="3"/>
        <v>N/A</v>
      </c>
      <c r="I37" s="12" t="s">
        <v>1746</v>
      </c>
      <c r="J37" s="12" t="s">
        <v>1746</v>
      </c>
      <c r="K37" s="45" t="s">
        <v>736</v>
      </c>
      <c r="L37" s="9" t="str">
        <f t="shared" si="0"/>
        <v>N/A</v>
      </c>
    </row>
    <row r="38" spans="1:12" x14ac:dyDescent="0.2">
      <c r="A38" s="3" t="s">
        <v>997</v>
      </c>
      <c r="B38" s="35" t="s">
        <v>213</v>
      </c>
      <c r="C38" s="36">
        <v>3518</v>
      </c>
      <c r="D38" s="44" t="str">
        <f t="shared" si="1"/>
        <v>N/A</v>
      </c>
      <c r="E38" s="36">
        <v>4714</v>
      </c>
      <c r="F38" s="44" t="str">
        <f t="shared" si="2"/>
        <v>N/A</v>
      </c>
      <c r="G38" s="36">
        <v>3698</v>
      </c>
      <c r="H38" s="44" t="str">
        <f t="shared" si="3"/>
        <v>N/A</v>
      </c>
      <c r="I38" s="12">
        <v>34</v>
      </c>
      <c r="J38" s="12">
        <v>-21.6</v>
      </c>
      <c r="K38" s="45" t="s">
        <v>736</v>
      </c>
      <c r="L38" s="9" t="str">
        <f t="shared" si="0"/>
        <v>Yes</v>
      </c>
    </row>
    <row r="39" spans="1:12" x14ac:dyDescent="0.2">
      <c r="A39" s="3" t="s">
        <v>998</v>
      </c>
      <c r="B39" s="35" t="s">
        <v>213</v>
      </c>
      <c r="C39" s="36">
        <v>9375</v>
      </c>
      <c r="D39" s="44" t="str">
        <f t="shared" si="1"/>
        <v>N/A</v>
      </c>
      <c r="E39" s="36">
        <v>11523</v>
      </c>
      <c r="F39" s="44" t="str">
        <f t="shared" si="2"/>
        <v>N/A</v>
      </c>
      <c r="G39" s="36">
        <v>11601</v>
      </c>
      <c r="H39" s="44" t="str">
        <f t="shared" si="3"/>
        <v>N/A</v>
      </c>
      <c r="I39" s="12">
        <v>22.91</v>
      </c>
      <c r="J39" s="12">
        <v>0.67689999999999995</v>
      </c>
      <c r="K39" s="45" t="s">
        <v>736</v>
      </c>
      <c r="L39" s="9" t="str">
        <f t="shared" si="0"/>
        <v>Yes</v>
      </c>
    </row>
    <row r="40" spans="1:12" x14ac:dyDescent="0.2">
      <c r="A40" s="3" t="s">
        <v>999</v>
      </c>
      <c r="B40" s="35" t="s">
        <v>213</v>
      </c>
      <c r="C40" s="36">
        <v>155969</v>
      </c>
      <c r="D40" s="44" t="str">
        <f t="shared" si="1"/>
        <v>N/A</v>
      </c>
      <c r="E40" s="36">
        <v>175681</v>
      </c>
      <c r="F40" s="44" t="str">
        <f t="shared" si="2"/>
        <v>N/A</v>
      </c>
      <c r="G40" s="36">
        <v>161817</v>
      </c>
      <c r="H40" s="44" t="str">
        <f t="shared" si="3"/>
        <v>N/A</v>
      </c>
      <c r="I40" s="12">
        <v>12.64</v>
      </c>
      <c r="J40" s="12">
        <v>-7.89</v>
      </c>
      <c r="K40" s="45" t="s">
        <v>736</v>
      </c>
      <c r="L40" s="9" t="str">
        <f t="shared" si="0"/>
        <v>Yes</v>
      </c>
    </row>
    <row r="41" spans="1:12" x14ac:dyDescent="0.2">
      <c r="A41" s="46" t="s">
        <v>84</v>
      </c>
      <c r="B41" s="35" t="s">
        <v>213</v>
      </c>
      <c r="C41" s="47">
        <v>6080945382</v>
      </c>
      <c r="D41" s="44" t="str">
        <f t="shared" si="1"/>
        <v>N/A</v>
      </c>
      <c r="E41" s="47">
        <v>6287475821</v>
      </c>
      <c r="F41" s="44" t="str">
        <f t="shared" si="2"/>
        <v>N/A</v>
      </c>
      <c r="G41" s="47">
        <v>6400328275</v>
      </c>
      <c r="H41" s="44" t="str">
        <f t="shared" si="3"/>
        <v>N/A</v>
      </c>
      <c r="I41" s="12">
        <v>3.3959999999999999</v>
      </c>
      <c r="J41" s="12">
        <v>1.7949999999999999</v>
      </c>
      <c r="K41" s="45" t="s">
        <v>736</v>
      </c>
      <c r="L41" s="9" t="str">
        <f t="shared" si="0"/>
        <v>Yes</v>
      </c>
    </row>
    <row r="42" spans="1:12" x14ac:dyDescent="0.2">
      <c r="A42" s="46" t="s">
        <v>1487</v>
      </c>
      <c r="B42" s="35" t="s">
        <v>213</v>
      </c>
      <c r="C42" s="47">
        <v>8101.5323664999996</v>
      </c>
      <c r="D42" s="44" t="str">
        <f t="shared" si="1"/>
        <v>N/A</v>
      </c>
      <c r="E42" s="47">
        <v>7658.2673930000001</v>
      </c>
      <c r="F42" s="44" t="str">
        <f t="shared" si="2"/>
        <v>N/A</v>
      </c>
      <c r="G42" s="47">
        <v>7965.4519663999999</v>
      </c>
      <c r="H42" s="44" t="str">
        <f t="shared" si="3"/>
        <v>N/A</v>
      </c>
      <c r="I42" s="12">
        <v>-5.47</v>
      </c>
      <c r="J42" s="12">
        <v>4.0110000000000001</v>
      </c>
      <c r="K42" s="45" t="s">
        <v>736</v>
      </c>
      <c r="L42" s="9" t="str">
        <f t="shared" si="0"/>
        <v>Yes</v>
      </c>
    </row>
    <row r="43" spans="1:12" x14ac:dyDescent="0.2">
      <c r="A43" s="46" t="s">
        <v>1488</v>
      </c>
      <c r="B43" s="35" t="s">
        <v>213</v>
      </c>
      <c r="C43" s="47">
        <v>9614.5837231999994</v>
      </c>
      <c r="D43" s="44" t="str">
        <f t="shared" si="1"/>
        <v>N/A</v>
      </c>
      <c r="E43" s="47">
        <v>9344.0570394999995</v>
      </c>
      <c r="F43" s="44" t="str">
        <f t="shared" si="2"/>
        <v>N/A</v>
      </c>
      <c r="G43" s="47">
        <v>9703.2155034000007</v>
      </c>
      <c r="H43" s="44" t="str">
        <f t="shared" si="3"/>
        <v>N/A</v>
      </c>
      <c r="I43" s="12">
        <v>-2.81</v>
      </c>
      <c r="J43" s="12">
        <v>3.8439999999999999</v>
      </c>
      <c r="K43" s="45" t="s">
        <v>736</v>
      </c>
      <c r="L43" s="9" t="str">
        <f t="shared" si="0"/>
        <v>Yes</v>
      </c>
    </row>
    <row r="44" spans="1:12" x14ac:dyDescent="0.2">
      <c r="A44" s="4" t="s">
        <v>107</v>
      </c>
      <c r="B44" s="35" t="s">
        <v>213</v>
      </c>
      <c r="C44" s="47">
        <v>452430407</v>
      </c>
      <c r="D44" s="44" t="str">
        <f t="shared" si="1"/>
        <v>N/A</v>
      </c>
      <c r="E44" s="47">
        <v>447511712</v>
      </c>
      <c r="F44" s="44" t="str">
        <f t="shared" si="2"/>
        <v>N/A</v>
      </c>
      <c r="G44" s="47">
        <v>408118245</v>
      </c>
      <c r="H44" s="44" t="str">
        <f t="shared" si="3"/>
        <v>N/A</v>
      </c>
      <c r="I44" s="12">
        <v>-1.0900000000000001</v>
      </c>
      <c r="J44" s="12">
        <v>-8.8000000000000007</v>
      </c>
      <c r="K44" s="45" t="s">
        <v>736</v>
      </c>
      <c r="L44" s="9" t="str">
        <f t="shared" si="0"/>
        <v>Yes</v>
      </c>
    </row>
    <row r="45" spans="1:12" x14ac:dyDescent="0.2">
      <c r="A45" s="46" t="s">
        <v>158</v>
      </c>
      <c r="B45" s="48" t="s">
        <v>217</v>
      </c>
      <c r="C45" s="1">
        <v>14306</v>
      </c>
      <c r="D45" s="44" t="str">
        <f>IF($B45="N/A","N/A",IF(C45&gt;0,"No",IF(C45&lt;0,"No","Yes")))</f>
        <v>No</v>
      </c>
      <c r="E45" s="1">
        <v>1812</v>
      </c>
      <c r="F45" s="44" t="str">
        <f>IF($B45="N/A","N/A",IF(E45&gt;0,"No",IF(E45&lt;0,"No","Yes")))</f>
        <v>No</v>
      </c>
      <c r="G45" s="1">
        <v>1057</v>
      </c>
      <c r="H45" s="44" t="str">
        <f>IF($B45="N/A","N/A",IF(G45&gt;0,"No",IF(G45&lt;0,"No","Yes")))</f>
        <v>No</v>
      </c>
      <c r="I45" s="12">
        <v>-87.3</v>
      </c>
      <c r="J45" s="12">
        <v>-41.7</v>
      </c>
      <c r="K45" s="45" t="s">
        <v>736</v>
      </c>
      <c r="L45" s="9" t="str">
        <f t="shared" si="0"/>
        <v>No</v>
      </c>
    </row>
    <row r="46" spans="1:12" x14ac:dyDescent="0.2">
      <c r="A46" s="46" t="s">
        <v>156</v>
      </c>
      <c r="B46" s="35" t="s">
        <v>213</v>
      </c>
      <c r="C46" s="47">
        <v>21658368</v>
      </c>
      <c r="D46" s="44" t="str">
        <f t="shared" ref="D46:D47" si="4">IF($B46="N/A","N/A",IF(C46&gt;10,"No",IF(C46&lt;-10,"No","Yes")))</f>
        <v>N/A</v>
      </c>
      <c r="E46" s="47">
        <v>2520779</v>
      </c>
      <c r="F46" s="44" t="str">
        <f t="shared" ref="F46:F47" si="5">IF($B46="N/A","N/A",IF(E46&gt;10,"No",IF(E46&lt;-10,"No","Yes")))</f>
        <v>N/A</v>
      </c>
      <c r="G46" s="47">
        <v>1452465</v>
      </c>
      <c r="H46" s="44" t="str">
        <f t="shared" ref="H46:H47" si="6">IF($B46="N/A","N/A",IF(G46&gt;10,"No",IF(G46&lt;-10,"No","Yes")))</f>
        <v>N/A</v>
      </c>
      <c r="I46" s="12">
        <v>-88.4</v>
      </c>
      <c r="J46" s="12">
        <v>-42.4</v>
      </c>
      <c r="K46" s="45" t="s">
        <v>736</v>
      </c>
      <c r="L46" s="9" t="str">
        <f t="shared" si="0"/>
        <v>No</v>
      </c>
    </row>
    <row r="47" spans="1:12" x14ac:dyDescent="0.2">
      <c r="A47" s="46" t="s">
        <v>1290</v>
      </c>
      <c r="B47" s="35" t="s">
        <v>213</v>
      </c>
      <c r="C47" s="47">
        <v>1513.9359709</v>
      </c>
      <c r="D47" s="44" t="str">
        <f t="shared" si="4"/>
        <v>N/A</v>
      </c>
      <c r="E47" s="47">
        <v>1391.1583885</v>
      </c>
      <c r="F47" s="44" t="str">
        <f t="shared" si="5"/>
        <v>N/A</v>
      </c>
      <c r="G47" s="47">
        <v>1374.1390727999999</v>
      </c>
      <c r="H47" s="44" t="str">
        <f t="shared" si="6"/>
        <v>N/A</v>
      </c>
      <c r="I47" s="12">
        <v>-8.11</v>
      </c>
      <c r="J47" s="12">
        <v>-1.22</v>
      </c>
      <c r="K47" s="45" t="s">
        <v>736</v>
      </c>
      <c r="L47" s="9" t="str">
        <f>IF(J47="Div by 0", "N/A", IF(OR(J47="N/A",K47="N/A"),"N/A", IF(J47&gt;VALUE(MID(K47,1,2)), "No", IF(J47&lt;-1*VALUE(MID(K47,1,2)), "No", "Yes"))))</f>
        <v>Yes</v>
      </c>
    </row>
    <row r="48" spans="1:12" x14ac:dyDescent="0.2">
      <c r="A48" s="46" t="s">
        <v>1489</v>
      </c>
      <c r="B48" s="35" t="s">
        <v>213</v>
      </c>
      <c r="C48" s="47">
        <v>19070.024019</v>
      </c>
      <c r="D48" s="44" t="str">
        <f t="shared" ref="D48:D74" si="7">IF($B48="N/A","N/A",IF(C48&gt;10,"No",IF(C48&lt;-10,"No","Yes")))</f>
        <v>N/A</v>
      </c>
      <c r="E48" s="47">
        <v>18300.041505000001</v>
      </c>
      <c r="F48" s="44" t="str">
        <f t="shared" ref="F48:F74" si="8">IF($B48="N/A","N/A",IF(E48&gt;10,"No",IF(E48&lt;-10,"No","Yes")))</f>
        <v>N/A</v>
      </c>
      <c r="G48" s="47">
        <v>18536.469808999998</v>
      </c>
      <c r="H48" s="44" t="str">
        <f t="shared" ref="H48:H74" si="9">IF($B48="N/A","N/A",IF(G48&gt;10,"No",IF(G48&lt;-10,"No","Yes")))</f>
        <v>N/A</v>
      </c>
      <c r="I48" s="12">
        <v>-4.04</v>
      </c>
      <c r="J48" s="12">
        <v>1.292</v>
      </c>
      <c r="K48" s="45" t="s">
        <v>736</v>
      </c>
      <c r="L48" s="9" t="str">
        <f t="shared" ref="L48:L74" si="10">IF(J48="Div by 0", "N/A", IF(K48="N/A","N/A", IF(J48&gt;VALUE(MID(K48,1,2)), "No", IF(J48&lt;-1*VALUE(MID(K48,1,2)), "No", "Yes"))))</f>
        <v>Yes</v>
      </c>
    </row>
    <row r="49" spans="1:12" x14ac:dyDescent="0.2">
      <c r="A49" s="46" t="s">
        <v>1490</v>
      </c>
      <c r="B49" s="35" t="s">
        <v>213</v>
      </c>
      <c r="C49" s="47">
        <v>10929.530382000001</v>
      </c>
      <c r="D49" s="44" t="str">
        <f t="shared" si="7"/>
        <v>N/A</v>
      </c>
      <c r="E49" s="47">
        <v>11704.366544</v>
      </c>
      <c r="F49" s="44" t="str">
        <f t="shared" si="8"/>
        <v>N/A</v>
      </c>
      <c r="G49" s="47">
        <v>12631.607043</v>
      </c>
      <c r="H49" s="44" t="str">
        <f t="shared" si="9"/>
        <v>N/A</v>
      </c>
      <c r="I49" s="12">
        <v>7.0890000000000004</v>
      </c>
      <c r="J49" s="12">
        <v>7.9219999999999997</v>
      </c>
      <c r="K49" s="45" t="s">
        <v>736</v>
      </c>
      <c r="L49" s="9" t="str">
        <f t="shared" si="10"/>
        <v>Yes</v>
      </c>
    </row>
    <row r="50" spans="1:12" x14ac:dyDescent="0.2">
      <c r="A50" s="46" t="s">
        <v>1491</v>
      </c>
      <c r="B50" s="35" t="s">
        <v>213</v>
      </c>
      <c r="C50" s="47">
        <v>38254.009601999998</v>
      </c>
      <c r="D50" s="44" t="str">
        <f t="shared" si="7"/>
        <v>N/A</v>
      </c>
      <c r="E50" s="47">
        <v>34506.076788999999</v>
      </c>
      <c r="F50" s="44" t="str">
        <f t="shared" si="8"/>
        <v>N/A</v>
      </c>
      <c r="G50" s="47">
        <v>33649.522482</v>
      </c>
      <c r="H50" s="44" t="str">
        <f t="shared" si="9"/>
        <v>N/A</v>
      </c>
      <c r="I50" s="12">
        <v>-9.8000000000000007</v>
      </c>
      <c r="J50" s="12">
        <v>-2.48</v>
      </c>
      <c r="K50" s="45" t="s">
        <v>736</v>
      </c>
      <c r="L50" s="9" t="str">
        <f t="shared" si="10"/>
        <v>Yes</v>
      </c>
    </row>
    <row r="51" spans="1:12" x14ac:dyDescent="0.2">
      <c r="A51" s="46" t="s">
        <v>1492</v>
      </c>
      <c r="B51" s="35" t="s">
        <v>213</v>
      </c>
      <c r="C51" s="47">
        <v>19233.329779</v>
      </c>
      <c r="D51" s="44" t="str">
        <f t="shared" si="7"/>
        <v>N/A</v>
      </c>
      <c r="E51" s="47">
        <v>16955.364763000001</v>
      </c>
      <c r="F51" s="44" t="str">
        <f t="shared" si="8"/>
        <v>N/A</v>
      </c>
      <c r="G51" s="47">
        <v>16087.868619999999</v>
      </c>
      <c r="H51" s="44" t="str">
        <f t="shared" si="9"/>
        <v>N/A</v>
      </c>
      <c r="I51" s="12">
        <v>-11.8</v>
      </c>
      <c r="J51" s="12">
        <v>-5.12</v>
      </c>
      <c r="K51" s="45" t="s">
        <v>736</v>
      </c>
      <c r="L51" s="9" t="str">
        <f t="shared" si="10"/>
        <v>Yes</v>
      </c>
    </row>
    <row r="52" spans="1:12" x14ac:dyDescent="0.2">
      <c r="A52" s="46" t="s">
        <v>1493</v>
      </c>
      <c r="B52" s="35" t="s">
        <v>213</v>
      </c>
      <c r="C52" s="47">
        <v>7764.1088889000002</v>
      </c>
      <c r="D52" s="44" t="str">
        <f t="shared" si="7"/>
        <v>N/A</v>
      </c>
      <c r="E52" s="47">
        <v>8427.8520681999998</v>
      </c>
      <c r="F52" s="44" t="str">
        <f t="shared" si="8"/>
        <v>N/A</v>
      </c>
      <c r="G52" s="47">
        <v>9026.6142005000002</v>
      </c>
      <c r="H52" s="44" t="str">
        <f t="shared" si="9"/>
        <v>N/A</v>
      </c>
      <c r="I52" s="12">
        <v>8.5489999999999995</v>
      </c>
      <c r="J52" s="12">
        <v>7.1050000000000004</v>
      </c>
      <c r="K52" s="45" t="s">
        <v>736</v>
      </c>
      <c r="L52" s="9" t="str">
        <f t="shared" si="10"/>
        <v>Yes</v>
      </c>
    </row>
    <row r="53" spans="1:12" x14ac:dyDescent="0.2">
      <c r="A53" s="46" t="s">
        <v>1494</v>
      </c>
      <c r="B53" s="35" t="s">
        <v>213</v>
      </c>
      <c r="C53" s="47">
        <v>2648.2749245</v>
      </c>
      <c r="D53" s="44" t="str">
        <f t="shared" si="7"/>
        <v>N/A</v>
      </c>
      <c r="E53" s="47">
        <v>2738.8949919000002</v>
      </c>
      <c r="F53" s="44" t="str">
        <f t="shared" si="8"/>
        <v>N/A</v>
      </c>
      <c r="G53" s="47">
        <v>2546.7340067</v>
      </c>
      <c r="H53" s="44" t="str">
        <f t="shared" si="9"/>
        <v>N/A</v>
      </c>
      <c r="I53" s="12">
        <v>3.4220000000000002</v>
      </c>
      <c r="J53" s="12">
        <v>-7.02</v>
      </c>
      <c r="K53" s="45" t="s">
        <v>736</v>
      </c>
      <c r="L53" s="9" t="str">
        <f t="shared" si="10"/>
        <v>Yes</v>
      </c>
    </row>
    <row r="54" spans="1:12" x14ac:dyDescent="0.2">
      <c r="A54" s="46" t="s">
        <v>1495</v>
      </c>
      <c r="B54" s="35" t="s">
        <v>213</v>
      </c>
      <c r="C54" s="47">
        <v>12064.465490000001</v>
      </c>
      <c r="D54" s="44" t="str">
        <f t="shared" si="7"/>
        <v>N/A</v>
      </c>
      <c r="E54" s="47">
        <v>11721.561753</v>
      </c>
      <c r="F54" s="44" t="str">
        <f t="shared" si="8"/>
        <v>N/A</v>
      </c>
      <c r="G54" s="47">
        <v>12264.627103000001</v>
      </c>
      <c r="H54" s="44" t="str">
        <f t="shared" si="9"/>
        <v>N/A</v>
      </c>
      <c r="I54" s="12">
        <v>-2.84</v>
      </c>
      <c r="J54" s="12">
        <v>4.633</v>
      </c>
      <c r="K54" s="45" t="s">
        <v>736</v>
      </c>
      <c r="L54" s="9" t="str">
        <f t="shared" si="10"/>
        <v>Yes</v>
      </c>
    </row>
    <row r="55" spans="1:12" x14ac:dyDescent="0.2">
      <c r="A55" s="46" t="s">
        <v>1496</v>
      </c>
      <c r="B55" s="35" t="s">
        <v>213</v>
      </c>
      <c r="C55" s="47">
        <v>15064.297151999999</v>
      </c>
      <c r="D55" s="44" t="str">
        <f t="shared" si="7"/>
        <v>N/A</v>
      </c>
      <c r="E55" s="47">
        <v>15508.999974</v>
      </c>
      <c r="F55" s="44" t="str">
        <f t="shared" si="8"/>
        <v>N/A</v>
      </c>
      <c r="G55" s="47">
        <v>16233.449085</v>
      </c>
      <c r="H55" s="44" t="str">
        <f t="shared" si="9"/>
        <v>N/A</v>
      </c>
      <c r="I55" s="12">
        <v>2.952</v>
      </c>
      <c r="J55" s="12">
        <v>4.6710000000000003</v>
      </c>
      <c r="K55" s="45" t="s">
        <v>736</v>
      </c>
      <c r="L55" s="9" t="str">
        <f t="shared" si="10"/>
        <v>Yes</v>
      </c>
    </row>
    <row r="56" spans="1:12" ht="25.5" x14ac:dyDescent="0.2">
      <c r="A56" s="46" t="s">
        <v>1497</v>
      </c>
      <c r="B56" s="35" t="s">
        <v>213</v>
      </c>
      <c r="C56" s="47">
        <v>35692.18432</v>
      </c>
      <c r="D56" s="44" t="str">
        <f t="shared" si="7"/>
        <v>N/A</v>
      </c>
      <c r="E56" s="47">
        <v>72128.801733999993</v>
      </c>
      <c r="F56" s="44" t="str">
        <f t="shared" si="8"/>
        <v>N/A</v>
      </c>
      <c r="G56" s="47">
        <v>34369.427760999999</v>
      </c>
      <c r="H56" s="44" t="str">
        <f t="shared" si="9"/>
        <v>N/A</v>
      </c>
      <c r="I56" s="12">
        <v>102.1</v>
      </c>
      <c r="J56" s="12">
        <v>-52.3</v>
      </c>
      <c r="K56" s="45" t="s">
        <v>736</v>
      </c>
      <c r="L56" s="9" t="str">
        <f t="shared" si="10"/>
        <v>No</v>
      </c>
    </row>
    <row r="57" spans="1:12" x14ac:dyDescent="0.2">
      <c r="A57" s="46" t="s">
        <v>1498</v>
      </c>
      <c r="B57" s="35" t="s">
        <v>213</v>
      </c>
      <c r="C57" s="47">
        <v>9012.9424500999994</v>
      </c>
      <c r="D57" s="44" t="str">
        <f t="shared" si="7"/>
        <v>N/A</v>
      </c>
      <c r="E57" s="47">
        <v>8565.8188541</v>
      </c>
      <c r="F57" s="44" t="str">
        <f t="shared" si="8"/>
        <v>N/A</v>
      </c>
      <c r="G57" s="47">
        <v>8907.3849202000001</v>
      </c>
      <c r="H57" s="44" t="str">
        <f t="shared" si="9"/>
        <v>N/A</v>
      </c>
      <c r="I57" s="12">
        <v>-4.96</v>
      </c>
      <c r="J57" s="12">
        <v>3.988</v>
      </c>
      <c r="K57" s="45" t="s">
        <v>736</v>
      </c>
      <c r="L57" s="9" t="str">
        <f t="shared" si="10"/>
        <v>Yes</v>
      </c>
    </row>
    <row r="58" spans="1:12" x14ac:dyDescent="0.2">
      <c r="A58" s="46" t="s">
        <v>1499</v>
      </c>
      <c r="B58" s="35" t="s">
        <v>213</v>
      </c>
      <c r="C58" s="47">
        <v>8824.0962780000009</v>
      </c>
      <c r="D58" s="44" t="str">
        <f t="shared" si="7"/>
        <v>N/A</v>
      </c>
      <c r="E58" s="47">
        <v>8147.8557561999996</v>
      </c>
      <c r="F58" s="44" t="str">
        <f t="shared" si="8"/>
        <v>N/A</v>
      </c>
      <c r="G58" s="47">
        <v>8455.5280323999996</v>
      </c>
      <c r="H58" s="44" t="str">
        <f t="shared" si="9"/>
        <v>N/A</v>
      </c>
      <c r="I58" s="12">
        <v>-7.66</v>
      </c>
      <c r="J58" s="12">
        <v>3.7759999999999998</v>
      </c>
      <c r="K58" s="45" t="s">
        <v>736</v>
      </c>
      <c r="L58" s="9" t="str">
        <f t="shared" si="10"/>
        <v>Yes</v>
      </c>
    </row>
    <row r="59" spans="1:12" x14ac:dyDescent="0.2">
      <c r="A59" s="46" t="s">
        <v>1500</v>
      </c>
      <c r="B59" s="35" t="s">
        <v>213</v>
      </c>
      <c r="C59" s="47">
        <v>6915.0059650000003</v>
      </c>
      <c r="D59" s="44" t="str">
        <f t="shared" si="7"/>
        <v>N/A</v>
      </c>
      <c r="E59" s="47">
        <v>6946.8922652000001</v>
      </c>
      <c r="F59" s="44" t="str">
        <f t="shared" si="8"/>
        <v>N/A</v>
      </c>
      <c r="G59" s="47">
        <v>6864.1328683000002</v>
      </c>
      <c r="H59" s="44" t="str">
        <f t="shared" si="9"/>
        <v>N/A</v>
      </c>
      <c r="I59" s="12">
        <v>0.46110000000000001</v>
      </c>
      <c r="J59" s="12">
        <v>-1.19</v>
      </c>
      <c r="K59" s="45" t="s">
        <v>736</v>
      </c>
      <c r="L59" s="9" t="str">
        <f t="shared" si="10"/>
        <v>Yes</v>
      </c>
    </row>
    <row r="60" spans="1:12" x14ac:dyDescent="0.2">
      <c r="A60" s="46" t="s">
        <v>1501</v>
      </c>
      <c r="B60" s="35" t="s">
        <v>213</v>
      </c>
      <c r="C60" s="47">
        <v>1890.5597296999999</v>
      </c>
      <c r="D60" s="44" t="str">
        <f t="shared" si="7"/>
        <v>N/A</v>
      </c>
      <c r="E60" s="47">
        <v>1813.3807079000001</v>
      </c>
      <c r="F60" s="44" t="str">
        <f t="shared" si="8"/>
        <v>N/A</v>
      </c>
      <c r="G60" s="47">
        <v>1774.6313476</v>
      </c>
      <c r="H60" s="44" t="str">
        <f t="shared" si="9"/>
        <v>N/A</v>
      </c>
      <c r="I60" s="12">
        <v>-4.08</v>
      </c>
      <c r="J60" s="12">
        <v>-2.14</v>
      </c>
      <c r="K60" s="45" t="s">
        <v>736</v>
      </c>
      <c r="L60" s="9" t="str">
        <f t="shared" si="10"/>
        <v>Yes</v>
      </c>
    </row>
    <row r="61" spans="1:12" x14ac:dyDescent="0.2">
      <c r="A61" s="46" t="s">
        <v>1502</v>
      </c>
      <c r="B61" s="35" t="s">
        <v>213</v>
      </c>
      <c r="C61" s="47">
        <v>1932.9146765</v>
      </c>
      <c r="D61" s="44" t="str">
        <f t="shared" si="7"/>
        <v>N/A</v>
      </c>
      <c r="E61" s="47">
        <v>1919.5296854000001</v>
      </c>
      <c r="F61" s="44" t="str">
        <f t="shared" si="8"/>
        <v>N/A</v>
      </c>
      <c r="G61" s="47">
        <v>1823.2246697999999</v>
      </c>
      <c r="H61" s="44" t="str">
        <f t="shared" si="9"/>
        <v>N/A</v>
      </c>
      <c r="I61" s="12">
        <v>-0.69199999999999995</v>
      </c>
      <c r="J61" s="12">
        <v>-5.0199999999999996</v>
      </c>
      <c r="K61" s="45" t="s">
        <v>736</v>
      </c>
      <c r="L61" s="9" t="str">
        <f t="shared" si="10"/>
        <v>Yes</v>
      </c>
    </row>
    <row r="62" spans="1:12" x14ac:dyDescent="0.2">
      <c r="A62" s="46" t="s">
        <v>1503</v>
      </c>
      <c r="B62" s="35" t="s">
        <v>213</v>
      </c>
      <c r="C62" s="47" t="s">
        <v>1746</v>
      </c>
      <c r="D62" s="44" t="str">
        <f t="shared" si="7"/>
        <v>N/A</v>
      </c>
      <c r="E62" s="47" t="s">
        <v>1746</v>
      </c>
      <c r="F62" s="44" t="str">
        <f t="shared" si="8"/>
        <v>N/A</v>
      </c>
      <c r="G62" s="47" t="s">
        <v>1746</v>
      </c>
      <c r="H62" s="44" t="str">
        <f t="shared" si="9"/>
        <v>N/A</v>
      </c>
      <c r="I62" s="12" t="s">
        <v>1746</v>
      </c>
      <c r="J62" s="12" t="s">
        <v>1746</v>
      </c>
      <c r="K62" s="45" t="s">
        <v>736</v>
      </c>
      <c r="L62" s="9" t="str">
        <f t="shared" si="10"/>
        <v>N/A</v>
      </c>
    </row>
    <row r="63" spans="1:12" ht="25.5" x14ac:dyDescent="0.2">
      <c r="A63" s="46" t="s">
        <v>1504</v>
      </c>
      <c r="B63" s="35" t="s">
        <v>213</v>
      </c>
      <c r="C63" s="47" t="s">
        <v>1746</v>
      </c>
      <c r="D63" s="44" t="str">
        <f t="shared" si="7"/>
        <v>N/A</v>
      </c>
      <c r="E63" s="47" t="s">
        <v>1746</v>
      </c>
      <c r="F63" s="44" t="str">
        <f t="shared" si="8"/>
        <v>N/A</v>
      </c>
      <c r="G63" s="47" t="s">
        <v>1746</v>
      </c>
      <c r="H63" s="44" t="str">
        <f t="shared" si="9"/>
        <v>N/A</v>
      </c>
      <c r="I63" s="12" t="s">
        <v>1746</v>
      </c>
      <c r="J63" s="12" t="s">
        <v>1746</v>
      </c>
      <c r="K63" s="45" t="s">
        <v>736</v>
      </c>
      <c r="L63" s="9" t="str">
        <f t="shared" si="10"/>
        <v>N/A</v>
      </c>
    </row>
    <row r="64" spans="1:12" x14ac:dyDescent="0.2">
      <c r="A64" s="46" t="s">
        <v>1505</v>
      </c>
      <c r="B64" s="35" t="s">
        <v>213</v>
      </c>
      <c r="C64" s="47">
        <v>2020.2952734</v>
      </c>
      <c r="D64" s="44" t="str">
        <f t="shared" si="7"/>
        <v>N/A</v>
      </c>
      <c r="E64" s="47">
        <v>1912.455506</v>
      </c>
      <c r="F64" s="44" t="str">
        <f t="shared" si="8"/>
        <v>N/A</v>
      </c>
      <c r="G64" s="47">
        <v>1894.1068253999999</v>
      </c>
      <c r="H64" s="44" t="str">
        <f t="shared" si="9"/>
        <v>N/A</v>
      </c>
      <c r="I64" s="12">
        <v>-5.34</v>
      </c>
      <c r="J64" s="12">
        <v>-0.95899999999999996</v>
      </c>
      <c r="K64" s="45" t="s">
        <v>736</v>
      </c>
      <c r="L64" s="9" t="str">
        <f t="shared" si="10"/>
        <v>Yes</v>
      </c>
    </row>
    <row r="65" spans="1:12" x14ac:dyDescent="0.2">
      <c r="A65" s="46" t="s">
        <v>1506</v>
      </c>
      <c r="B65" s="35" t="s">
        <v>213</v>
      </c>
      <c r="C65" s="47">
        <v>1336.6639705</v>
      </c>
      <c r="D65" s="44" t="str">
        <f t="shared" si="7"/>
        <v>N/A</v>
      </c>
      <c r="E65" s="47">
        <v>1324.0565978</v>
      </c>
      <c r="F65" s="44" t="str">
        <f t="shared" si="8"/>
        <v>N/A</v>
      </c>
      <c r="G65" s="47">
        <v>1277.9970516000001</v>
      </c>
      <c r="H65" s="44" t="str">
        <f t="shared" si="9"/>
        <v>N/A</v>
      </c>
      <c r="I65" s="12">
        <v>-0.94299999999999995</v>
      </c>
      <c r="J65" s="12">
        <v>-3.48</v>
      </c>
      <c r="K65" s="45" t="s">
        <v>736</v>
      </c>
      <c r="L65" s="9" t="str">
        <f t="shared" si="10"/>
        <v>Yes</v>
      </c>
    </row>
    <row r="66" spans="1:12" x14ac:dyDescent="0.2">
      <c r="A66" s="46" t="s">
        <v>1507</v>
      </c>
      <c r="B66" s="35" t="s">
        <v>213</v>
      </c>
      <c r="C66" s="47">
        <v>2340.8579285000001</v>
      </c>
      <c r="D66" s="44" t="str">
        <f t="shared" si="7"/>
        <v>N/A</v>
      </c>
      <c r="E66" s="47">
        <v>2331.7227508999999</v>
      </c>
      <c r="F66" s="44" t="str">
        <f t="shared" si="8"/>
        <v>N/A</v>
      </c>
      <c r="G66" s="47">
        <v>1967.8329836</v>
      </c>
      <c r="H66" s="44" t="str">
        <f t="shared" si="9"/>
        <v>N/A</v>
      </c>
      <c r="I66" s="12">
        <v>-0.39</v>
      </c>
      <c r="J66" s="12">
        <v>-15.6</v>
      </c>
      <c r="K66" s="45" t="s">
        <v>736</v>
      </c>
      <c r="L66" s="9" t="str">
        <f t="shared" si="10"/>
        <v>Yes</v>
      </c>
    </row>
    <row r="67" spans="1:12" x14ac:dyDescent="0.2">
      <c r="A67" s="46" t="s">
        <v>1508</v>
      </c>
      <c r="B67" s="35" t="s">
        <v>213</v>
      </c>
      <c r="C67" s="47">
        <v>158.74260609000001</v>
      </c>
      <c r="D67" s="44" t="str">
        <f t="shared" si="7"/>
        <v>N/A</v>
      </c>
      <c r="E67" s="47">
        <v>170.37536806</v>
      </c>
      <c r="F67" s="44" t="str">
        <f t="shared" si="8"/>
        <v>N/A</v>
      </c>
      <c r="G67" s="47">
        <v>165.41191430999999</v>
      </c>
      <c r="H67" s="44" t="str">
        <f t="shared" si="9"/>
        <v>N/A</v>
      </c>
      <c r="I67" s="12">
        <v>7.3280000000000003</v>
      </c>
      <c r="J67" s="12">
        <v>-2.91</v>
      </c>
      <c r="K67" s="45" t="s">
        <v>736</v>
      </c>
      <c r="L67" s="9" t="str">
        <f t="shared" si="10"/>
        <v>Yes</v>
      </c>
    </row>
    <row r="68" spans="1:12" x14ac:dyDescent="0.2">
      <c r="A68" s="46" t="s">
        <v>1509</v>
      </c>
      <c r="B68" s="35" t="s">
        <v>213</v>
      </c>
      <c r="C68" s="47">
        <v>2477.7411929</v>
      </c>
      <c r="D68" s="44" t="str">
        <f t="shared" si="7"/>
        <v>N/A</v>
      </c>
      <c r="E68" s="47">
        <v>2372.3582726</v>
      </c>
      <c r="F68" s="44" t="str">
        <f t="shared" si="8"/>
        <v>N/A</v>
      </c>
      <c r="G68" s="47">
        <v>2353.8522263</v>
      </c>
      <c r="H68" s="44" t="str">
        <f t="shared" si="9"/>
        <v>N/A</v>
      </c>
      <c r="I68" s="12">
        <v>-4.25</v>
      </c>
      <c r="J68" s="12">
        <v>-0.78</v>
      </c>
      <c r="K68" s="45" t="s">
        <v>736</v>
      </c>
      <c r="L68" s="9" t="str">
        <f t="shared" si="10"/>
        <v>Yes</v>
      </c>
    </row>
    <row r="69" spans="1:12" x14ac:dyDescent="0.2">
      <c r="A69" s="46" t="s">
        <v>1510</v>
      </c>
      <c r="B69" s="35" t="s">
        <v>213</v>
      </c>
      <c r="C69" s="47">
        <v>3635.0319806000002</v>
      </c>
      <c r="D69" s="44" t="str">
        <f t="shared" si="7"/>
        <v>N/A</v>
      </c>
      <c r="E69" s="47">
        <v>3631.4842401999999</v>
      </c>
      <c r="F69" s="44" t="str">
        <f t="shared" si="8"/>
        <v>N/A</v>
      </c>
      <c r="G69" s="47">
        <v>3485.3073764999999</v>
      </c>
      <c r="H69" s="44" t="str">
        <f t="shared" si="9"/>
        <v>N/A</v>
      </c>
      <c r="I69" s="12">
        <v>-9.8000000000000004E-2</v>
      </c>
      <c r="J69" s="12">
        <v>-4.03</v>
      </c>
      <c r="K69" s="45" t="s">
        <v>736</v>
      </c>
      <c r="L69" s="9" t="str">
        <f t="shared" si="10"/>
        <v>Yes</v>
      </c>
    </row>
    <row r="70" spans="1:12" x14ac:dyDescent="0.2">
      <c r="A70" s="46" t="s">
        <v>1511</v>
      </c>
      <c r="B70" s="35" t="s">
        <v>213</v>
      </c>
      <c r="C70" s="47" t="s">
        <v>1746</v>
      </c>
      <c r="D70" s="44" t="str">
        <f t="shared" si="7"/>
        <v>N/A</v>
      </c>
      <c r="E70" s="47" t="s">
        <v>1746</v>
      </c>
      <c r="F70" s="44" t="str">
        <f t="shared" si="8"/>
        <v>N/A</v>
      </c>
      <c r="G70" s="47" t="s">
        <v>1746</v>
      </c>
      <c r="H70" s="44" t="str">
        <f t="shared" si="9"/>
        <v>N/A</v>
      </c>
      <c r="I70" s="12" t="s">
        <v>1746</v>
      </c>
      <c r="J70" s="12" t="s">
        <v>1746</v>
      </c>
      <c r="K70" s="45" t="s">
        <v>736</v>
      </c>
      <c r="L70" s="9" t="str">
        <f t="shared" si="10"/>
        <v>N/A</v>
      </c>
    </row>
    <row r="71" spans="1:12" ht="25.5" x14ac:dyDescent="0.2">
      <c r="A71" s="46" t="s">
        <v>1512</v>
      </c>
      <c r="B71" s="35" t="s">
        <v>213</v>
      </c>
      <c r="C71" s="47" t="s">
        <v>1746</v>
      </c>
      <c r="D71" s="44" t="str">
        <f t="shared" si="7"/>
        <v>N/A</v>
      </c>
      <c r="E71" s="47" t="s">
        <v>1746</v>
      </c>
      <c r="F71" s="44" t="str">
        <f t="shared" si="8"/>
        <v>N/A</v>
      </c>
      <c r="G71" s="47" t="s">
        <v>1746</v>
      </c>
      <c r="H71" s="44" t="str">
        <f t="shared" si="9"/>
        <v>N/A</v>
      </c>
      <c r="I71" s="12" t="s">
        <v>1746</v>
      </c>
      <c r="J71" s="12" t="s">
        <v>1746</v>
      </c>
      <c r="K71" s="45" t="s">
        <v>736</v>
      </c>
      <c r="L71" s="9" t="str">
        <f t="shared" si="10"/>
        <v>N/A</v>
      </c>
    </row>
    <row r="72" spans="1:12" x14ac:dyDescent="0.2">
      <c r="A72" s="46" t="s">
        <v>1513</v>
      </c>
      <c r="B72" s="35" t="s">
        <v>213</v>
      </c>
      <c r="C72" s="47">
        <v>2476.6944287000001</v>
      </c>
      <c r="D72" s="44" t="str">
        <f t="shared" si="7"/>
        <v>N/A</v>
      </c>
      <c r="E72" s="47">
        <v>2459.8061094999998</v>
      </c>
      <c r="F72" s="44" t="str">
        <f t="shared" si="8"/>
        <v>N/A</v>
      </c>
      <c r="G72" s="47">
        <v>2273.5083829</v>
      </c>
      <c r="H72" s="44" t="str">
        <f t="shared" si="9"/>
        <v>N/A</v>
      </c>
      <c r="I72" s="12">
        <v>-0.68200000000000005</v>
      </c>
      <c r="J72" s="12">
        <v>-7.57</v>
      </c>
      <c r="K72" s="45" t="s">
        <v>736</v>
      </c>
      <c r="L72" s="9" t="str">
        <f t="shared" si="10"/>
        <v>Yes</v>
      </c>
    </row>
    <row r="73" spans="1:12" x14ac:dyDescent="0.2">
      <c r="A73" s="46" t="s">
        <v>1514</v>
      </c>
      <c r="B73" s="35" t="s">
        <v>213</v>
      </c>
      <c r="C73" s="47">
        <v>1925.3682133</v>
      </c>
      <c r="D73" s="44" t="str">
        <f t="shared" si="7"/>
        <v>N/A</v>
      </c>
      <c r="E73" s="47">
        <v>1809.4617721</v>
      </c>
      <c r="F73" s="44" t="str">
        <f t="shared" si="8"/>
        <v>N/A</v>
      </c>
      <c r="G73" s="47">
        <v>1546.6718386</v>
      </c>
      <c r="H73" s="44" t="str">
        <f t="shared" si="9"/>
        <v>N/A</v>
      </c>
      <c r="I73" s="12">
        <v>-6.02</v>
      </c>
      <c r="J73" s="12">
        <v>-14.5</v>
      </c>
      <c r="K73" s="45" t="s">
        <v>736</v>
      </c>
      <c r="L73" s="9" t="str">
        <f t="shared" si="10"/>
        <v>Yes</v>
      </c>
    </row>
    <row r="74" spans="1:12" x14ac:dyDescent="0.2">
      <c r="A74" s="46" t="s">
        <v>1515</v>
      </c>
      <c r="B74" s="35" t="s">
        <v>213</v>
      </c>
      <c r="C74" s="47">
        <v>2382.4301432000002</v>
      </c>
      <c r="D74" s="44" t="str">
        <f t="shared" si="7"/>
        <v>N/A</v>
      </c>
      <c r="E74" s="47">
        <v>2274.8210221999998</v>
      </c>
      <c r="F74" s="44" t="str">
        <f t="shared" si="8"/>
        <v>N/A</v>
      </c>
      <c r="G74" s="47">
        <v>2301.1363516000001</v>
      </c>
      <c r="H74" s="44" t="str">
        <f t="shared" si="9"/>
        <v>N/A</v>
      </c>
      <c r="I74" s="12">
        <v>-4.5199999999999996</v>
      </c>
      <c r="J74" s="12">
        <v>1.157</v>
      </c>
      <c r="K74" s="45" t="s">
        <v>736</v>
      </c>
      <c r="L74" s="9" t="str">
        <f t="shared" si="10"/>
        <v>Yes</v>
      </c>
    </row>
    <row r="75" spans="1:12" x14ac:dyDescent="0.2">
      <c r="A75" s="46" t="s">
        <v>1597</v>
      </c>
      <c r="B75" s="35" t="s">
        <v>213</v>
      </c>
      <c r="C75" s="47">
        <v>443315779</v>
      </c>
      <c r="D75" s="44" t="str">
        <f t="shared" ref="D75:D144" si="11">IF($B75="N/A","N/A",IF(C75&gt;10,"No",IF(C75&lt;-10,"No","Yes")))</f>
        <v>N/A</v>
      </c>
      <c r="E75" s="47">
        <v>455529442</v>
      </c>
      <c r="F75" s="44" t="str">
        <f t="shared" ref="F75:F144" si="12">IF($B75="N/A","N/A",IF(E75&gt;10,"No",IF(E75&lt;-10,"No","Yes")))</f>
        <v>N/A</v>
      </c>
      <c r="G75" s="47">
        <v>406150456</v>
      </c>
      <c r="H75" s="44" t="str">
        <f t="shared" ref="H75:H144" si="13">IF($B75="N/A","N/A",IF(G75&gt;10,"No",IF(G75&lt;-10,"No","Yes")))</f>
        <v>N/A</v>
      </c>
      <c r="I75" s="12">
        <v>2.7549999999999999</v>
      </c>
      <c r="J75" s="12">
        <v>-10.8</v>
      </c>
      <c r="K75" s="45" t="s">
        <v>736</v>
      </c>
      <c r="L75" s="9" t="str">
        <f t="shared" ref="L75:L135" si="14">IF(J75="Div by 0", "N/A", IF(K75="N/A","N/A", IF(J75&gt;VALUE(MID(K75,1,2)), "No", IF(J75&lt;-1*VALUE(MID(K75,1,2)), "No", "Yes"))))</f>
        <v>Yes</v>
      </c>
    </row>
    <row r="76" spans="1:12" x14ac:dyDescent="0.2">
      <c r="A76" s="46" t="s">
        <v>596</v>
      </c>
      <c r="B76" s="35" t="s">
        <v>213</v>
      </c>
      <c r="C76" s="36">
        <v>61208</v>
      </c>
      <c r="D76" s="44" t="str">
        <f t="shared" si="11"/>
        <v>N/A</v>
      </c>
      <c r="E76" s="36">
        <v>57602</v>
      </c>
      <c r="F76" s="44" t="str">
        <f t="shared" si="12"/>
        <v>N/A</v>
      </c>
      <c r="G76" s="36">
        <v>51819</v>
      </c>
      <c r="H76" s="44" t="str">
        <f t="shared" si="13"/>
        <v>N/A</v>
      </c>
      <c r="I76" s="12">
        <v>-5.89</v>
      </c>
      <c r="J76" s="12">
        <v>-10</v>
      </c>
      <c r="K76" s="45" t="s">
        <v>736</v>
      </c>
      <c r="L76" s="9" t="str">
        <f t="shared" si="14"/>
        <v>Yes</v>
      </c>
    </row>
    <row r="77" spans="1:12" x14ac:dyDescent="0.2">
      <c r="A77" s="46" t="s">
        <v>1424</v>
      </c>
      <c r="B77" s="35" t="s">
        <v>213</v>
      </c>
      <c r="C77" s="47">
        <v>7242.7751110999998</v>
      </c>
      <c r="D77" s="44" t="str">
        <f t="shared" si="11"/>
        <v>N/A</v>
      </c>
      <c r="E77" s="47">
        <v>7908.2226658999998</v>
      </c>
      <c r="F77" s="44" t="str">
        <f t="shared" si="12"/>
        <v>N/A</v>
      </c>
      <c r="G77" s="47">
        <v>7837.8675002999998</v>
      </c>
      <c r="H77" s="44" t="str">
        <f t="shared" si="13"/>
        <v>N/A</v>
      </c>
      <c r="I77" s="12">
        <v>9.1880000000000006</v>
      </c>
      <c r="J77" s="12">
        <v>-0.89</v>
      </c>
      <c r="K77" s="45" t="s">
        <v>736</v>
      </c>
      <c r="L77" s="9" t="str">
        <f t="shared" si="14"/>
        <v>Yes</v>
      </c>
    </row>
    <row r="78" spans="1:12" x14ac:dyDescent="0.2">
      <c r="A78" s="46" t="s">
        <v>1425</v>
      </c>
      <c r="B78" s="35" t="s">
        <v>213</v>
      </c>
      <c r="C78" s="36">
        <v>3.9218402822999998</v>
      </c>
      <c r="D78" s="44" t="str">
        <f t="shared" si="11"/>
        <v>N/A</v>
      </c>
      <c r="E78" s="36">
        <v>4.2585674108999996</v>
      </c>
      <c r="F78" s="44" t="str">
        <f t="shared" si="12"/>
        <v>N/A</v>
      </c>
      <c r="G78" s="36">
        <v>4.2776587737999998</v>
      </c>
      <c r="H78" s="44" t="str">
        <f t="shared" si="13"/>
        <v>N/A</v>
      </c>
      <c r="I78" s="12">
        <v>8.5860000000000003</v>
      </c>
      <c r="J78" s="12">
        <v>0.44829999999999998</v>
      </c>
      <c r="K78" s="45" t="s">
        <v>736</v>
      </c>
      <c r="L78" s="9" t="str">
        <f t="shared" si="14"/>
        <v>Yes</v>
      </c>
    </row>
    <row r="79" spans="1:12" ht="25.5" x14ac:dyDescent="0.2">
      <c r="A79" s="46" t="s">
        <v>597</v>
      </c>
      <c r="B79" s="35" t="s">
        <v>213</v>
      </c>
      <c r="C79" s="47">
        <v>12587911</v>
      </c>
      <c r="D79" s="44" t="str">
        <f t="shared" si="11"/>
        <v>N/A</v>
      </c>
      <c r="E79" s="47">
        <v>12201268</v>
      </c>
      <c r="F79" s="44" t="str">
        <f t="shared" si="12"/>
        <v>N/A</v>
      </c>
      <c r="G79" s="47">
        <v>12007924</v>
      </c>
      <c r="H79" s="44" t="str">
        <f t="shared" si="13"/>
        <v>N/A</v>
      </c>
      <c r="I79" s="12">
        <v>-3.07</v>
      </c>
      <c r="J79" s="12">
        <v>-1.58</v>
      </c>
      <c r="K79" s="45" t="s">
        <v>736</v>
      </c>
      <c r="L79" s="9" t="str">
        <f t="shared" si="14"/>
        <v>Yes</v>
      </c>
    </row>
    <row r="80" spans="1:12" x14ac:dyDescent="0.2">
      <c r="A80" s="46" t="s">
        <v>598</v>
      </c>
      <c r="B80" s="35" t="s">
        <v>213</v>
      </c>
      <c r="C80" s="36">
        <v>1359</v>
      </c>
      <c r="D80" s="44" t="str">
        <f t="shared" si="11"/>
        <v>N/A</v>
      </c>
      <c r="E80" s="36">
        <v>1193</v>
      </c>
      <c r="F80" s="44" t="str">
        <f t="shared" si="12"/>
        <v>N/A</v>
      </c>
      <c r="G80" s="36">
        <v>1198</v>
      </c>
      <c r="H80" s="44" t="str">
        <f t="shared" si="13"/>
        <v>N/A</v>
      </c>
      <c r="I80" s="12">
        <v>-12.2</v>
      </c>
      <c r="J80" s="12">
        <v>0.41909999999999997</v>
      </c>
      <c r="K80" s="45" t="s">
        <v>736</v>
      </c>
      <c r="L80" s="9" t="str">
        <f t="shared" si="14"/>
        <v>Yes</v>
      </c>
    </row>
    <row r="81" spans="1:12" x14ac:dyDescent="0.2">
      <c r="A81" s="46" t="s">
        <v>1426</v>
      </c>
      <c r="B81" s="35" t="s">
        <v>213</v>
      </c>
      <c r="C81" s="47">
        <v>9262.6276674000001</v>
      </c>
      <c r="D81" s="44" t="str">
        <f t="shared" si="11"/>
        <v>N/A</v>
      </c>
      <c r="E81" s="47">
        <v>10227.383067999999</v>
      </c>
      <c r="F81" s="44" t="str">
        <f t="shared" si="12"/>
        <v>N/A</v>
      </c>
      <c r="G81" s="47">
        <v>10023.308848000001</v>
      </c>
      <c r="H81" s="44" t="str">
        <f t="shared" si="13"/>
        <v>N/A</v>
      </c>
      <c r="I81" s="12">
        <v>10.42</v>
      </c>
      <c r="J81" s="12">
        <v>-2</v>
      </c>
      <c r="K81" s="45" t="s">
        <v>736</v>
      </c>
      <c r="L81" s="9" t="str">
        <f t="shared" si="14"/>
        <v>Yes</v>
      </c>
    </row>
    <row r="82" spans="1:12" ht="25.5" x14ac:dyDescent="0.2">
      <c r="A82" s="46" t="s">
        <v>599</v>
      </c>
      <c r="B82" s="35" t="s">
        <v>213</v>
      </c>
      <c r="C82" s="47">
        <v>16937191</v>
      </c>
      <c r="D82" s="44" t="str">
        <f t="shared" si="11"/>
        <v>N/A</v>
      </c>
      <c r="E82" s="47">
        <v>21304531</v>
      </c>
      <c r="F82" s="44" t="str">
        <f t="shared" si="12"/>
        <v>N/A</v>
      </c>
      <c r="G82" s="47">
        <v>20350577</v>
      </c>
      <c r="H82" s="44" t="str">
        <f t="shared" si="13"/>
        <v>N/A</v>
      </c>
      <c r="I82" s="12">
        <v>25.79</v>
      </c>
      <c r="J82" s="12">
        <v>-4.4800000000000004</v>
      </c>
      <c r="K82" s="45" t="s">
        <v>736</v>
      </c>
      <c r="L82" s="9" t="str">
        <f t="shared" si="14"/>
        <v>Yes</v>
      </c>
    </row>
    <row r="83" spans="1:12" x14ac:dyDescent="0.2">
      <c r="A83" s="46" t="s">
        <v>600</v>
      </c>
      <c r="B83" s="35" t="s">
        <v>213</v>
      </c>
      <c r="C83" s="36">
        <v>204</v>
      </c>
      <c r="D83" s="44" t="str">
        <f t="shared" si="11"/>
        <v>N/A</v>
      </c>
      <c r="E83" s="36">
        <v>220</v>
      </c>
      <c r="F83" s="44" t="str">
        <f t="shared" si="12"/>
        <v>N/A</v>
      </c>
      <c r="G83" s="36">
        <v>218</v>
      </c>
      <c r="H83" s="44" t="str">
        <f t="shared" si="13"/>
        <v>N/A</v>
      </c>
      <c r="I83" s="12">
        <v>7.843</v>
      </c>
      <c r="J83" s="12">
        <v>-0.90900000000000003</v>
      </c>
      <c r="K83" s="45" t="s">
        <v>736</v>
      </c>
      <c r="L83" s="9" t="str">
        <f t="shared" si="14"/>
        <v>Yes</v>
      </c>
    </row>
    <row r="84" spans="1:12" ht="25.5" x14ac:dyDescent="0.2">
      <c r="A84" s="4" t="s">
        <v>1427</v>
      </c>
      <c r="B84" s="35" t="s">
        <v>213</v>
      </c>
      <c r="C84" s="47">
        <v>83025.446077999994</v>
      </c>
      <c r="D84" s="44" t="str">
        <f t="shared" si="11"/>
        <v>N/A</v>
      </c>
      <c r="E84" s="47">
        <v>96838.777273</v>
      </c>
      <c r="F84" s="44" t="str">
        <f t="shared" si="12"/>
        <v>N/A</v>
      </c>
      <c r="G84" s="47">
        <v>93351.270642000003</v>
      </c>
      <c r="H84" s="44" t="str">
        <f t="shared" si="13"/>
        <v>N/A</v>
      </c>
      <c r="I84" s="12">
        <v>16.64</v>
      </c>
      <c r="J84" s="12">
        <v>-3.6</v>
      </c>
      <c r="K84" s="45" t="s">
        <v>736</v>
      </c>
      <c r="L84" s="9" t="str">
        <f t="shared" si="14"/>
        <v>Yes</v>
      </c>
    </row>
    <row r="85" spans="1:12" x14ac:dyDescent="0.2">
      <c r="A85" s="4" t="s">
        <v>601</v>
      </c>
      <c r="B85" s="35" t="s">
        <v>213</v>
      </c>
      <c r="C85" s="47">
        <v>158114025</v>
      </c>
      <c r="D85" s="44" t="str">
        <f t="shared" si="11"/>
        <v>N/A</v>
      </c>
      <c r="E85" s="47">
        <v>150024601</v>
      </c>
      <c r="F85" s="44" t="str">
        <f t="shared" si="12"/>
        <v>N/A</v>
      </c>
      <c r="G85" s="47">
        <v>137383158</v>
      </c>
      <c r="H85" s="44" t="str">
        <f t="shared" si="13"/>
        <v>N/A</v>
      </c>
      <c r="I85" s="12">
        <v>-5.12</v>
      </c>
      <c r="J85" s="12">
        <v>-8.43</v>
      </c>
      <c r="K85" s="45" t="s">
        <v>736</v>
      </c>
      <c r="L85" s="9" t="str">
        <f t="shared" si="14"/>
        <v>Yes</v>
      </c>
    </row>
    <row r="86" spans="1:12" x14ac:dyDescent="0.2">
      <c r="A86" s="4" t="s">
        <v>602</v>
      </c>
      <c r="B86" s="35" t="s">
        <v>213</v>
      </c>
      <c r="C86" s="36">
        <v>727</v>
      </c>
      <c r="D86" s="44" t="str">
        <f t="shared" si="11"/>
        <v>N/A</v>
      </c>
      <c r="E86" s="36">
        <v>605</v>
      </c>
      <c r="F86" s="44" t="str">
        <f t="shared" si="12"/>
        <v>N/A</v>
      </c>
      <c r="G86" s="36">
        <v>553</v>
      </c>
      <c r="H86" s="44" t="str">
        <f t="shared" si="13"/>
        <v>N/A</v>
      </c>
      <c r="I86" s="12">
        <v>-16.8</v>
      </c>
      <c r="J86" s="12">
        <v>-8.6</v>
      </c>
      <c r="K86" s="45" t="s">
        <v>736</v>
      </c>
      <c r="L86" s="9" t="str">
        <f t="shared" si="14"/>
        <v>Yes</v>
      </c>
    </row>
    <row r="87" spans="1:12" x14ac:dyDescent="0.2">
      <c r="A87" s="4" t="s">
        <v>1428</v>
      </c>
      <c r="B87" s="35" t="s">
        <v>213</v>
      </c>
      <c r="C87" s="47">
        <v>217488.3425</v>
      </c>
      <c r="D87" s="44" t="str">
        <f t="shared" si="11"/>
        <v>N/A</v>
      </c>
      <c r="E87" s="47">
        <v>247974.54711000001</v>
      </c>
      <c r="F87" s="44" t="str">
        <f t="shared" si="12"/>
        <v>N/A</v>
      </c>
      <c r="G87" s="47">
        <v>248432.47378</v>
      </c>
      <c r="H87" s="44" t="str">
        <f t="shared" si="13"/>
        <v>N/A</v>
      </c>
      <c r="I87" s="12">
        <v>14.02</v>
      </c>
      <c r="J87" s="12">
        <v>0.1847</v>
      </c>
      <c r="K87" s="45" t="s">
        <v>736</v>
      </c>
      <c r="L87" s="9" t="str">
        <f t="shared" si="14"/>
        <v>Yes</v>
      </c>
    </row>
    <row r="88" spans="1:12" x14ac:dyDescent="0.2">
      <c r="A88" s="46" t="s">
        <v>603</v>
      </c>
      <c r="B88" s="35" t="s">
        <v>213</v>
      </c>
      <c r="C88" s="47">
        <v>1685131511</v>
      </c>
      <c r="D88" s="44" t="str">
        <f t="shared" si="11"/>
        <v>N/A</v>
      </c>
      <c r="E88" s="47">
        <v>1612573081</v>
      </c>
      <c r="F88" s="44" t="str">
        <f t="shared" si="12"/>
        <v>N/A</v>
      </c>
      <c r="G88" s="47">
        <v>1646973406</v>
      </c>
      <c r="H88" s="44" t="str">
        <f t="shared" si="13"/>
        <v>N/A</v>
      </c>
      <c r="I88" s="12">
        <v>-4.3099999999999996</v>
      </c>
      <c r="J88" s="12">
        <v>2.133</v>
      </c>
      <c r="K88" s="45" t="s">
        <v>736</v>
      </c>
      <c r="L88" s="9" t="str">
        <f t="shared" si="14"/>
        <v>Yes</v>
      </c>
    </row>
    <row r="89" spans="1:12" x14ac:dyDescent="0.2">
      <c r="A89" s="49" t="s">
        <v>604</v>
      </c>
      <c r="B89" s="36" t="s">
        <v>213</v>
      </c>
      <c r="C89" s="36">
        <v>40113</v>
      </c>
      <c r="D89" s="44" t="str">
        <f t="shared" si="11"/>
        <v>N/A</v>
      </c>
      <c r="E89" s="36">
        <v>41824</v>
      </c>
      <c r="F89" s="44" t="str">
        <f t="shared" si="12"/>
        <v>N/A</v>
      </c>
      <c r="G89" s="36">
        <v>42461</v>
      </c>
      <c r="H89" s="44" t="str">
        <f t="shared" si="13"/>
        <v>N/A</v>
      </c>
      <c r="I89" s="12">
        <v>4.2649999999999997</v>
      </c>
      <c r="J89" s="12">
        <v>1.5229999999999999</v>
      </c>
      <c r="K89" s="50" t="s">
        <v>736</v>
      </c>
      <c r="L89" s="9" t="str">
        <f t="shared" si="14"/>
        <v>Yes</v>
      </c>
    </row>
    <row r="90" spans="1:12" x14ac:dyDescent="0.2">
      <c r="A90" s="46" t="s">
        <v>1429</v>
      </c>
      <c r="B90" s="35" t="s">
        <v>213</v>
      </c>
      <c r="C90" s="47">
        <v>42009.610625000001</v>
      </c>
      <c r="D90" s="44" t="str">
        <f t="shared" si="11"/>
        <v>N/A</v>
      </c>
      <c r="E90" s="47">
        <v>38556.165862000002</v>
      </c>
      <c r="F90" s="44" t="str">
        <f t="shared" si="12"/>
        <v>N/A</v>
      </c>
      <c r="G90" s="47">
        <v>38787.909046000001</v>
      </c>
      <c r="H90" s="44" t="str">
        <f t="shared" si="13"/>
        <v>N/A</v>
      </c>
      <c r="I90" s="12">
        <v>-8.2200000000000006</v>
      </c>
      <c r="J90" s="12">
        <v>0.60109999999999997</v>
      </c>
      <c r="K90" s="45" t="s">
        <v>736</v>
      </c>
      <c r="L90" s="9" t="str">
        <f t="shared" si="14"/>
        <v>Yes</v>
      </c>
    </row>
    <row r="91" spans="1:12" ht="25.5" x14ac:dyDescent="0.2">
      <c r="A91" s="46" t="s">
        <v>605</v>
      </c>
      <c r="B91" s="35" t="s">
        <v>213</v>
      </c>
      <c r="C91" s="47">
        <v>213941983</v>
      </c>
      <c r="D91" s="44" t="str">
        <f t="shared" si="11"/>
        <v>N/A</v>
      </c>
      <c r="E91" s="47">
        <v>223662470</v>
      </c>
      <c r="F91" s="44" t="str">
        <f t="shared" si="12"/>
        <v>N/A</v>
      </c>
      <c r="G91" s="47">
        <v>270931829</v>
      </c>
      <c r="H91" s="44" t="str">
        <f t="shared" si="13"/>
        <v>N/A</v>
      </c>
      <c r="I91" s="12">
        <v>4.5439999999999996</v>
      </c>
      <c r="J91" s="12">
        <v>21.13</v>
      </c>
      <c r="K91" s="45" t="s">
        <v>736</v>
      </c>
      <c r="L91" s="9" t="str">
        <f t="shared" si="14"/>
        <v>Yes</v>
      </c>
    </row>
    <row r="92" spans="1:12" x14ac:dyDescent="0.2">
      <c r="A92" s="46" t="s">
        <v>606</v>
      </c>
      <c r="B92" s="35" t="s">
        <v>213</v>
      </c>
      <c r="C92" s="36">
        <v>471312</v>
      </c>
      <c r="D92" s="44" t="str">
        <f t="shared" si="11"/>
        <v>N/A</v>
      </c>
      <c r="E92" s="36">
        <v>494451</v>
      </c>
      <c r="F92" s="44" t="str">
        <f t="shared" si="12"/>
        <v>N/A</v>
      </c>
      <c r="G92" s="36">
        <v>501838</v>
      </c>
      <c r="H92" s="44" t="str">
        <f t="shared" si="13"/>
        <v>N/A</v>
      </c>
      <c r="I92" s="12">
        <v>4.9089999999999998</v>
      </c>
      <c r="J92" s="12">
        <v>1.494</v>
      </c>
      <c r="K92" s="45" t="s">
        <v>736</v>
      </c>
      <c r="L92" s="9" t="str">
        <f t="shared" si="14"/>
        <v>Yes</v>
      </c>
    </row>
    <row r="93" spans="1:12" x14ac:dyDescent="0.2">
      <c r="A93" s="46" t="s">
        <v>1430</v>
      </c>
      <c r="B93" s="35" t="s">
        <v>213</v>
      </c>
      <c r="C93" s="47">
        <v>453.92857172999999</v>
      </c>
      <c r="D93" s="44" t="str">
        <f t="shared" si="11"/>
        <v>N/A</v>
      </c>
      <c r="E93" s="47">
        <v>452.34506554000001</v>
      </c>
      <c r="F93" s="44" t="str">
        <f t="shared" si="12"/>
        <v>N/A</v>
      </c>
      <c r="G93" s="47">
        <v>539.87906256999997</v>
      </c>
      <c r="H93" s="44" t="str">
        <f t="shared" si="13"/>
        <v>N/A</v>
      </c>
      <c r="I93" s="12">
        <v>-0.34899999999999998</v>
      </c>
      <c r="J93" s="12">
        <v>19.350000000000001</v>
      </c>
      <c r="K93" s="45" t="s">
        <v>736</v>
      </c>
      <c r="L93" s="9" t="str">
        <f t="shared" si="14"/>
        <v>Yes</v>
      </c>
    </row>
    <row r="94" spans="1:12" x14ac:dyDescent="0.2">
      <c r="A94" s="46" t="s">
        <v>607</v>
      </c>
      <c r="B94" s="35" t="s">
        <v>213</v>
      </c>
      <c r="C94" s="47">
        <v>105820743</v>
      </c>
      <c r="D94" s="44" t="str">
        <f t="shared" si="11"/>
        <v>N/A</v>
      </c>
      <c r="E94" s="47">
        <v>114193302</v>
      </c>
      <c r="F94" s="44" t="str">
        <f t="shared" si="12"/>
        <v>N/A</v>
      </c>
      <c r="G94" s="47">
        <v>112506122</v>
      </c>
      <c r="H94" s="44" t="str">
        <f t="shared" si="13"/>
        <v>N/A</v>
      </c>
      <c r="I94" s="12">
        <v>7.9119999999999999</v>
      </c>
      <c r="J94" s="12">
        <v>-1.48</v>
      </c>
      <c r="K94" s="45" t="s">
        <v>736</v>
      </c>
      <c r="L94" s="9" t="str">
        <f t="shared" si="14"/>
        <v>Yes</v>
      </c>
    </row>
    <row r="95" spans="1:12" x14ac:dyDescent="0.2">
      <c r="A95" s="46" t="s">
        <v>608</v>
      </c>
      <c r="B95" s="35" t="s">
        <v>213</v>
      </c>
      <c r="C95" s="36">
        <v>263264</v>
      </c>
      <c r="D95" s="44" t="str">
        <f t="shared" si="11"/>
        <v>N/A</v>
      </c>
      <c r="E95" s="36">
        <v>283835</v>
      </c>
      <c r="F95" s="44" t="str">
        <f t="shared" si="12"/>
        <v>N/A</v>
      </c>
      <c r="G95" s="36">
        <v>281424</v>
      </c>
      <c r="H95" s="44" t="str">
        <f t="shared" si="13"/>
        <v>N/A</v>
      </c>
      <c r="I95" s="12">
        <v>7.8140000000000001</v>
      </c>
      <c r="J95" s="12">
        <v>-0.84899999999999998</v>
      </c>
      <c r="K95" s="45" t="s">
        <v>736</v>
      </c>
      <c r="L95" s="9" t="str">
        <f t="shared" si="14"/>
        <v>Yes</v>
      </c>
    </row>
    <row r="96" spans="1:12" x14ac:dyDescent="0.2">
      <c r="A96" s="46" t="s">
        <v>1431</v>
      </c>
      <c r="B96" s="35" t="s">
        <v>213</v>
      </c>
      <c r="C96" s="47">
        <v>401.95675444</v>
      </c>
      <c r="D96" s="44" t="str">
        <f t="shared" si="11"/>
        <v>N/A</v>
      </c>
      <c r="E96" s="47">
        <v>402.32283545000001</v>
      </c>
      <c r="F96" s="44" t="str">
        <f t="shared" si="12"/>
        <v>N/A</v>
      </c>
      <c r="G96" s="47">
        <v>399.77443999000002</v>
      </c>
      <c r="H96" s="44" t="str">
        <f t="shared" si="13"/>
        <v>N/A</v>
      </c>
      <c r="I96" s="12">
        <v>9.11E-2</v>
      </c>
      <c r="J96" s="12">
        <v>-0.63300000000000001</v>
      </c>
      <c r="K96" s="45" t="s">
        <v>736</v>
      </c>
      <c r="L96" s="9" t="str">
        <f t="shared" si="14"/>
        <v>Yes</v>
      </c>
    </row>
    <row r="97" spans="1:12" ht="25.5" x14ac:dyDescent="0.2">
      <c r="A97" s="46" t="s">
        <v>609</v>
      </c>
      <c r="B97" s="35" t="s">
        <v>213</v>
      </c>
      <c r="C97" s="47">
        <v>17727665</v>
      </c>
      <c r="D97" s="44" t="str">
        <f t="shared" si="11"/>
        <v>N/A</v>
      </c>
      <c r="E97" s="47">
        <v>17811056</v>
      </c>
      <c r="F97" s="44" t="str">
        <f t="shared" si="12"/>
        <v>N/A</v>
      </c>
      <c r="G97" s="47">
        <v>18041773</v>
      </c>
      <c r="H97" s="44" t="str">
        <f t="shared" si="13"/>
        <v>N/A</v>
      </c>
      <c r="I97" s="12">
        <v>0.47039999999999998</v>
      </c>
      <c r="J97" s="12">
        <v>1.2949999999999999</v>
      </c>
      <c r="K97" s="45" t="s">
        <v>736</v>
      </c>
      <c r="L97" s="9" t="str">
        <f t="shared" si="14"/>
        <v>Yes</v>
      </c>
    </row>
    <row r="98" spans="1:12" x14ac:dyDescent="0.2">
      <c r="A98" s="46" t="s">
        <v>610</v>
      </c>
      <c r="B98" s="35" t="s">
        <v>213</v>
      </c>
      <c r="C98" s="36">
        <v>109727</v>
      </c>
      <c r="D98" s="44" t="str">
        <f t="shared" si="11"/>
        <v>N/A</v>
      </c>
      <c r="E98" s="36">
        <v>119959</v>
      </c>
      <c r="F98" s="44" t="str">
        <f t="shared" si="12"/>
        <v>N/A</v>
      </c>
      <c r="G98" s="36">
        <v>121248</v>
      </c>
      <c r="H98" s="44" t="str">
        <f t="shared" si="13"/>
        <v>N/A</v>
      </c>
      <c r="I98" s="12">
        <v>9.3249999999999993</v>
      </c>
      <c r="J98" s="12">
        <v>1.075</v>
      </c>
      <c r="K98" s="45" t="s">
        <v>736</v>
      </c>
      <c r="L98" s="9" t="str">
        <f t="shared" si="14"/>
        <v>Yes</v>
      </c>
    </row>
    <row r="99" spans="1:12" ht="25.5" x14ac:dyDescent="0.2">
      <c r="A99" s="46" t="s">
        <v>1432</v>
      </c>
      <c r="B99" s="35" t="s">
        <v>213</v>
      </c>
      <c r="C99" s="47">
        <v>161.56155731999999</v>
      </c>
      <c r="D99" s="44" t="str">
        <f t="shared" si="11"/>
        <v>N/A</v>
      </c>
      <c r="E99" s="47">
        <v>148.47619603000001</v>
      </c>
      <c r="F99" s="44" t="str">
        <f t="shared" si="12"/>
        <v>N/A</v>
      </c>
      <c r="G99" s="47">
        <v>148.80058227999999</v>
      </c>
      <c r="H99" s="44" t="str">
        <f t="shared" si="13"/>
        <v>N/A</v>
      </c>
      <c r="I99" s="12">
        <v>-8.1</v>
      </c>
      <c r="J99" s="12">
        <v>0.2185</v>
      </c>
      <c r="K99" s="45" t="s">
        <v>736</v>
      </c>
      <c r="L99" s="9" t="str">
        <f t="shared" si="14"/>
        <v>Yes</v>
      </c>
    </row>
    <row r="100" spans="1:12" ht="25.5" x14ac:dyDescent="0.2">
      <c r="A100" s="46" t="s">
        <v>611</v>
      </c>
      <c r="B100" s="35" t="s">
        <v>213</v>
      </c>
      <c r="C100" s="47">
        <v>307166630</v>
      </c>
      <c r="D100" s="44" t="str">
        <f t="shared" si="11"/>
        <v>N/A</v>
      </c>
      <c r="E100" s="47">
        <v>334574072</v>
      </c>
      <c r="F100" s="44" t="str">
        <f t="shared" si="12"/>
        <v>N/A</v>
      </c>
      <c r="G100" s="47">
        <v>320756643</v>
      </c>
      <c r="H100" s="44" t="str">
        <f t="shared" si="13"/>
        <v>N/A</v>
      </c>
      <c r="I100" s="12">
        <v>8.923</v>
      </c>
      <c r="J100" s="12">
        <v>-4.13</v>
      </c>
      <c r="K100" s="45" t="s">
        <v>736</v>
      </c>
      <c r="L100" s="9" t="str">
        <f t="shared" si="14"/>
        <v>Yes</v>
      </c>
    </row>
    <row r="101" spans="1:12" x14ac:dyDescent="0.2">
      <c r="A101" s="46" t="s">
        <v>612</v>
      </c>
      <c r="B101" s="35" t="s">
        <v>213</v>
      </c>
      <c r="C101" s="36">
        <v>335560</v>
      </c>
      <c r="D101" s="44" t="str">
        <f t="shared" si="11"/>
        <v>N/A</v>
      </c>
      <c r="E101" s="36">
        <v>356433</v>
      </c>
      <c r="F101" s="44" t="str">
        <f t="shared" si="12"/>
        <v>N/A</v>
      </c>
      <c r="G101" s="36">
        <v>347280</v>
      </c>
      <c r="H101" s="44" t="str">
        <f t="shared" si="13"/>
        <v>N/A</v>
      </c>
      <c r="I101" s="12">
        <v>6.22</v>
      </c>
      <c r="J101" s="12">
        <v>-2.57</v>
      </c>
      <c r="K101" s="45" t="s">
        <v>736</v>
      </c>
      <c r="L101" s="9" t="str">
        <f t="shared" si="14"/>
        <v>Yes</v>
      </c>
    </row>
    <row r="102" spans="1:12" x14ac:dyDescent="0.2">
      <c r="A102" s="46" t="s">
        <v>1433</v>
      </c>
      <c r="B102" s="35" t="s">
        <v>213</v>
      </c>
      <c r="C102" s="47">
        <v>915.38511742000003</v>
      </c>
      <c r="D102" s="44" t="str">
        <f t="shared" si="11"/>
        <v>N/A</v>
      </c>
      <c r="E102" s="47">
        <v>938.67310826999994</v>
      </c>
      <c r="F102" s="44" t="str">
        <f t="shared" si="12"/>
        <v>N/A</v>
      </c>
      <c r="G102" s="47">
        <v>923.62544057000002</v>
      </c>
      <c r="H102" s="44" t="str">
        <f t="shared" si="13"/>
        <v>N/A</v>
      </c>
      <c r="I102" s="12">
        <v>2.544</v>
      </c>
      <c r="J102" s="12">
        <v>-1.6</v>
      </c>
      <c r="K102" s="45" t="s">
        <v>736</v>
      </c>
      <c r="L102" s="9" t="str">
        <f t="shared" si="14"/>
        <v>Yes</v>
      </c>
    </row>
    <row r="103" spans="1:12" x14ac:dyDescent="0.2">
      <c r="A103" s="46" t="s">
        <v>613</v>
      </c>
      <c r="B103" s="35" t="s">
        <v>213</v>
      </c>
      <c r="C103" s="47">
        <v>62585304</v>
      </c>
      <c r="D103" s="44" t="str">
        <f t="shared" si="11"/>
        <v>N/A</v>
      </c>
      <c r="E103" s="47">
        <v>69482081</v>
      </c>
      <c r="F103" s="44" t="str">
        <f t="shared" si="12"/>
        <v>N/A</v>
      </c>
      <c r="G103" s="47">
        <v>68884170</v>
      </c>
      <c r="H103" s="44" t="str">
        <f t="shared" si="13"/>
        <v>N/A</v>
      </c>
      <c r="I103" s="12">
        <v>11.02</v>
      </c>
      <c r="J103" s="12">
        <v>-0.86099999999999999</v>
      </c>
      <c r="K103" s="45" t="s">
        <v>736</v>
      </c>
      <c r="L103" s="9" t="str">
        <f t="shared" si="14"/>
        <v>Yes</v>
      </c>
    </row>
    <row r="104" spans="1:12" x14ac:dyDescent="0.2">
      <c r="A104" s="46" t="s">
        <v>614</v>
      </c>
      <c r="B104" s="35" t="s">
        <v>213</v>
      </c>
      <c r="C104" s="36">
        <v>97864</v>
      </c>
      <c r="D104" s="44" t="str">
        <f t="shared" si="11"/>
        <v>N/A</v>
      </c>
      <c r="E104" s="36">
        <v>108777</v>
      </c>
      <c r="F104" s="44" t="str">
        <f t="shared" si="12"/>
        <v>N/A</v>
      </c>
      <c r="G104" s="36">
        <v>124419</v>
      </c>
      <c r="H104" s="44" t="str">
        <f t="shared" si="13"/>
        <v>N/A</v>
      </c>
      <c r="I104" s="12">
        <v>11.15</v>
      </c>
      <c r="J104" s="12">
        <v>14.38</v>
      </c>
      <c r="K104" s="45" t="s">
        <v>736</v>
      </c>
      <c r="L104" s="9" t="str">
        <f t="shared" si="14"/>
        <v>Yes</v>
      </c>
    </row>
    <row r="105" spans="1:12" x14ac:dyDescent="0.2">
      <c r="A105" s="46" t="s">
        <v>1434</v>
      </c>
      <c r="B105" s="35" t="s">
        <v>213</v>
      </c>
      <c r="C105" s="47">
        <v>639.51303849999999</v>
      </c>
      <c r="D105" s="44" t="str">
        <f t="shared" si="11"/>
        <v>N/A</v>
      </c>
      <c r="E105" s="47">
        <v>638.75709939000001</v>
      </c>
      <c r="F105" s="44" t="str">
        <f t="shared" si="12"/>
        <v>N/A</v>
      </c>
      <c r="G105" s="47">
        <v>553.64670991000003</v>
      </c>
      <c r="H105" s="44" t="str">
        <f t="shared" si="13"/>
        <v>N/A</v>
      </c>
      <c r="I105" s="12">
        <v>-0.11799999999999999</v>
      </c>
      <c r="J105" s="12">
        <v>-13.3</v>
      </c>
      <c r="K105" s="45" t="s">
        <v>736</v>
      </c>
      <c r="L105" s="9" t="str">
        <f t="shared" si="14"/>
        <v>Yes</v>
      </c>
    </row>
    <row r="106" spans="1:12" ht="25.5" x14ac:dyDescent="0.2">
      <c r="A106" s="46" t="s">
        <v>615</v>
      </c>
      <c r="B106" s="35" t="s">
        <v>213</v>
      </c>
      <c r="C106" s="47">
        <v>354141417</v>
      </c>
      <c r="D106" s="44" t="str">
        <f t="shared" si="11"/>
        <v>N/A</v>
      </c>
      <c r="E106" s="47">
        <v>406473511</v>
      </c>
      <c r="F106" s="44" t="str">
        <f t="shared" si="12"/>
        <v>N/A</v>
      </c>
      <c r="G106" s="47">
        <v>450644150</v>
      </c>
      <c r="H106" s="44" t="str">
        <f t="shared" si="13"/>
        <v>N/A</v>
      </c>
      <c r="I106" s="12">
        <v>14.78</v>
      </c>
      <c r="J106" s="12">
        <v>10.87</v>
      </c>
      <c r="K106" s="45" t="s">
        <v>736</v>
      </c>
      <c r="L106" s="9" t="str">
        <f t="shared" si="14"/>
        <v>Yes</v>
      </c>
    </row>
    <row r="107" spans="1:12" x14ac:dyDescent="0.2">
      <c r="A107" s="46" t="s">
        <v>616</v>
      </c>
      <c r="B107" s="35" t="s">
        <v>213</v>
      </c>
      <c r="C107" s="36">
        <v>33862</v>
      </c>
      <c r="D107" s="44" t="str">
        <f t="shared" si="11"/>
        <v>N/A</v>
      </c>
      <c r="E107" s="36">
        <v>36014</v>
      </c>
      <c r="F107" s="44" t="str">
        <f t="shared" si="12"/>
        <v>N/A</v>
      </c>
      <c r="G107" s="36">
        <v>35612</v>
      </c>
      <c r="H107" s="44" t="str">
        <f t="shared" si="13"/>
        <v>N/A</v>
      </c>
      <c r="I107" s="12">
        <v>6.3550000000000004</v>
      </c>
      <c r="J107" s="12">
        <v>-1.1200000000000001</v>
      </c>
      <c r="K107" s="45" t="s">
        <v>736</v>
      </c>
      <c r="L107" s="9" t="str">
        <f t="shared" si="14"/>
        <v>Yes</v>
      </c>
    </row>
    <row r="108" spans="1:12" ht="25.5" x14ac:dyDescent="0.2">
      <c r="A108" s="46" t="s">
        <v>1435</v>
      </c>
      <c r="B108" s="35" t="s">
        <v>213</v>
      </c>
      <c r="C108" s="47">
        <v>10458.372719000001</v>
      </c>
      <c r="D108" s="44" t="str">
        <f t="shared" si="11"/>
        <v>N/A</v>
      </c>
      <c r="E108" s="47">
        <v>11286.541649999999</v>
      </c>
      <c r="F108" s="44" t="str">
        <f t="shared" si="12"/>
        <v>N/A</v>
      </c>
      <c r="G108" s="47">
        <v>12654.278052</v>
      </c>
      <c r="H108" s="44" t="str">
        <f t="shared" si="13"/>
        <v>N/A</v>
      </c>
      <c r="I108" s="12">
        <v>7.9189999999999996</v>
      </c>
      <c r="J108" s="12">
        <v>12.12</v>
      </c>
      <c r="K108" s="45" t="s">
        <v>736</v>
      </c>
      <c r="L108" s="9" t="str">
        <f t="shared" si="14"/>
        <v>Yes</v>
      </c>
    </row>
    <row r="109" spans="1:12" ht="25.5" x14ac:dyDescent="0.2">
      <c r="A109" s="46" t="s">
        <v>617</v>
      </c>
      <c r="B109" s="35" t="s">
        <v>213</v>
      </c>
      <c r="C109" s="47">
        <v>162672468</v>
      </c>
      <c r="D109" s="44" t="str">
        <f t="shared" si="11"/>
        <v>N/A</v>
      </c>
      <c r="E109" s="47">
        <v>160609486</v>
      </c>
      <c r="F109" s="44" t="str">
        <f t="shared" si="12"/>
        <v>N/A</v>
      </c>
      <c r="G109" s="47">
        <v>147210258</v>
      </c>
      <c r="H109" s="44" t="str">
        <f t="shared" si="13"/>
        <v>N/A</v>
      </c>
      <c r="I109" s="12">
        <v>-1.27</v>
      </c>
      <c r="J109" s="12">
        <v>-8.34</v>
      </c>
      <c r="K109" s="45" t="s">
        <v>736</v>
      </c>
      <c r="L109" s="9" t="str">
        <f t="shared" si="14"/>
        <v>Yes</v>
      </c>
    </row>
    <row r="110" spans="1:12" x14ac:dyDescent="0.2">
      <c r="A110" s="46" t="s">
        <v>618</v>
      </c>
      <c r="B110" s="35" t="s">
        <v>213</v>
      </c>
      <c r="C110" s="36">
        <v>423546</v>
      </c>
      <c r="D110" s="44" t="str">
        <f t="shared" si="11"/>
        <v>N/A</v>
      </c>
      <c r="E110" s="36">
        <v>446980</v>
      </c>
      <c r="F110" s="44" t="str">
        <f t="shared" si="12"/>
        <v>N/A</v>
      </c>
      <c r="G110" s="36">
        <v>430313</v>
      </c>
      <c r="H110" s="44" t="str">
        <f t="shared" si="13"/>
        <v>N/A</v>
      </c>
      <c r="I110" s="12">
        <v>5.5330000000000004</v>
      </c>
      <c r="J110" s="12">
        <v>-3.73</v>
      </c>
      <c r="K110" s="45" t="s">
        <v>736</v>
      </c>
      <c r="L110" s="9" t="str">
        <f t="shared" si="14"/>
        <v>Yes</v>
      </c>
    </row>
    <row r="111" spans="1:12" x14ac:dyDescent="0.2">
      <c r="A111" s="46" t="s">
        <v>1436</v>
      </c>
      <c r="B111" s="35" t="s">
        <v>213</v>
      </c>
      <c r="C111" s="47">
        <v>384.07272882000001</v>
      </c>
      <c r="D111" s="44" t="str">
        <f t="shared" si="11"/>
        <v>N/A</v>
      </c>
      <c r="E111" s="47">
        <v>359.32141482999998</v>
      </c>
      <c r="F111" s="44" t="str">
        <f t="shared" si="12"/>
        <v>N/A</v>
      </c>
      <c r="G111" s="47">
        <v>342.10041992999999</v>
      </c>
      <c r="H111" s="44" t="str">
        <f t="shared" si="13"/>
        <v>N/A</v>
      </c>
      <c r="I111" s="12">
        <v>-6.44</v>
      </c>
      <c r="J111" s="12">
        <v>-4.79</v>
      </c>
      <c r="K111" s="45" t="s">
        <v>736</v>
      </c>
      <c r="L111" s="9" t="str">
        <f t="shared" si="14"/>
        <v>Yes</v>
      </c>
    </row>
    <row r="112" spans="1:12" x14ac:dyDescent="0.2">
      <c r="A112" s="46" t="s">
        <v>619</v>
      </c>
      <c r="B112" s="35" t="s">
        <v>213</v>
      </c>
      <c r="C112" s="47">
        <v>461786429</v>
      </c>
      <c r="D112" s="44" t="str">
        <f t="shared" si="11"/>
        <v>N/A</v>
      </c>
      <c r="E112" s="47">
        <v>451087024</v>
      </c>
      <c r="F112" s="44" t="str">
        <f t="shared" si="12"/>
        <v>N/A</v>
      </c>
      <c r="G112" s="47">
        <v>445947156</v>
      </c>
      <c r="H112" s="44" t="str">
        <f t="shared" si="13"/>
        <v>N/A</v>
      </c>
      <c r="I112" s="12">
        <v>-2.3199999999999998</v>
      </c>
      <c r="J112" s="12">
        <v>-1.1399999999999999</v>
      </c>
      <c r="K112" s="45" t="s">
        <v>736</v>
      </c>
      <c r="L112" s="9" t="str">
        <f t="shared" si="14"/>
        <v>Yes</v>
      </c>
    </row>
    <row r="113" spans="1:12" x14ac:dyDescent="0.2">
      <c r="A113" s="46" t="s">
        <v>620</v>
      </c>
      <c r="B113" s="35" t="s">
        <v>213</v>
      </c>
      <c r="C113" s="36">
        <v>444111</v>
      </c>
      <c r="D113" s="44" t="str">
        <f t="shared" si="11"/>
        <v>N/A</v>
      </c>
      <c r="E113" s="36">
        <v>459037</v>
      </c>
      <c r="F113" s="44" t="str">
        <f t="shared" si="12"/>
        <v>N/A</v>
      </c>
      <c r="G113" s="36">
        <v>425395</v>
      </c>
      <c r="H113" s="44" t="str">
        <f t="shared" si="13"/>
        <v>N/A</v>
      </c>
      <c r="I113" s="12">
        <v>3.3610000000000002</v>
      </c>
      <c r="J113" s="12">
        <v>-7.33</v>
      </c>
      <c r="K113" s="45" t="s">
        <v>736</v>
      </c>
      <c r="L113" s="9" t="str">
        <f t="shared" si="14"/>
        <v>Yes</v>
      </c>
    </row>
    <row r="114" spans="1:12" x14ac:dyDescent="0.2">
      <c r="A114" s="46" t="s">
        <v>1437</v>
      </c>
      <c r="B114" s="35" t="s">
        <v>213</v>
      </c>
      <c r="C114" s="47">
        <v>1039.7995748999999</v>
      </c>
      <c r="D114" s="44" t="str">
        <f t="shared" si="11"/>
        <v>N/A</v>
      </c>
      <c r="E114" s="47">
        <v>982.68118691999996</v>
      </c>
      <c r="F114" s="44" t="str">
        <f t="shared" si="12"/>
        <v>N/A</v>
      </c>
      <c r="G114" s="47">
        <v>1048.3131112999999</v>
      </c>
      <c r="H114" s="44" t="str">
        <f t="shared" si="13"/>
        <v>N/A</v>
      </c>
      <c r="I114" s="12">
        <v>-5.49</v>
      </c>
      <c r="J114" s="12">
        <v>6.6790000000000003</v>
      </c>
      <c r="K114" s="45" t="s">
        <v>736</v>
      </c>
      <c r="L114" s="9" t="str">
        <f t="shared" si="14"/>
        <v>Yes</v>
      </c>
    </row>
    <row r="115" spans="1:12" ht="25.5" x14ac:dyDescent="0.2">
      <c r="A115" s="46" t="s">
        <v>621</v>
      </c>
      <c r="B115" s="35" t="s">
        <v>213</v>
      </c>
      <c r="C115" s="47">
        <v>647797816</v>
      </c>
      <c r="D115" s="44" t="str">
        <f t="shared" si="11"/>
        <v>N/A</v>
      </c>
      <c r="E115" s="47">
        <v>712459478</v>
      </c>
      <c r="F115" s="44" t="str">
        <f t="shared" si="12"/>
        <v>N/A</v>
      </c>
      <c r="G115" s="47">
        <v>725174730</v>
      </c>
      <c r="H115" s="44" t="str">
        <f t="shared" si="13"/>
        <v>N/A</v>
      </c>
      <c r="I115" s="12">
        <v>9.9819999999999993</v>
      </c>
      <c r="J115" s="12">
        <v>1.7849999999999999</v>
      </c>
      <c r="K115" s="45" t="s">
        <v>736</v>
      </c>
      <c r="L115" s="9" t="str">
        <f t="shared" si="14"/>
        <v>Yes</v>
      </c>
    </row>
    <row r="116" spans="1:12" x14ac:dyDescent="0.2">
      <c r="A116" s="49" t="s">
        <v>622</v>
      </c>
      <c r="B116" s="36" t="s">
        <v>213</v>
      </c>
      <c r="C116" s="36">
        <v>87619</v>
      </c>
      <c r="D116" s="44" t="str">
        <f t="shared" si="11"/>
        <v>N/A</v>
      </c>
      <c r="E116" s="36">
        <v>91985</v>
      </c>
      <c r="F116" s="44" t="str">
        <f t="shared" si="12"/>
        <v>N/A</v>
      </c>
      <c r="G116" s="36">
        <v>89514</v>
      </c>
      <c r="H116" s="44" t="str">
        <f t="shared" si="13"/>
        <v>N/A</v>
      </c>
      <c r="I116" s="12">
        <v>4.9829999999999997</v>
      </c>
      <c r="J116" s="12">
        <v>-2.69</v>
      </c>
      <c r="K116" s="50" t="s">
        <v>736</v>
      </c>
      <c r="L116" s="9" t="str">
        <f t="shared" si="14"/>
        <v>Yes</v>
      </c>
    </row>
    <row r="117" spans="1:12" ht="25.5" x14ac:dyDescent="0.2">
      <c r="A117" s="46" t="s">
        <v>1438</v>
      </c>
      <c r="B117" s="35" t="s">
        <v>213</v>
      </c>
      <c r="C117" s="47">
        <v>7393.3486573</v>
      </c>
      <c r="D117" s="44" t="str">
        <f t="shared" si="11"/>
        <v>N/A</v>
      </c>
      <c r="E117" s="47">
        <v>7745.3875957999999</v>
      </c>
      <c r="F117" s="44" t="str">
        <f t="shared" si="12"/>
        <v>N/A</v>
      </c>
      <c r="G117" s="47">
        <v>8101.2437160999998</v>
      </c>
      <c r="H117" s="44" t="str">
        <f t="shared" si="13"/>
        <v>N/A</v>
      </c>
      <c r="I117" s="12">
        <v>4.7619999999999996</v>
      </c>
      <c r="J117" s="12">
        <v>4.5940000000000003</v>
      </c>
      <c r="K117" s="45" t="s">
        <v>736</v>
      </c>
      <c r="L117" s="9" t="str">
        <f t="shared" si="14"/>
        <v>Yes</v>
      </c>
    </row>
    <row r="118" spans="1:12" ht="25.5" x14ac:dyDescent="0.2">
      <c r="A118" s="46" t="s">
        <v>623</v>
      </c>
      <c r="B118" s="35" t="s">
        <v>213</v>
      </c>
      <c r="C118" s="47">
        <v>125593389</v>
      </c>
      <c r="D118" s="44" t="str">
        <f t="shared" si="11"/>
        <v>N/A</v>
      </c>
      <c r="E118" s="47">
        <v>135440186</v>
      </c>
      <c r="F118" s="44" t="str">
        <f t="shared" si="12"/>
        <v>N/A</v>
      </c>
      <c r="G118" s="47">
        <v>193923026</v>
      </c>
      <c r="H118" s="44" t="str">
        <f t="shared" si="13"/>
        <v>N/A</v>
      </c>
      <c r="I118" s="12">
        <v>7.84</v>
      </c>
      <c r="J118" s="12">
        <v>43.18</v>
      </c>
      <c r="K118" s="45" t="s">
        <v>736</v>
      </c>
      <c r="L118" s="9" t="str">
        <f t="shared" si="14"/>
        <v>No</v>
      </c>
    </row>
    <row r="119" spans="1:12" x14ac:dyDescent="0.2">
      <c r="A119" s="46" t="s">
        <v>624</v>
      </c>
      <c r="B119" s="35" t="s">
        <v>213</v>
      </c>
      <c r="C119" s="36">
        <v>90986</v>
      </c>
      <c r="D119" s="44" t="str">
        <f t="shared" si="11"/>
        <v>N/A</v>
      </c>
      <c r="E119" s="36">
        <v>95010</v>
      </c>
      <c r="F119" s="44" t="str">
        <f t="shared" si="12"/>
        <v>N/A</v>
      </c>
      <c r="G119" s="36">
        <v>102638</v>
      </c>
      <c r="H119" s="44" t="str">
        <f t="shared" si="13"/>
        <v>N/A</v>
      </c>
      <c r="I119" s="12">
        <v>4.423</v>
      </c>
      <c r="J119" s="12">
        <v>8.0289999999999999</v>
      </c>
      <c r="K119" s="45" t="s">
        <v>736</v>
      </c>
      <c r="L119" s="9" t="str">
        <f t="shared" si="14"/>
        <v>Yes</v>
      </c>
    </row>
    <row r="120" spans="1:12" ht="25.5" x14ac:dyDescent="0.2">
      <c r="A120" s="46" t="s">
        <v>1439</v>
      </c>
      <c r="B120" s="35" t="s">
        <v>213</v>
      </c>
      <c r="C120" s="47">
        <v>1380.3594949000001</v>
      </c>
      <c r="D120" s="44" t="str">
        <f t="shared" si="11"/>
        <v>N/A</v>
      </c>
      <c r="E120" s="47">
        <v>1425.536112</v>
      </c>
      <c r="F120" s="44" t="str">
        <f t="shared" si="12"/>
        <v>N/A</v>
      </c>
      <c r="G120" s="47">
        <v>1889.3881993</v>
      </c>
      <c r="H120" s="44" t="str">
        <f t="shared" si="13"/>
        <v>N/A</v>
      </c>
      <c r="I120" s="12">
        <v>3.2730000000000001</v>
      </c>
      <c r="J120" s="12">
        <v>32.54</v>
      </c>
      <c r="K120" s="45" t="s">
        <v>736</v>
      </c>
      <c r="L120" s="9" t="str">
        <f t="shared" si="14"/>
        <v>No</v>
      </c>
    </row>
    <row r="121" spans="1:12" ht="25.5" x14ac:dyDescent="0.2">
      <c r="A121" s="46" t="s">
        <v>625</v>
      </c>
      <c r="B121" s="35" t="s">
        <v>213</v>
      </c>
      <c r="C121" s="47">
        <v>10750796</v>
      </c>
      <c r="D121" s="44" t="str">
        <f t="shared" si="11"/>
        <v>N/A</v>
      </c>
      <c r="E121" s="47">
        <v>11344854</v>
      </c>
      <c r="F121" s="44" t="str">
        <f t="shared" si="12"/>
        <v>N/A</v>
      </c>
      <c r="G121" s="47">
        <v>12092125</v>
      </c>
      <c r="H121" s="44" t="str">
        <f t="shared" si="13"/>
        <v>N/A</v>
      </c>
      <c r="I121" s="12">
        <v>5.5259999999999998</v>
      </c>
      <c r="J121" s="12">
        <v>6.5869999999999997</v>
      </c>
      <c r="K121" s="45" t="s">
        <v>736</v>
      </c>
      <c r="L121" s="9" t="str">
        <f t="shared" si="14"/>
        <v>Yes</v>
      </c>
    </row>
    <row r="122" spans="1:12" x14ac:dyDescent="0.2">
      <c r="A122" s="46" t="s">
        <v>626</v>
      </c>
      <c r="B122" s="35" t="s">
        <v>213</v>
      </c>
      <c r="C122" s="36">
        <v>13750</v>
      </c>
      <c r="D122" s="44" t="str">
        <f t="shared" si="11"/>
        <v>N/A</v>
      </c>
      <c r="E122" s="36">
        <v>15001</v>
      </c>
      <c r="F122" s="44" t="str">
        <f t="shared" si="12"/>
        <v>N/A</v>
      </c>
      <c r="G122" s="36">
        <v>15535</v>
      </c>
      <c r="H122" s="44" t="str">
        <f t="shared" si="13"/>
        <v>N/A</v>
      </c>
      <c r="I122" s="12">
        <v>9.0980000000000008</v>
      </c>
      <c r="J122" s="12">
        <v>3.56</v>
      </c>
      <c r="K122" s="45" t="s">
        <v>736</v>
      </c>
      <c r="L122" s="9" t="str">
        <f t="shared" si="14"/>
        <v>Yes</v>
      </c>
    </row>
    <row r="123" spans="1:12" ht="25.5" x14ac:dyDescent="0.2">
      <c r="A123" s="46" t="s">
        <v>1440</v>
      </c>
      <c r="B123" s="35" t="s">
        <v>213</v>
      </c>
      <c r="C123" s="47">
        <v>781.87607273000003</v>
      </c>
      <c r="D123" s="44" t="str">
        <f t="shared" si="11"/>
        <v>N/A</v>
      </c>
      <c r="E123" s="47">
        <v>756.27318178999997</v>
      </c>
      <c r="F123" s="44" t="str">
        <f t="shared" si="12"/>
        <v>N/A</v>
      </c>
      <c r="G123" s="47">
        <v>778.37946571999998</v>
      </c>
      <c r="H123" s="44" t="str">
        <f t="shared" si="13"/>
        <v>N/A</v>
      </c>
      <c r="I123" s="12">
        <v>-3.27</v>
      </c>
      <c r="J123" s="12">
        <v>2.923</v>
      </c>
      <c r="K123" s="45" t="s">
        <v>736</v>
      </c>
      <c r="L123" s="9" t="str">
        <f t="shared" si="14"/>
        <v>Yes</v>
      </c>
    </row>
    <row r="124" spans="1:12" ht="25.5" x14ac:dyDescent="0.2">
      <c r="A124" s="46" t="s">
        <v>627</v>
      </c>
      <c r="B124" s="35" t="s">
        <v>213</v>
      </c>
      <c r="C124" s="47">
        <v>73756785</v>
      </c>
      <c r="D124" s="44" t="str">
        <f t="shared" si="11"/>
        <v>N/A</v>
      </c>
      <c r="E124" s="47">
        <v>79382049</v>
      </c>
      <c r="F124" s="44" t="str">
        <f t="shared" si="12"/>
        <v>N/A</v>
      </c>
      <c r="G124" s="47">
        <v>77056551</v>
      </c>
      <c r="H124" s="44" t="str">
        <f t="shared" si="13"/>
        <v>N/A</v>
      </c>
      <c r="I124" s="12">
        <v>7.6269999999999998</v>
      </c>
      <c r="J124" s="12">
        <v>-2.93</v>
      </c>
      <c r="K124" s="45" t="s">
        <v>736</v>
      </c>
      <c r="L124" s="9" t="str">
        <f t="shared" si="14"/>
        <v>Yes</v>
      </c>
    </row>
    <row r="125" spans="1:12" ht="25.5" x14ac:dyDescent="0.2">
      <c r="A125" s="46" t="s">
        <v>628</v>
      </c>
      <c r="B125" s="35" t="s">
        <v>213</v>
      </c>
      <c r="C125" s="36">
        <v>25258</v>
      </c>
      <c r="D125" s="44" t="str">
        <f t="shared" si="11"/>
        <v>N/A</v>
      </c>
      <c r="E125" s="36">
        <v>24701</v>
      </c>
      <c r="F125" s="44" t="str">
        <f t="shared" si="12"/>
        <v>N/A</v>
      </c>
      <c r="G125" s="36">
        <v>24867</v>
      </c>
      <c r="H125" s="44" t="str">
        <f t="shared" si="13"/>
        <v>N/A</v>
      </c>
      <c r="I125" s="12">
        <v>-2.21</v>
      </c>
      <c r="J125" s="12">
        <v>0.67200000000000004</v>
      </c>
      <c r="K125" s="45" t="s">
        <v>736</v>
      </c>
      <c r="L125" s="9" t="str">
        <f t="shared" si="14"/>
        <v>Yes</v>
      </c>
    </row>
    <row r="126" spans="1:12" ht="25.5" x14ac:dyDescent="0.2">
      <c r="A126" s="46" t="s">
        <v>1441</v>
      </c>
      <c r="B126" s="35" t="s">
        <v>213</v>
      </c>
      <c r="C126" s="47">
        <v>2920.1356006000001</v>
      </c>
      <c r="D126" s="44" t="str">
        <f t="shared" si="11"/>
        <v>N/A</v>
      </c>
      <c r="E126" s="47">
        <v>3213.7180275999999</v>
      </c>
      <c r="F126" s="44" t="str">
        <f t="shared" si="12"/>
        <v>N/A</v>
      </c>
      <c r="G126" s="47">
        <v>3098.7473759999998</v>
      </c>
      <c r="H126" s="44" t="str">
        <f t="shared" si="13"/>
        <v>N/A</v>
      </c>
      <c r="I126" s="12">
        <v>10.050000000000001</v>
      </c>
      <c r="J126" s="12">
        <v>-3.58</v>
      </c>
      <c r="K126" s="45" t="s">
        <v>736</v>
      </c>
      <c r="L126" s="9" t="str">
        <f t="shared" si="14"/>
        <v>Yes</v>
      </c>
    </row>
    <row r="127" spans="1:12" ht="25.5" x14ac:dyDescent="0.2">
      <c r="A127" s="46" t="s">
        <v>629</v>
      </c>
      <c r="B127" s="35" t="s">
        <v>213</v>
      </c>
      <c r="C127" s="47">
        <v>0</v>
      </c>
      <c r="D127" s="44" t="str">
        <f t="shared" si="11"/>
        <v>N/A</v>
      </c>
      <c r="E127" s="47">
        <v>0</v>
      </c>
      <c r="F127" s="44" t="str">
        <f t="shared" si="12"/>
        <v>N/A</v>
      </c>
      <c r="G127" s="47">
        <v>0</v>
      </c>
      <c r="H127" s="44" t="str">
        <f t="shared" si="13"/>
        <v>N/A</v>
      </c>
      <c r="I127" s="12" t="s">
        <v>1746</v>
      </c>
      <c r="J127" s="12" t="s">
        <v>1746</v>
      </c>
      <c r="K127" s="45" t="s">
        <v>736</v>
      </c>
      <c r="L127" s="9" t="str">
        <f t="shared" si="14"/>
        <v>N/A</v>
      </c>
    </row>
    <row r="128" spans="1:12" x14ac:dyDescent="0.2">
      <c r="A128" s="46" t="s">
        <v>630</v>
      </c>
      <c r="B128" s="35" t="s">
        <v>213</v>
      </c>
      <c r="C128" s="36">
        <v>0</v>
      </c>
      <c r="D128" s="44" t="str">
        <f t="shared" si="11"/>
        <v>N/A</v>
      </c>
      <c r="E128" s="36">
        <v>0</v>
      </c>
      <c r="F128" s="44" t="str">
        <f t="shared" si="12"/>
        <v>N/A</v>
      </c>
      <c r="G128" s="36">
        <v>0</v>
      </c>
      <c r="H128" s="44" t="str">
        <f t="shared" si="13"/>
        <v>N/A</v>
      </c>
      <c r="I128" s="12" t="s">
        <v>1746</v>
      </c>
      <c r="J128" s="12" t="s">
        <v>1746</v>
      </c>
      <c r="K128" s="45" t="s">
        <v>736</v>
      </c>
      <c r="L128" s="9" t="str">
        <f t="shared" si="14"/>
        <v>N/A</v>
      </c>
    </row>
    <row r="129" spans="1:12" ht="25.5" x14ac:dyDescent="0.2">
      <c r="A129" s="46" t="s">
        <v>1442</v>
      </c>
      <c r="B129" s="35" t="s">
        <v>213</v>
      </c>
      <c r="C129" s="47" t="s">
        <v>1746</v>
      </c>
      <c r="D129" s="44" t="str">
        <f t="shared" si="11"/>
        <v>N/A</v>
      </c>
      <c r="E129" s="47" t="s">
        <v>1746</v>
      </c>
      <c r="F129" s="44" t="str">
        <f t="shared" si="12"/>
        <v>N/A</v>
      </c>
      <c r="G129" s="47" t="s">
        <v>1746</v>
      </c>
      <c r="H129" s="44" t="str">
        <f t="shared" si="13"/>
        <v>N/A</v>
      </c>
      <c r="I129" s="12" t="s">
        <v>1746</v>
      </c>
      <c r="J129" s="12" t="s">
        <v>1746</v>
      </c>
      <c r="K129" s="45" t="s">
        <v>736</v>
      </c>
      <c r="L129" s="9" t="str">
        <f t="shared" si="14"/>
        <v>N/A</v>
      </c>
    </row>
    <row r="130" spans="1:12" ht="25.5" x14ac:dyDescent="0.2">
      <c r="A130" s="46" t="s">
        <v>631</v>
      </c>
      <c r="B130" s="35" t="s">
        <v>213</v>
      </c>
      <c r="C130" s="47">
        <v>2947230</v>
      </c>
      <c r="D130" s="44" t="str">
        <f t="shared" si="11"/>
        <v>N/A</v>
      </c>
      <c r="E130" s="47">
        <v>3245546</v>
      </c>
      <c r="F130" s="44" t="str">
        <f t="shared" si="12"/>
        <v>N/A</v>
      </c>
      <c r="G130" s="47">
        <v>3225392</v>
      </c>
      <c r="H130" s="44" t="str">
        <f t="shared" si="13"/>
        <v>N/A</v>
      </c>
      <c r="I130" s="12">
        <v>10.119999999999999</v>
      </c>
      <c r="J130" s="12">
        <v>-0.621</v>
      </c>
      <c r="K130" s="45" t="s">
        <v>736</v>
      </c>
      <c r="L130" s="9" t="str">
        <f t="shared" si="14"/>
        <v>Yes</v>
      </c>
    </row>
    <row r="131" spans="1:12" x14ac:dyDescent="0.2">
      <c r="A131" s="46" t="s">
        <v>632</v>
      </c>
      <c r="B131" s="35" t="s">
        <v>213</v>
      </c>
      <c r="C131" s="36">
        <v>13270</v>
      </c>
      <c r="D131" s="44" t="str">
        <f t="shared" si="11"/>
        <v>N/A</v>
      </c>
      <c r="E131" s="36">
        <v>16669</v>
      </c>
      <c r="F131" s="44" t="str">
        <f t="shared" si="12"/>
        <v>N/A</v>
      </c>
      <c r="G131" s="36">
        <v>17129</v>
      </c>
      <c r="H131" s="44" t="str">
        <f t="shared" si="13"/>
        <v>N/A</v>
      </c>
      <c r="I131" s="12">
        <v>25.61</v>
      </c>
      <c r="J131" s="12">
        <v>2.76</v>
      </c>
      <c r="K131" s="45" t="s">
        <v>736</v>
      </c>
      <c r="L131" s="9" t="str">
        <f t="shared" si="14"/>
        <v>Yes</v>
      </c>
    </row>
    <row r="132" spans="1:12" ht="25.5" x14ac:dyDescent="0.2">
      <c r="A132" s="46" t="s">
        <v>1443</v>
      </c>
      <c r="B132" s="35" t="s">
        <v>213</v>
      </c>
      <c r="C132" s="47">
        <v>222.09721175999999</v>
      </c>
      <c r="D132" s="44" t="str">
        <f t="shared" si="11"/>
        <v>N/A</v>
      </c>
      <c r="E132" s="47">
        <v>194.70550123000001</v>
      </c>
      <c r="F132" s="44" t="str">
        <f t="shared" si="12"/>
        <v>N/A</v>
      </c>
      <c r="G132" s="47">
        <v>188.30007588999999</v>
      </c>
      <c r="H132" s="44" t="str">
        <f t="shared" si="13"/>
        <v>N/A</v>
      </c>
      <c r="I132" s="12">
        <v>-12.3</v>
      </c>
      <c r="J132" s="12">
        <v>-3.29</v>
      </c>
      <c r="K132" s="45" t="s">
        <v>736</v>
      </c>
      <c r="L132" s="9" t="str">
        <f t="shared" si="14"/>
        <v>Yes</v>
      </c>
    </row>
    <row r="133" spans="1:12" ht="25.5" x14ac:dyDescent="0.2">
      <c r="A133" s="46" t="s">
        <v>633</v>
      </c>
      <c r="B133" s="35" t="s">
        <v>213</v>
      </c>
      <c r="C133" s="47">
        <v>90776491</v>
      </c>
      <c r="D133" s="44" t="str">
        <f t="shared" si="11"/>
        <v>N/A</v>
      </c>
      <c r="E133" s="47">
        <v>101357637</v>
      </c>
      <c r="F133" s="44" t="str">
        <f t="shared" si="12"/>
        <v>N/A</v>
      </c>
      <c r="G133" s="47">
        <v>90002748</v>
      </c>
      <c r="H133" s="44" t="str">
        <f t="shared" si="13"/>
        <v>N/A</v>
      </c>
      <c r="I133" s="12">
        <v>11.66</v>
      </c>
      <c r="J133" s="12">
        <v>-11.2</v>
      </c>
      <c r="K133" s="45" t="s">
        <v>736</v>
      </c>
      <c r="L133" s="9" t="str">
        <f t="shared" si="14"/>
        <v>Yes</v>
      </c>
    </row>
    <row r="134" spans="1:12" x14ac:dyDescent="0.2">
      <c r="A134" s="46" t="s">
        <v>634</v>
      </c>
      <c r="B134" s="35" t="s">
        <v>213</v>
      </c>
      <c r="C134" s="36">
        <v>4698</v>
      </c>
      <c r="D134" s="44" t="str">
        <f t="shared" si="11"/>
        <v>N/A</v>
      </c>
      <c r="E134" s="36">
        <v>6556</v>
      </c>
      <c r="F134" s="44" t="str">
        <f t="shared" si="12"/>
        <v>N/A</v>
      </c>
      <c r="G134" s="36">
        <v>6183</v>
      </c>
      <c r="H134" s="44" t="str">
        <f t="shared" si="13"/>
        <v>N/A</v>
      </c>
      <c r="I134" s="12">
        <v>39.549999999999997</v>
      </c>
      <c r="J134" s="12">
        <v>-5.69</v>
      </c>
      <c r="K134" s="45" t="s">
        <v>736</v>
      </c>
      <c r="L134" s="9" t="str">
        <f t="shared" si="14"/>
        <v>Yes</v>
      </c>
    </row>
    <row r="135" spans="1:12" x14ac:dyDescent="0.2">
      <c r="A135" s="46" t="s">
        <v>1444</v>
      </c>
      <c r="B135" s="35" t="s">
        <v>213</v>
      </c>
      <c r="C135" s="47">
        <v>19322.369306000001</v>
      </c>
      <c r="D135" s="44" t="str">
        <f t="shared" si="11"/>
        <v>N/A</v>
      </c>
      <c r="E135" s="47">
        <v>15460.286303000001</v>
      </c>
      <c r="F135" s="44" t="str">
        <f t="shared" si="12"/>
        <v>N/A</v>
      </c>
      <c r="G135" s="47">
        <v>14556.485201</v>
      </c>
      <c r="H135" s="44" t="str">
        <f t="shared" si="13"/>
        <v>N/A</v>
      </c>
      <c r="I135" s="12">
        <v>-20</v>
      </c>
      <c r="J135" s="12">
        <v>-5.85</v>
      </c>
      <c r="K135" s="45" t="s">
        <v>736</v>
      </c>
      <c r="L135" s="9" t="str">
        <f t="shared" si="14"/>
        <v>Yes</v>
      </c>
    </row>
    <row r="136" spans="1:12" ht="25.5" x14ac:dyDescent="0.2">
      <c r="A136" s="46" t="s">
        <v>635</v>
      </c>
      <c r="B136" s="35" t="s">
        <v>213</v>
      </c>
      <c r="C136" s="47">
        <v>4857753</v>
      </c>
      <c r="D136" s="44" t="str">
        <f t="shared" si="11"/>
        <v>N/A</v>
      </c>
      <c r="E136" s="47">
        <v>5511361</v>
      </c>
      <c r="F136" s="44" t="str">
        <f t="shared" si="12"/>
        <v>N/A</v>
      </c>
      <c r="G136" s="47">
        <v>5582366</v>
      </c>
      <c r="H136" s="44" t="str">
        <f t="shared" si="13"/>
        <v>N/A</v>
      </c>
      <c r="I136" s="12">
        <v>13.45</v>
      </c>
      <c r="J136" s="12">
        <v>1.288</v>
      </c>
      <c r="K136" s="45" t="s">
        <v>736</v>
      </c>
      <c r="L136" s="9" t="str">
        <f>IF(J136="Div by 0", "N/A", IF(OR(J136="N/A",K136="N/A"),"N/A", IF(J136&gt;VALUE(MID(K136,1,2)), "No", IF(J136&lt;-1*VALUE(MID(K136,1,2)), "No", "Yes"))))</f>
        <v>Yes</v>
      </c>
    </row>
    <row r="137" spans="1:12" x14ac:dyDescent="0.2">
      <c r="A137" s="46" t="s">
        <v>636</v>
      </c>
      <c r="B137" s="35" t="s">
        <v>213</v>
      </c>
      <c r="C137" s="36">
        <v>60572</v>
      </c>
      <c r="D137" s="44" t="str">
        <f t="shared" si="11"/>
        <v>N/A</v>
      </c>
      <c r="E137" s="36">
        <v>74517</v>
      </c>
      <c r="F137" s="44" t="str">
        <f t="shared" si="12"/>
        <v>N/A</v>
      </c>
      <c r="G137" s="36">
        <v>61462</v>
      </c>
      <c r="H137" s="44" t="str">
        <f t="shared" si="13"/>
        <v>N/A</v>
      </c>
      <c r="I137" s="12">
        <v>23.02</v>
      </c>
      <c r="J137" s="12">
        <v>-17.5</v>
      </c>
      <c r="K137" s="45" t="s">
        <v>736</v>
      </c>
      <c r="L137" s="9" t="str">
        <f t="shared" ref="L137:L141" si="15">IF(J137="Div by 0", "N/A", IF(OR(J137="N/A",K137="N/A"),"N/A", IF(J137&gt;VALUE(MID(K137,1,2)), "No", IF(J137&lt;-1*VALUE(MID(K137,1,2)), "No", "Yes"))))</f>
        <v>Yes</v>
      </c>
    </row>
    <row r="138" spans="1:12" ht="25.5" x14ac:dyDescent="0.2">
      <c r="A138" s="46" t="s">
        <v>1445</v>
      </c>
      <c r="B138" s="35" t="s">
        <v>213</v>
      </c>
      <c r="C138" s="47">
        <v>80.197995774000006</v>
      </c>
      <c r="D138" s="44" t="str">
        <f t="shared" si="11"/>
        <v>N/A</v>
      </c>
      <c r="E138" s="47">
        <v>73.961122965000001</v>
      </c>
      <c r="F138" s="44" t="str">
        <f t="shared" si="12"/>
        <v>N/A</v>
      </c>
      <c r="G138" s="47">
        <v>90.826299176999996</v>
      </c>
      <c r="H138" s="44" t="str">
        <f t="shared" si="13"/>
        <v>N/A</v>
      </c>
      <c r="I138" s="12">
        <v>-7.78</v>
      </c>
      <c r="J138" s="12">
        <v>22.8</v>
      </c>
      <c r="K138" s="45" t="s">
        <v>736</v>
      </c>
      <c r="L138" s="9" t="str">
        <f t="shared" si="15"/>
        <v>Yes</v>
      </c>
    </row>
    <row r="139" spans="1:12" ht="25.5" x14ac:dyDescent="0.2">
      <c r="A139" s="46" t="s">
        <v>637</v>
      </c>
      <c r="B139" s="35" t="s">
        <v>213</v>
      </c>
      <c r="C139" s="47">
        <v>0</v>
      </c>
      <c r="D139" s="44" t="str">
        <f t="shared" si="11"/>
        <v>N/A</v>
      </c>
      <c r="E139" s="47">
        <v>0</v>
      </c>
      <c r="F139" s="44" t="str">
        <f t="shared" si="12"/>
        <v>N/A</v>
      </c>
      <c r="G139" s="47">
        <v>0</v>
      </c>
      <c r="H139" s="44" t="str">
        <f t="shared" si="13"/>
        <v>N/A</v>
      </c>
      <c r="I139" s="12" t="s">
        <v>1746</v>
      </c>
      <c r="J139" s="12" t="s">
        <v>1746</v>
      </c>
      <c r="K139" s="45" t="s">
        <v>736</v>
      </c>
      <c r="L139" s="9" t="str">
        <f t="shared" si="15"/>
        <v>N/A</v>
      </c>
    </row>
    <row r="140" spans="1:12" x14ac:dyDescent="0.2">
      <c r="A140" s="46" t="s">
        <v>638</v>
      </c>
      <c r="B140" s="35" t="s">
        <v>213</v>
      </c>
      <c r="C140" s="36">
        <v>0</v>
      </c>
      <c r="D140" s="44" t="str">
        <f t="shared" si="11"/>
        <v>N/A</v>
      </c>
      <c r="E140" s="36">
        <v>0</v>
      </c>
      <c r="F140" s="44" t="str">
        <f t="shared" si="12"/>
        <v>N/A</v>
      </c>
      <c r="G140" s="36">
        <v>0</v>
      </c>
      <c r="H140" s="44" t="str">
        <f t="shared" si="13"/>
        <v>N/A</v>
      </c>
      <c r="I140" s="12" t="s">
        <v>1746</v>
      </c>
      <c r="J140" s="12" t="s">
        <v>1746</v>
      </c>
      <c r="K140" s="45" t="s">
        <v>736</v>
      </c>
      <c r="L140" s="9" t="str">
        <f t="shared" si="15"/>
        <v>N/A</v>
      </c>
    </row>
    <row r="141" spans="1:12" ht="25.5" x14ac:dyDescent="0.2">
      <c r="A141" s="46" t="s">
        <v>1446</v>
      </c>
      <c r="B141" s="35" t="s">
        <v>213</v>
      </c>
      <c r="C141" s="47" t="s">
        <v>1746</v>
      </c>
      <c r="D141" s="44" t="str">
        <f t="shared" si="11"/>
        <v>N/A</v>
      </c>
      <c r="E141" s="47" t="s">
        <v>1746</v>
      </c>
      <c r="F141" s="44" t="str">
        <f t="shared" si="12"/>
        <v>N/A</v>
      </c>
      <c r="G141" s="47" t="s">
        <v>1746</v>
      </c>
      <c r="H141" s="44" t="str">
        <f t="shared" si="13"/>
        <v>N/A</v>
      </c>
      <c r="I141" s="12" t="s">
        <v>1746</v>
      </c>
      <c r="J141" s="12" t="s">
        <v>1746</v>
      </c>
      <c r="K141" s="45" t="s">
        <v>736</v>
      </c>
      <c r="L141" s="9" t="str">
        <f t="shared" si="15"/>
        <v>N/A</v>
      </c>
    </row>
    <row r="142" spans="1:12" ht="25.5" x14ac:dyDescent="0.2">
      <c r="A142" s="46" t="s">
        <v>639</v>
      </c>
      <c r="B142" s="35" t="s">
        <v>213</v>
      </c>
      <c r="C142" s="47">
        <v>82615004</v>
      </c>
      <c r="D142" s="44" t="str">
        <f t="shared" si="11"/>
        <v>N/A</v>
      </c>
      <c r="E142" s="47">
        <v>86523478</v>
      </c>
      <c r="F142" s="44" t="str">
        <f t="shared" si="12"/>
        <v>N/A</v>
      </c>
      <c r="G142" s="47">
        <v>85199899</v>
      </c>
      <c r="H142" s="44" t="str">
        <f t="shared" si="13"/>
        <v>N/A</v>
      </c>
      <c r="I142" s="12">
        <v>4.7309999999999999</v>
      </c>
      <c r="J142" s="12">
        <v>-1.53</v>
      </c>
      <c r="K142" s="45" t="s">
        <v>736</v>
      </c>
      <c r="L142" s="9" t="str">
        <f t="shared" ref="L142:L153" si="16">IF(J142="Div by 0", "N/A", IF(K142="N/A","N/A", IF(J142&gt;VALUE(MID(K142,1,2)), "No", IF(J142&lt;-1*VALUE(MID(K142,1,2)), "No", "Yes"))))</f>
        <v>Yes</v>
      </c>
    </row>
    <row r="143" spans="1:12" ht="25.5" x14ac:dyDescent="0.2">
      <c r="A143" s="46" t="s">
        <v>640</v>
      </c>
      <c r="B143" s="35" t="s">
        <v>213</v>
      </c>
      <c r="C143" s="36">
        <v>178279</v>
      </c>
      <c r="D143" s="44" t="str">
        <f t="shared" si="11"/>
        <v>N/A</v>
      </c>
      <c r="E143" s="36">
        <v>182902</v>
      </c>
      <c r="F143" s="44" t="str">
        <f t="shared" si="12"/>
        <v>N/A</v>
      </c>
      <c r="G143" s="36">
        <v>176872</v>
      </c>
      <c r="H143" s="44" t="str">
        <f t="shared" si="13"/>
        <v>N/A</v>
      </c>
      <c r="I143" s="12">
        <v>2.593</v>
      </c>
      <c r="J143" s="12">
        <v>-3.3</v>
      </c>
      <c r="K143" s="45" t="s">
        <v>736</v>
      </c>
      <c r="L143" s="9" t="str">
        <f t="shared" si="16"/>
        <v>Yes</v>
      </c>
    </row>
    <row r="144" spans="1:12" ht="25.5" x14ac:dyDescent="0.2">
      <c r="A144" s="46" t="s">
        <v>1447</v>
      </c>
      <c r="B144" s="35" t="s">
        <v>213</v>
      </c>
      <c r="C144" s="47">
        <v>463.40289096999999</v>
      </c>
      <c r="D144" s="44" t="str">
        <f t="shared" si="11"/>
        <v>N/A</v>
      </c>
      <c r="E144" s="47">
        <v>473.05922297000001</v>
      </c>
      <c r="F144" s="44" t="str">
        <f t="shared" si="12"/>
        <v>N/A</v>
      </c>
      <c r="G144" s="47">
        <v>481.70371229</v>
      </c>
      <c r="H144" s="44" t="str">
        <f t="shared" si="13"/>
        <v>N/A</v>
      </c>
      <c r="I144" s="12">
        <v>2.0840000000000001</v>
      </c>
      <c r="J144" s="12">
        <v>1.827</v>
      </c>
      <c r="K144" s="45" t="s">
        <v>736</v>
      </c>
      <c r="L144" s="9" t="str">
        <f t="shared" si="16"/>
        <v>Yes</v>
      </c>
    </row>
    <row r="145" spans="1:12" ht="25.5" x14ac:dyDescent="0.2">
      <c r="A145" s="46" t="s">
        <v>641</v>
      </c>
      <c r="B145" s="35" t="s">
        <v>213</v>
      </c>
      <c r="C145" s="47">
        <v>665911941</v>
      </c>
      <c r="D145" s="44" t="str">
        <f t="shared" ref="D145:D153" si="17">IF($B145="N/A","N/A",IF(C145&gt;10,"No",IF(C145&lt;-10,"No","Yes")))</f>
        <v>N/A</v>
      </c>
      <c r="E145" s="47">
        <v>714239151</v>
      </c>
      <c r="F145" s="44" t="str">
        <f t="shared" ref="F145:F153" si="18">IF($B145="N/A","N/A",IF(E145&gt;10,"No",IF(E145&lt;-10,"No","Yes")))</f>
        <v>N/A</v>
      </c>
      <c r="G145" s="47">
        <v>751217432</v>
      </c>
      <c r="H145" s="44" t="str">
        <f t="shared" ref="H145:H153" si="19">IF($B145="N/A","N/A",IF(G145&gt;10,"No",IF(G145&lt;-10,"No","Yes")))</f>
        <v>N/A</v>
      </c>
      <c r="I145" s="12">
        <v>7.2569999999999997</v>
      </c>
      <c r="J145" s="12">
        <v>5.1769999999999996</v>
      </c>
      <c r="K145" s="45" t="s">
        <v>736</v>
      </c>
      <c r="L145" s="9" t="str">
        <f t="shared" si="16"/>
        <v>Yes</v>
      </c>
    </row>
    <row r="146" spans="1:12" x14ac:dyDescent="0.2">
      <c r="A146" s="46" t="s">
        <v>642</v>
      </c>
      <c r="B146" s="35" t="s">
        <v>213</v>
      </c>
      <c r="C146" s="36">
        <v>15299</v>
      </c>
      <c r="D146" s="44" t="str">
        <f t="shared" si="17"/>
        <v>N/A</v>
      </c>
      <c r="E146" s="36">
        <v>14968</v>
      </c>
      <c r="F146" s="44" t="str">
        <f t="shared" si="18"/>
        <v>N/A</v>
      </c>
      <c r="G146" s="36">
        <v>15084</v>
      </c>
      <c r="H146" s="44" t="str">
        <f t="shared" si="19"/>
        <v>N/A</v>
      </c>
      <c r="I146" s="12">
        <v>-2.16</v>
      </c>
      <c r="J146" s="12">
        <v>0.77500000000000002</v>
      </c>
      <c r="K146" s="45" t="s">
        <v>736</v>
      </c>
      <c r="L146" s="9" t="str">
        <f t="shared" si="16"/>
        <v>Yes</v>
      </c>
    </row>
    <row r="147" spans="1:12" ht="25.5" x14ac:dyDescent="0.2">
      <c r="A147" s="46" t="s">
        <v>1448</v>
      </c>
      <c r="B147" s="35" t="s">
        <v>213</v>
      </c>
      <c r="C147" s="47">
        <v>43526.501144000002</v>
      </c>
      <c r="D147" s="44" t="str">
        <f t="shared" si="17"/>
        <v>N/A</v>
      </c>
      <c r="E147" s="47">
        <v>47717.741247999998</v>
      </c>
      <c r="F147" s="44" t="str">
        <f t="shared" si="18"/>
        <v>N/A</v>
      </c>
      <c r="G147" s="47">
        <v>49802.269424999999</v>
      </c>
      <c r="H147" s="44" t="str">
        <f t="shared" si="19"/>
        <v>N/A</v>
      </c>
      <c r="I147" s="12">
        <v>9.6289999999999996</v>
      </c>
      <c r="J147" s="12">
        <v>4.3680000000000003</v>
      </c>
      <c r="K147" s="45" t="s">
        <v>736</v>
      </c>
      <c r="L147" s="9" t="str">
        <f t="shared" si="16"/>
        <v>Yes</v>
      </c>
    </row>
    <row r="148" spans="1:12" ht="25.5" x14ac:dyDescent="0.2">
      <c r="A148" s="46" t="s">
        <v>643</v>
      </c>
      <c r="B148" s="35" t="s">
        <v>213</v>
      </c>
      <c r="C148" s="47">
        <v>263289530</v>
      </c>
      <c r="D148" s="44" t="str">
        <f t="shared" si="17"/>
        <v>N/A</v>
      </c>
      <c r="E148" s="47">
        <v>279419198</v>
      </c>
      <c r="F148" s="44" t="str">
        <f t="shared" si="18"/>
        <v>N/A</v>
      </c>
      <c r="G148" s="47">
        <v>263671679</v>
      </c>
      <c r="H148" s="44" t="str">
        <f t="shared" si="19"/>
        <v>N/A</v>
      </c>
      <c r="I148" s="12">
        <v>6.1260000000000003</v>
      </c>
      <c r="J148" s="12">
        <v>-5.64</v>
      </c>
      <c r="K148" s="45" t="s">
        <v>736</v>
      </c>
      <c r="L148" s="9" t="str">
        <f t="shared" si="16"/>
        <v>Yes</v>
      </c>
    </row>
    <row r="149" spans="1:12" x14ac:dyDescent="0.2">
      <c r="A149" s="46" t="s">
        <v>644</v>
      </c>
      <c r="B149" s="35" t="s">
        <v>213</v>
      </c>
      <c r="C149" s="36">
        <v>179065</v>
      </c>
      <c r="D149" s="44" t="str">
        <f t="shared" si="17"/>
        <v>N/A</v>
      </c>
      <c r="E149" s="36">
        <v>195042</v>
      </c>
      <c r="F149" s="44" t="str">
        <f t="shared" si="18"/>
        <v>N/A</v>
      </c>
      <c r="G149" s="36">
        <v>181867</v>
      </c>
      <c r="H149" s="44" t="str">
        <f t="shared" si="19"/>
        <v>N/A</v>
      </c>
      <c r="I149" s="12">
        <v>8.9220000000000006</v>
      </c>
      <c r="J149" s="12">
        <v>-6.75</v>
      </c>
      <c r="K149" s="45" t="s">
        <v>736</v>
      </c>
      <c r="L149" s="9" t="str">
        <f t="shared" si="16"/>
        <v>Yes</v>
      </c>
    </row>
    <row r="150" spans="1:12" ht="25.5" x14ac:dyDescent="0.2">
      <c r="A150" s="46" t="s">
        <v>1449</v>
      </c>
      <c r="B150" s="35" t="s">
        <v>213</v>
      </c>
      <c r="C150" s="47">
        <v>1470.3573004</v>
      </c>
      <c r="D150" s="44" t="str">
        <f t="shared" si="17"/>
        <v>N/A</v>
      </c>
      <c r="E150" s="47">
        <v>1432.6104018999999</v>
      </c>
      <c r="F150" s="44" t="str">
        <f t="shared" si="18"/>
        <v>N/A</v>
      </c>
      <c r="G150" s="47">
        <v>1449.8049619000001</v>
      </c>
      <c r="H150" s="44" t="str">
        <f t="shared" si="19"/>
        <v>N/A</v>
      </c>
      <c r="I150" s="12">
        <v>-2.57</v>
      </c>
      <c r="J150" s="12">
        <v>1.2</v>
      </c>
      <c r="K150" s="45" t="s">
        <v>736</v>
      </c>
      <c r="L150" s="9" t="str">
        <f t="shared" si="16"/>
        <v>Yes</v>
      </c>
    </row>
    <row r="151" spans="1:12" ht="25.5" x14ac:dyDescent="0.2">
      <c r="A151" s="46" t="s">
        <v>645</v>
      </c>
      <c r="B151" s="35" t="s">
        <v>213</v>
      </c>
      <c r="C151" s="47">
        <v>109482955</v>
      </c>
      <c r="D151" s="44" t="str">
        <f t="shared" si="17"/>
        <v>N/A</v>
      </c>
      <c r="E151" s="47">
        <v>125826929</v>
      </c>
      <c r="F151" s="44" t="str">
        <f t="shared" si="18"/>
        <v>N/A</v>
      </c>
      <c r="G151" s="47">
        <v>132747872</v>
      </c>
      <c r="H151" s="44" t="str">
        <f t="shared" si="19"/>
        <v>N/A</v>
      </c>
      <c r="I151" s="12">
        <v>14.93</v>
      </c>
      <c r="J151" s="12">
        <v>5.5</v>
      </c>
      <c r="K151" s="45" t="s">
        <v>736</v>
      </c>
      <c r="L151" s="9" t="str">
        <f t="shared" si="16"/>
        <v>Yes</v>
      </c>
    </row>
    <row r="152" spans="1:12" x14ac:dyDescent="0.2">
      <c r="A152" s="46" t="s">
        <v>646</v>
      </c>
      <c r="B152" s="35" t="s">
        <v>213</v>
      </c>
      <c r="C152" s="36">
        <v>11401</v>
      </c>
      <c r="D152" s="44" t="str">
        <f t="shared" si="17"/>
        <v>N/A</v>
      </c>
      <c r="E152" s="36">
        <v>13138</v>
      </c>
      <c r="F152" s="44" t="str">
        <f t="shared" si="18"/>
        <v>N/A</v>
      </c>
      <c r="G152" s="36">
        <v>13627</v>
      </c>
      <c r="H152" s="44" t="str">
        <f t="shared" si="19"/>
        <v>N/A</v>
      </c>
      <c r="I152" s="12">
        <v>15.24</v>
      </c>
      <c r="J152" s="12">
        <v>3.722</v>
      </c>
      <c r="K152" s="45" t="s">
        <v>736</v>
      </c>
      <c r="L152" s="9" t="str">
        <f t="shared" si="16"/>
        <v>Yes</v>
      </c>
    </row>
    <row r="153" spans="1:12" ht="25.5" x14ac:dyDescent="0.2">
      <c r="A153" s="46" t="s">
        <v>1450</v>
      </c>
      <c r="B153" s="35" t="s">
        <v>213</v>
      </c>
      <c r="C153" s="47">
        <v>9602.9256205999991</v>
      </c>
      <c r="D153" s="44" t="str">
        <f t="shared" si="17"/>
        <v>N/A</v>
      </c>
      <c r="E153" s="47">
        <v>9577.3275231999996</v>
      </c>
      <c r="F153" s="44" t="str">
        <f t="shared" si="18"/>
        <v>N/A</v>
      </c>
      <c r="G153" s="47">
        <v>9741.5331327999993</v>
      </c>
      <c r="H153" s="44" t="str">
        <f t="shared" si="19"/>
        <v>N/A</v>
      </c>
      <c r="I153" s="12">
        <v>-0.26700000000000002</v>
      </c>
      <c r="J153" s="12">
        <v>1.7150000000000001</v>
      </c>
      <c r="K153" s="45" t="s">
        <v>736</v>
      </c>
      <c r="L153" s="9" t="str">
        <f t="shared" si="16"/>
        <v>Yes</v>
      </c>
    </row>
    <row r="154" spans="1:12" x14ac:dyDescent="0.2">
      <c r="A154" s="46" t="s">
        <v>1516</v>
      </c>
      <c r="B154" s="35" t="s">
        <v>213</v>
      </c>
      <c r="C154" s="47">
        <v>590.62150809000002</v>
      </c>
      <c r="D154" s="44" t="str">
        <f t="shared" ref="D154:D173" si="20">IF($B154="N/A","N/A",IF(C154&gt;10,"No",IF(C154&lt;-10,"No","Yes")))</f>
        <v>N/A</v>
      </c>
      <c r="E154" s="47">
        <v>554.84368791999998</v>
      </c>
      <c r="F154" s="44" t="str">
        <f t="shared" ref="F154:F173" si="21">IF($B154="N/A","N/A",IF(E154&gt;10,"No",IF(E154&lt;-10,"No","Yes")))</f>
        <v>N/A</v>
      </c>
      <c r="G154" s="47">
        <v>505.46968989999999</v>
      </c>
      <c r="H154" s="44" t="str">
        <f t="shared" ref="H154:H173" si="22">IF($B154="N/A","N/A",IF(G154&gt;10,"No",IF(G154&lt;-10,"No","Yes")))</f>
        <v>N/A</v>
      </c>
      <c r="I154" s="12">
        <v>-6.06</v>
      </c>
      <c r="J154" s="12">
        <v>-8.9</v>
      </c>
      <c r="K154" s="45" t="s">
        <v>736</v>
      </c>
      <c r="L154" s="9" t="str">
        <f t="shared" ref="L154:L173" si="23">IF(J154="Div by 0", "N/A", IF(K154="N/A","N/A", IF(J154&gt;VALUE(MID(K154,1,2)), "No", IF(J154&lt;-1*VALUE(MID(K154,1,2)), "No", "Yes"))))</f>
        <v>Yes</v>
      </c>
    </row>
    <row r="155" spans="1:12" x14ac:dyDescent="0.2">
      <c r="A155" s="51" t="s">
        <v>1517</v>
      </c>
      <c r="B155" s="35" t="s">
        <v>213</v>
      </c>
      <c r="C155" s="47">
        <v>259.07798034000001</v>
      </c>
      <c r="D155" s="44" t="str">
        <f t="shared" si="20"/>
        <v>N/A</v>
      </c>
      <c r="E155" s="47">
        <v>237.44438043</v>
      </c>
      <c r="F155" s="44" t="str">
        <f t="shared" si="21"/>
        <v>N/A</v>
      </c>
      <c r="G155" s="47">
        <v>232.09739256</v>
      </c>
      <c r="H155" s="44" t="str">
        <f t="shared" si="22"/>
        <v>N/A</v>
      </c>
      <c r="I155" s="12">
        <v>-8.35</v>
      </c>
      <c r="J155" s="12">
        <v>-2.25</v>
      </c>
      <c r="K155" s="45" t="s">
        <v>736</v>
      </c>
      <c r="L155" s="9" t="str">
        <f t="shared" si="23"/>
        <v>Yes</v>
      </c>
    </row>
    <row r="156" spans="1:12" ht="25.5" x14ac:dyDescent="0.2">
      <c r="A156" s="51" t="s">
        <v>1518</v>
      </c>
      <c r="B156" s="35" t="s">
        <v>213</v>
      </c>
      <c r="C156" s="47">
        <v>777.40080416000001</v>
      </c>
      <c r="D156" s="44" t="str">
        <f t="shared" si="20"/>
        <v>N/A</v>
      </c>
      <c r="E156" s="47">
        <v>762.42544817999999</v>
      </c>
      <c r="F156" s="44" t="str">
        <f t="shared" si="21"/>
        <v>N/A</v>
      </c>
      <c r="G156" s="47">
        <v>704.77930389000005</v>
      </c>
      <c r="H156" s="44" t="str">
        <f t="shared" si="22"/>
        <v>N/A</v>
      </c>
      <c r="I156" s="12">
        <v>-1.93</v>
      </c>
      <c r="J156" s="12">
        <v>-7.56</v>
      </c>
      <c r="K156" s="45" t="s">
        <v>736</v>
      </c>
      <c r="L156" s="9" t="str">
        <f t="shared" si="23"/>
        <v>Yes</v>
      </c>
    </row>
    <row r="157" spans="1:12" x14ac:dyDescent="0.2">
      <c r="A157" s="51" t="s">
        <v>1519</v>
      </c>
      <c r="B157" s="35" t="s">
        <v>213</v>
      </c>
      <c r="C157" s="47">
        <v>603.91416193999999</v>
      </c>
      <c r="D157" s="44" t="str">
        <f t="shared" si="20"/>
        <v>N/A</v>
      </c>
      <c r="E157" s="47">
        <v>507.78204715999999</v>
      </c>
      <c r="F157" s="44" t="str">
        <f t="shared" si="21"/>
        <v>N/A</v>
      </c>
      <c r="G157" s="47">
        <v>444.24896309000002</v>
      </c>
      <c r="H157" s="44" t="str">
        <f t="shared" si="22"/>
        <v>N/A</v>
      </c>
      <c r="I157" s="12">
        <v>-15.9</v>
      </c>
      <c r="J157" s="12">
        <v>-12.5</v>
      </c>
      <c r="K157" s="45" t="s">
        <v>736</v>
      </c>
      <c r="L157" s="9" t="str">
        <f t="shared" si="23"/>
        <v>Yes</v>
      </c>
    </row>
    <row r="158" spans="1:12" x14ac:dyDescent="0.2">
      <c r="A158" s="51" t="s">
        <v>1520</v>
      </c>
      <c r="B158" s="35" t="s">
        <v>213</v>
      </c>
      <c r="C158" s="47">
        <v>517.43225286999996</v>
      </c>
      <c r="D158" s="44" t="str">
        <f t="shared" si="20"/>
        <v>N/A</v>
      </c>
      <c r="E158" s="47">
        <v>514.71226189000004</v>
      </c>
      <c r="F158" s="44" t="str">
        <f t="shared" si="21"/>
        <v>N/A</v>
      </c>
      <c r="G158" s="47">
        <v>461.01722620999999</v>
      </c>
      <c r="H158" s="44" t="str">
        <f t="shared" si="22"/>
        <v>N/A</v>
      </c>
      <c r="I158" s="12">
        <v>-0.52600000000000002</v>
      </c>
      <c r="J158" s="12">
        <v>-10.4</v>
      </c>
      <c r="K158" s="45" t="s">
        <v>736</v>
      </c>
      <c r="L158" s="9" t="str">
        <f t="shared" si="23"/>
        <v>Yes</v>
      </c>
    </row>
    <row r="159" spans="1:12" x14ac:dyDescent="0.2">
      <c r="A159" s="46" t="s">
        <v>1521</v>
      </c>
      <c r="B159" s="35" t="s">
        <v>213</v>
      </c>
      <c r="C159" s="47">
        <v>2495.0580848</v>
      </c>
      <c r="D159" s="44" t="str">
        <f t="shared" si="20"/>
        <v>N/A</v>
      </c>
      <c r="E159" s="47">
        <v>2187.688846</v>
      </c>
      <c r="F159" s="44" t="str">
        <f t="shared" si="21"/>
        <v>N/A</v>
      </c>
      <c r="G159" s="47">
        <v>2260.9709948</v>
      </c>
      <c r="H159" s="44" t="str">
        <f t="shared" si="22"/>
        <v>N/A</v>
      </c>
      <c r="I159" s="12">
        <v>-12.3</v>
      </c>
      <c r="J159" s="12">
        <v>3.35</v>
      </c>
      <c r="K159" s="45" t="s">
        <v>736</v>
      </c>
      <c r="L159" s="9" t="str">
        <f t="shared" si="23"/>
        <v>Yes</v>
      </c>
    </row>
    <row r="160" spans="1:12" x14ac:dyDescent="0.2">
      <c r="A160" s="51" t="s">
        <v>1522</v>
      </c>
      <c r="B160" s="35" t="s">
        <v>213</v>
      </c>
      <c r="C160" s="47">
        <v>12307.673629999999</v>
      </c>
      <c r="D160" s="44" t="str">
        <f t="shared" si="20"/>
        <v>N/A</v>
      </c>
      <c r="E160" s="47">
        <v>11406.094691</v>
      </c>
      <c r="F160" s="44" t="str">
        <f t="shared" si="21"/>
        <v>N/A</v>
      </c>
      <c r="G160" s="47">
        <v>11203.139982000001</v>
      </c>
      <c r="H160" s="44" t="str">
        <f t="shared" si="22"/>
        <v>N/A</v>
      </c>
      <c r="I160" s="12">
        <v>-7.33</v>
      </c>
      <c r="J160" s="12">
        <v>-1.78</v>
      </c>
      <c r="K160" s="45" t="s">
        <v>736</v>
      </c>
      <c r="L160" s="9" t="str">
        <f t="shared" si="23"/>
        <v>Yes</v>
      </c>
    </row>
    <row r="161" spans="1:12" ht="25.5" x14ac:dyDescent="0.2">
      <c r="A161" s="51" t="s">
        <v>1523</v>
      </c>
      <c r="B161" s="35" t="s">
        <v>213</v>
      </c>
      <c r="C161" s="47">
        <v>1882.2357334000001</v>
      </c>
      <c r="D161" s="44" t="str">
        <f t="shared" si="20"/>
        <v>N/A</v>
      </c>
      <c r="E161" s="47">
        <v>1539.5173397000001</v>
      </c>
      <c r="F161" s="44" t="str">
        <f t="shared" si="21"/>
        <v>N/A</v>
      </c>
      <c r="G161" s="47">
        <v>1730.4587383999999</v>
      </c>
      <c r="H161" s="44" t="str">
        <f t="shared" si="22"/>
        <v>N/A</v>
      </c>
      <c r="I161" s="12">
        <v>-18.2</v>
      </c>
      <c r="J161" s="12">
        <v>12.4</v>
      </c>
      <c r="K161" s="45" t="s">
        <v>736</v>
      </c>
      <c r="L161" s="9" t="str">
        <f t="shared" si="23"/>
        <v>Yes</v>
      </c>
    </row>
    <row r="162" spans="1:12" x14ac:dyDescent="0.2">
      <c r="A162" s="51" t="s">
        <v>1524</v>
      </c>
      <c r="B162" s="35" t="s">
        <v>213</v>
      </c>
      <c r="C162" s="47">
        <v>22.306830884</v>
      </c>
      <c r="D162" s="44" t="str">
        <f t="shared" si="20"/>
        <v>N/A</v>
      </c>
      <c r="E162" s="47">
        <v>28.916803689000002</v>
      </c>
      <c r="F162" s="44" t="str">
        <f t="shared" si="21"/>
        <v>N/A</v>
      </c>
      <c r="G162" s="47">
        <v>32.669538805999998</v>
      </c>
      <c r="H162" s="44" t="str">
        <f t="shared" si="22"/>
        <v>N/A</v>
      </c>
      <c r="I162" s="12">
        <v>29.63</v>
      </c>
      <c r="J162" s="12">
        <v>12.98</v>
      </c>
      <c r="K162" s="45" t="s">
        <v>736</v>
      </c>
      <c r="L162" s="9" t="str">
        <f t="shared" si="23"/>
        <v>Yes</v>
      </c>
    </row>
    <row r="163" spans="1:12" x14ac:dyDescent="0.2">
      <c r="A163" s="51" t="s">
        <v>1525</v>
      </c>
      <c r="B163" s="35" t="s">
        <v>213</v>
      </c>
      <c r="C163" s="47">
        <v>14.060993098000001</v>
      </c>
      <c r="D163" s="44" t="str">
        <f t="shared" si="20"/>
        <v>N/A</v>
      </c>
      <c r="E163" s="47">
        <v>15.107933881999999</v>
      </c>
      <c r="F163" s="44" t="str">
        <f t="shared" si="21"/>
        <v>N/A</v>
      </c>
      <c r="G163" s="47">
        <v>15.342898848000001</v>
      </c>
      <c r="H163" s="44" t="str">
        <f t="shared" si="22"/>
        <v>N/A</v>
      </c>
      <c r="I163" s="12">
        <v>7.4459999999999997</v>
      </c>
      <c r="J163" s="12">
        <v>1.5549999999999999</v>
      </c>
      <c r="K163" s="45" t="s">
        <v>736</v>
      </c>
      <c r="L163" s="9" t="str">
        <f t="shared" si="23"/>
        <v>Yes</v>
      </c>
    </row>
    <row r="164" spans="1:12" x14ac:dyDescent="0.2">
      <c r="A164" s="46" t="s">
        <v>1526</v>
      </c>
      <c r="B164" s="35" t="s">
        <v>213</v>
      </c>
      <c r="C164" s="47">
        <v>615.22961741999995</v>
      </c>
      <c r="D164" s="44" t="str">
        <f t="shared" si="20"/>
        <v>N/A</v>
      </c>
      <c r="E164" s="47">
        <v>549.43273670999997</v>
      </c>
      <c r="F164" s="44" t="str">
        <f t="shared" si="21"/>
        <v>N/A</v>
      </c>
      <c r="G164" s="47">
        <v>554.99819665999996</v>
      </c>
      <c r="H164" s="44" t="str">
        <f t="shared" si="22"/>
        <v>N/A</v>
      </c>
      <c r="I164" s="12">
        <v>-10.7</v>
      </c>
      <c r="J164" s="12">
        <v>1.0129999999999999</v>
      </c>
      <c r="K164" s="45" t="s">
        <v>736</v>
      </c>
      <c r="L164" s="9" t="str">
        <f t="shared" si="23"/>
        <v>Yes</v>
      </c>
    </row>
    <row r="165" spans="1:12" x14ac:dyDescent="0.2">
      <c r="A165" s="51" t="s">
        <v>1527</v>
      </c>
      <c r="B165" s="35" t="s">
        <v>213</v>
      </c>
      <c r="C165" s="47">
        <v>144.20421342</v>
      </c>
      <c r="D165" s="44" t="str">
        <f t="shared" si="20"/>
        <v>N/A</v>
      </c>
      <c r="E165" s="47">
        <v>120.2473428</v>
      </c>
      <c r="F165" s="44" t="str">
        <f t="shared" si="21"/>
        <v>N/A</v>
      </c>
      <c r="G165" s="47">
        <v>121.35482679</v>
      </c>
      <c r="H165" s="44" t="str">
        <f t="shared" si="22"/>
        <v>N/A</v>
      </c>
      <c r="I165" s="12">
        <v>-16.600000000000001</v>
      </c>
      <c r="J165" s="12">
        <v>0.92100000000000004</v>
      </c>
      <c r="K165" s="45" t="s">
        <v>736</v>
      </c>
      <c r="L165" s="9" t="str">
        <f t="shared" si="23"/>
        <v>Yes</v>
      </c>
    </row>
    <row r="166" spans="1:12" x14ac:dyDescent="0.2">
      <c r="A166" s="51" t="s">
        <v>1528</v>
      </c>
      <c r="B166" s="35" t="s">
        <v>213</v>
      </c>
      <c r="C166" s="47">
        <v>1231.9805738</v>
      </c>
      <c r="D166" s="44" t="str">
        <f t="shared" si="20"/>
        <v>N/A</v>
      </c>
      <c r="E166" s="47">
        <v>1105.2931845999999</v>
      </c>
      <c r="F166" s="44" t="str">
        <f t="shared" si="21"/>
        <v>N/A</v>
      </c>
      <c r="G166" s="47">
        <v>1093.2573494999999</v>
      </c>
      <c r="H166" s="44" t="str">
        <f t="shared" si="22"/>
        <v>N/A</v>
      </c>
      <c r="I166" s="12">
        <v>-10.3</v>
      </c>
      <c r="J166" s="12">
        <v>-1.0900000000000001</v>
      </c>
      <c r="K166" s="45" t="s">
        <v>736</v>
      </c>
      <c r="L166" s="9" t="str">
        <f t="shared" si="23"/>
        <v>Yes</v>
      </c>
    </row>
    <row r="167" spans="1:12" x14ac:dyDescent="0.2">
      <c r="A167" s="51" t="s">
        <v>1529</v>
      </c>
      <c r="B167" s="35" t="s">
        <v>213</v>
      </c>
      <c r="C167" s="47">
        <v>181.04941457999999</v>
      </c>
      <c r="D167" s="44" t="str">
        <f t="shared" si="20"/>
        <v>N/A</v>
      </c>
      <c r="E167" s="47">
        <v>173.07041878000001</v>
      </c>
      <c r="F167" s="44" t="str">
        <f t="shared" si="21"/>
        <v>N/A</v>
      </c>
      <c r="G167" s="47">
        <v>182.42913707</v>
      </c>
      <c r="H167" s="44" t="str">
        <f t="shared" si="22"/>
        <v>N/A</v>
      </c>
      <c r="I167" s="12">
        <v>-4.41</v>
      </c>
      <c r="J167" s="12">
        <v>5.407</v>
      </c>
      <c r="K167" s="45" t="s">
        <v>736</v>
      </c>
      <c r="L167" s="9" t="str">
        <f t="shared" si="23"/>
        <v>Yes</v>
      </c>
    </row>
    <row r="168" spans="1:12" x14ac:dyDescent="0.2">
      <c r="A168" s="51" t="s">
        <v>1530</v>
      </c>
      <c r="B168" s="35" t="s">
        <v>213</v>
      </c>
      <c r="C168" s="47">
        <v>496.42934715000001</v>
      </c>
      <c r="D168" s="44" t="str">
        <f t="shared" si="20"/>
        <v>N/A</v>
      </c>
      <c r="E168" s="47">
        <v>461.52577833999999</v>
      </c>
      <c r="F168" s="44" t="str">
        <f t="shared" si="21"/>
        <v>N/A</v>
      </c>
      <c r="G168" s="47">
        <v>481.03589138000001</v>
      </c>
      <c r="H168" s="44" t="str">
        <f t="shared" si="22"/>
        <v>N/A</v>
      </c>
      <c r="I168" s="12">
        <v>-7.03</v>
      </c>
      <c r="J168" s="12">
        <v>4.2270000000000003</v>
      </c>
      <c r="K168" s="45" t="s">
        <v>736</v>
      </c>
      <c r="L168" s="9" t="str">
        <f t="shared" si="23"/>
        <v>Yes</v>
      </c>
    </row>
    <row r="169" spans="1:12" x14ac:dyDescent="0.2">
      <c r="A169" s="46" t="s">
        <v>1531</v>
      </c>
      <c r="B169" s="35" t="s">
        <v>213</v>
      </c>
      <c r="C169" s="47">
        <v>4400.6231561000004</v>
      </c>
      <c r="D169" s="44" t="str">
        <f t="shared" si="20"/>
        <v>N/A</v>
      </c>
      <c r="E169" s="47">
        <v>4366.3021224000004</v>
      </c>
      <c r="F169" s="44" t="str">
        <f t="shared" si="21"/>
        <v>N/A</v>
      </c>
      <c r="G169" s="47">
        <v>4644.0130851000004</v>
      </c>
      <c r="H169" s="44" t="str">
        <f t="shared" si="22"/>
        <v>N/A</v>
      </c>
      <c r="I169" s="12">
        <v>-0.78</v>
      </c>
      <c r="J169" s="12">
        <v>6.36</v>
      </c>
      <c r="K169" s="45" t="s">
        <v>736</v>
      </c>
      <c r="L169" s="9" t="str">
        <f t="shared" si="23"/>
        <v>Yes</v>
      </c>
    </row>
    <row r="170" spans="1:12" x14ac:dyDescent="0.2">
      <c r="A170" s="51" t="s">
        <v>1532</v>
      </c>
      <c r="B170" s="35" t="s">
        <v>213</v>
      </c>
      <c r="C170" s="47">
        <v>6359.0681960000002</v>
      </c>
      <c r="D170" s="44" t="str">
        <f t="shared" si="20"/>
        <v>N/A</v>
      </c>
      <c r="E170" s="47">
        <v>6536.2550910999998</v>
      </c>
      <c r="F170" s="44" t="str">
        <f t="shared" si="21"/>
        <v>N/A</v>
      </c>
      <c r="G170" s="47">
        <v>6979.8776083000002</v>
      </c>
      <c r="H170" s="44" t="str">
        <f t="shared" si="22"/>
        <v>N/A</v>
      </c>
      <c r="I170" s="12">
        <v>2.786</v>
      </c>
      <c r="J170" s="12">
        <v>6.7869999999999999</v>
      </c>
      <c r="K170" s="45" t="s">
        <v>736</v>
      </c>
      <c r="L170" s="9" t="str">
        <f t="shared" si="23"/>
        <v>Yes</v>
      </c>
    </row>
    <row r="171" spans="1:12" x14ac:dyDescent="0.2">
      <c r="A171" s="51" t="s">
        <v>1533</v>
      </c>
      <c r="B171" s="35" t="s">
        <v>213</v>
      </c>
      <c r="C171" s="47">
        <v>8172.8483784999999</v>
      </c>
      <c r="D171" s="44" t="str">
        <f t="shared" si="20"/>
        <v>N/A</v>
      </c>
      <c r="E171" s="47">
        <v>8314.3257809999996</v>
      </c>
      <c r="F171" s="44" t="str">
        <f t="shared" si="21"/>
        <v>N/A</v>
      </c>
      <c r="G171" s="47">
        <v>8736.1317115000002</v>
      </c>
      <c r="H171" s="44" t="str">
        <f t="shared" si="22"/>
        <v>N/A</v>
      </c>
      <c r="I171" s="12">
        <v>1.7310000000000001</v>
      </c>
      <c r="J171" s="12">
        <v>5.0730000000000004</v>
      </c>
      <c r="K171" s="45" t="s">
        <v>736</v>
      </c>
      <c r="L171" s="9" t="str">
        <f t="shared" si="23"/>
        <v>Yes</v>
      </c>
    </row>
    <row r="172" spans="1:12" x14ac:dyDescent="0.2">
      <c r="A172" s="51" t="s">
        <v>1534</v>
      </c>
      <c r="B172" s="35" t="s">
        <v>213</v>
      </c>
      <c r="C172" s="47">
        <v>1083.2893223000001</v>
      </c>
      <c r="D172" s="44" t="str">
        <f t="shared" si="20"/>
        <v>N/A</v>
      </c>
      <c r="E172" s="47">
        <v>1103.6114382000001</v>
      </c>
      <c r="F172" s="44" t="str">
        <f t="shared" si="21"/>
        <v>N/A</v>
      </c>
      <c r="G172" s="47">
        <v>1115.2837086</v>
      </c>
      <c r="H172" s="44" t="str">
        <f t="shared" si="22"/>
        <v>N/A</v>
      </c>
      <c r="I172" s="12">
        <v>1.8759999999999999</v>
      </c>
      <c r="J172" s="12">
        <v>1.0580000000000001</v>
      </c>
      <c r="K172" s="45" t="s">
        <v>736</v>
      </c>
      <c r="L172" s="9" t="str">
        <f t="shared" si="23"/>
        <v>Yes</v>
      </c>
    </row>
    <row r="173" spans="1:12" x14ac:dyDescent="0.2">
      <c r="A173" s="51" t="s">
        <v>1535</v>
      </c>
      <c r="B173" s="35" t="s">
        <v>213</v>
      </c>
      <c r="C173" s="47">
        <v>1449.8185997999999</v>
      </c>
      <c r="D173" s="44" t="str">
        <f t="shared" si="20"/>
        <v>N/A</v>
      </c>
      <c r="E173" s="47">
        <v>1381.0122985</v>
      </c>
      <c r="F173" s="44" t="str">
        <f t="shared" si="21"/>
        <v>N/A</v>
      </c>
      <c r="G173" s="47">
        <v>1396.4562097999999</v>
      </c>
      <c r="H173" s="44" t="str">
        <f t="shared" si="22"/>
        <v>N/A</v>
      </c>
      <c r="I173" s="12">
        <v>-4.75</v>
      </c>
      <c r="J173" s="12">
        <v>1.1180000000000001</v>
      </c>
      <c r="K173" s="45" t="s">
        <v>736</v>
      </c>
      <c r="L173" s="9" t="str">
        <f t="shared" si="23"/>
        <v>Yes</v>
      </c>
    </row>
    <row r="174" spans="1:12" x14ac:dyDescent="0.2">
      <c r="A174" s="46" t="s">
        <v>371</v>
      </c>
      <c r="B174" s="35" t="s">
        <v>213</v>
      </c>
      <c r="C174" s="8">
        <v>8.1546299454</v>
      </c>
      <c r="D174" s="44" t="str">
        <f t="shared" ref="D174:D203" si="24">IF($B174="N/A","N/A",IF(C174&gt;10,"No",IF(C174&lt;-10,"No","Yes")))</f>
        <v>N/A</v>
      </c>
      <c r="E174" s="8">
        <v>7.0160352251000004</v>
      </c>
      <c r="F174" s="44" t="str">
        <f t="shared" ref="F174:F203" si="25">IF($B174="N/A","N/A",IF(E174&gt;10,"No",IF(E174&lt;-10,"No","Yes")))</f>
        <v>N/A</v>
      </c>
      <c r="G174" s="8">
        <v>6.4490716369000003</v>
      </c>
      <c r="H174" s="44" t="str">
        <f t="shared" ref="H174:H203" si="26">IF($B174="N/A","N/A",IF(G174&gt;10,"No",IF(G174&lt;-10,"No","Yes")))</f>
        <v>N/A</v>
      </c>
      <c r="I174" s="12">
        <v>-14</v>
      </c>
      <c r="J174" s="12">
        <v>-8.08</v>
      </c>
      <c r="K174" s="45" t="s">
        <v>736</v>
      </c>
      <c r="L174" s="9" t="str">
        <f t="shared" ref="L174:L203" si="27">IF(J174="Div by 0", "N/A", IF(K174="N/A","N/A", IF(J174&gt;VALUE(MID(K174,1,2)), "No", IF(J174&lt;-1*VALUE(MID(K174,1,2)), "No", "Yes"))))</f>
        <v>Yes</v>
      </c>
    </row>
    <row r="175" spans="1:12" x14ac:dyDescent="0.2">
      <c r="A175" s="51" t="s">
        <v>481</v>
      </c>
      <c r="B175" s="35" t="s">
        <v>213</v>
      </c>
      <c r="C175" s="8">
        <v>10.220481992</v>
      </c>
      <c r="D175" s="44" t="str">
        <f t="shared" si="24"/>
        <v>N/A</v>
      </c>
      <c r="E175" s="8">
        <v>7.9202464744999999</v>
      </c>
      <c r="F175" s="44" t="str">
        <f t="shared" si="25"/>
        <v>N/A</v>
      </c>
      <c r="G175" s="8">
        <v>7.6837135848999996</v>
      </c>
      <c r="H175" s="44" t="str">
        <f t="shared" si="26"/>
        <v>N/A</v>
      </c>
      <c r="I175" s="12">
        <v>-22.5</v>
      </c>
      <c r="J175" s="12">
        <v>-2.99</v>
      </c>
      <c r="K175" s="45" t="s">
        <v>736</v>
      </c>
      <c r="L175" s="9" t="str">
        <f t="shared" si="27"/>
        <v>Yes</v>
      </c>
    </row>
    <row r="176" spans="1:12" x14ac:dyDescent="0.2">
      <c r="A176" s="51" t="s">
        <v>482</v>
      </c>
      <c r="B176" s="35" t="s">
        <v>213</v>
      </c>
      <c r="C176" s="8">
        <v>9.8324269047000001</v>
      </c>
      <c r="D176" s="44" t="str">
        <f t="shared" si="24"/>
        <v>N/A</v>
      </c>
      <c r="E176" s="8">
        <v>8.7857255298000005</v>
      </c>
      <c r="F176" s="44" t="str">
        <f t="shared" si="25"/>
        <v>N/A</v>
      </c>
      <c r="G176" s="8">
        <v>8.2179300957999999</v>
      </c>
      <c r="H176" s="44" t="str">
        <f t="shared" si="26"/>
        <v>N/A</v>
      </c>
      <c r="I176" s="12">
        <v>-10.6</v>
      </c>
      <c r="J176" s="12">
        <v>-6.46</v>
      </c>
      <c r="K176" s="45" t="s">
        <v>736</v>
      </c>
      <c r="L176" s="9" t="str">
        <f t="shared" si="27"/>
        <v>Yes</v>
      </c>
    </row>
    <row r="177" spans="1:12" x14ac:dyDescent="0.2">
      <c r="A177" s="51" t="s">
        <v>483</v>
      </c>
      <c r="B177" s="35" t="s">
        <v>213</v>
      </c>
      <c r="C177" s="8">
        <v>6.7242560513000003</v>
      </c>
      <c r="D177" s="44" t="str">
        <f t="shared" si="24"/>
        <v>N/A</v>
      </c>
      <c r="E177" s="8">
        <v>5.3636221673</v>
      </c>
      <c r="F177" s="44" t="str">
        <f t="shared" si="25"/>
        <v>N/A</v>
      </c>
      <c r="G177" s="8">
        <v>4.6417625575999999</v>
      </c>
      <c r="H177" s="44" t="str">
        <f t="shared" si="26"/>
        <v>N/A</v>
      </c>
      <c r="I177" s="12">
        <v>-20.2</v>
      </c>
      <c r="J177" s="12">
        <v>-13.5</v>
      </c>
      <c r="K177" s="45" t="s">
        <v>736</v>
      </c>
      <c r="L177" s="9" t="str">
        <f t="shared" si="27"/>
        <v>Yes</v>
      </c>
    </row>
    <row r="178" spans="1:12" x14ac:dyDescent="0.2">
      <c r="A178" s="51" t="s">
        <v>484</v>
      </c>
      <c r="B178" s="35" t="s">
        <v>213</v>
      </c>
      <c r="C178" s="8">
        <v>6.0756774175999997</v>
      </c>
      <c r="D178" s="44" t="str">
        <f t="shared" si="24"/>
        <v>N/A</v>
      </c>
      <c r="E178" s="8">
        <v>5.9134494249999996</v>
      </c>
      <c r="F178" s="44" t="str">
        <f t="shared" si="25"/>
        <v>N/A</v>
      </c>
      <c r="G178" s="8">
        <v>5.2247999419999998</v>
      </c>
      <c r="H178" s="44" t="str">
        <f t="shared" si="26"/>
        <v>N/A</v>
      </c>
      <c r="I178" s="12">
        <v>-2.67</v>
      </c>
      <c r="J178" s="12">
        <v>-11.6</v>
      </c>
      <c r="K178" s="45" t="s">
        <v>736</v>
      </c>
      <c r="L178" s="9" t="str">
        <f t="shared" si="27"/>
        <v>Yes</v>
      </c>
    </row>
    <row r="179" spans="1:12" x14ac:dyDescent="0.2">
      <c r="A179" s="46" t="s">
        <v>1536</v>
      </c>
      <c r="B179" s="35" t="s">
        <v>213</v>
      </c>
      <c r="C179" s="8">
        <v>5.6332867922999998</v>
      </c>
      <c r="D179" s="44" t="str">
        <f t="shared" si="24"/>
        <v>N/A</v>
      </c>
      <c r="E179" s="8">
        <v>5.3283475740000004</v>
      </c>
      <c r="F179" s="44" t="str">
        <f t="shared" si="25"/>
        <v>N/A</v>
      </c>
      <c r="G179" s="8">
        <v>5.5172860110000004</v>
      </c>
      <c r="H179" s="44" t="str">
        <f t="shared" si="26"/>
        <v>N/A</v>
      </c>
      <c r="I179" s="12">
        <v>-5.41</v>
      </c>
      <c r="J179" s="12">
        <v>3.5459999999999998</v>
      </c>
      <c r="K179" s="45" t="s">
        <v>736</v>
      </c>
      <c r="L179" s="9" t="str">
        <f t="shared" si="27"/>
        <v>Yes</v>
      </c>
    </row>
    <row r="180" spans="1:12" x14ac:dyDescent="0.2">
      <c r="A180" s="51" t="s">
        <v>1537</v>
      </c>
      <c r="B180" s="35" t="s">
        <v>213</v>
      </c>
      <c r="C180" s="8">
        <v>29.164808505</v>
      </c>
      <c r="D180" s="44" t="str">
        <f t="shared" si="24"/>
        <v>N/A</v>
      </c>
      <c r="E180" s="8">
        <v>29.0133507</v>
      </c>
      <c r="F180" s="44" t="str">
        <f t="shared" si="25"/>
        <v>N/A</v>
      </c>
      <c r="G180" s="8">
        <v>28.917039077999998</v>
      </c>
      <c r="H180" s="44" t="str">
        <f t="shared" si="26"/>
        <v>N/A</v>
      </c>
      <c r="I180" s="12">
        <v>-0.51900000000000002</v>
      </c>
      <c r="J180" s="12">
        <v>-0.33200000000000002</v>
      </c>
      <c r="K180" s="45" t="s">
        <v>736</v>
      </c>
      <c r="L180" s="9" t="str">
        <f t="shared" si="27"/>
        <v>Yes</v>
      </c>
    </row>
    <row r="181" spans="1:12" x14ac:dyDescent="0.2">
      <c r="A181" s="51" t="s">
        <v>1538</v>
      </c>
      <c r="B181" s="35" t="s">
        <v>213</v>
      </c>
      <c r="C181" s="8">
        <v>3.6303630362999999</v>
      </c>
      <c r="D181" s="44" t="str">
        <f t="shared" si="24"/>
        <v>N/A</v>
      </c>
      <c r="E181" s="8">
        <v>3.1981373486</v>
      </c>
      <c r="F181" s="44" t="str">
        <f t="shared" si="25"/>
        <v>N/A</v>
      </c>
      <c r="G181" s="8">
        <v>3.5303329100999998</v>
      </c>
      <c r="H181" s="44" t="str">
        <f t="shared" si="26"/>
        <v>N/A</v>
      </c>
      <c r="I181" s="12">
        <v>-11.9</v>
      </c>
      <c r="J181" s="12">
        <v>10.39</v>
      </c>
      <c r="K181" s="45" t="s">
        <v>736</v>
      </c>
      <c r="L181" s="9" t="str">
        <f t="shared" si="27"/>
        <v>Yes</v>
      </c>
    </row>
    <row r="182" spans="1:12" x14ac:dyDescent="0.2">
      <c r="A182" s="51" t="s">
        <v>1539</v>
      </c>
      <c r="B182" s="35" t="s">
        <v>213</v>
      </c>
      <c r="C182" s="8">
        <v>3.9663529599999997E-2</v>
      </c>
      <c r="D182" s="44" t="str">
        <f t="shared" si="24"/>
        <v>N/A</v>
      </c>
      <c r="E182" s="8">
        <v>4.1795651400000002E-2</v>
      </c>
      <c r="F182" s="44" t="str">
        <f t="shared" si="25"/>
        <v>N/A</v>
      </c>
      <c r="G182" s="8">
        <v>4.40455872E-2</v>
      </c>
      <c r="H182" s="44" t="str">
        <f t="shared" si="26"/>
        <v>N/A</v>
      </c>
      <c r="I182" s="12">
        <v>5.3760000000000003</v>
      </c>
      <c r="J182" s="12">
        <v>5.383</v>
      </c>
      <c r="K182" s="45" t="s">
        <v>736</v>
      </c>
      <c r="L182" s="9" t="str">
        <f t="shared" si="27"/>
        <v>Yes</v>
      </c>
    </row>
    <row r="183" spans="1:12" x14ac:dyDescent="0.2">
      <c r="A183" s="51" t="s">
        <v>1540</v>
      </c>
      <c r="B183" s="35" t="s">
        <v>213</v>
      </c>
      <c r="C183" s="8">
        <v>7.2508526500000003E-2</v>
      </c>
      <c r="D183" s="44" t="str">
        <f t="shared" si="24"/>
        <v>N/A</v>
      </c>
      <c r="E183" s="8">
        <v>8.0817300600000003E-2</v>
      </c>
      <c r="F183" s="44" t="str">
        <f t="shared" si="25"/>
        <v>N/A</v>
      </c>
      <c r="G183" s="8">
        <v>8.4371150199999995E-2</v>
      </c>
      <c r="H183" s="44" t="str">
        <f t="shared" si="26"/>
        <v>N/A</v>
      </c>
      <c r="I183" s="12">
        <v>11.46</v>
      </c>
      <c r="J183" s="12">
        <v>4.3970000000000002</v>
      </c>
      <c r="K183" s="45" t="s">
        <v>736</v>
      </c>
      <c r="L183" s="9" t="str">
        <f t="shared" si="27"/>
        <v>Yes</v>
      </c>
    </row>
    <row r="184" spans="1:12" x14ac:dyDescent="0.2">
      <c r="A184" s="46" t="s">
        <v>97</v>
      </c>
      <c r="B184" s="35" t="s">
        <v>213</v>
      </c>
      <c r="C184" s="8">
        <v>59.168096648999999</v>
      </c>
      <c r="D184" s="44" t="str">
        <f t="shared" si="24"/>
        <v>N/A</v>
      </c>
      <c r="E184" s="8">
        <v>55.911596152999998</v>
      </c>
      <c r="F184" s="44" t="str">
        <f t="shared" si="25"/>
        <v>N/A</v>
      </c>
      <c r="G184" s="8">
        <v>52.942025684999997</v>
      </c>
      <c r="H184" s="44" t="str">
        <f t="shared" si="26"/>
        <v>N/A</v>
      </c>
      <c r="I184" s="12">
        <v>-5.5</v>
      </c>
      <c r="J184" s="12">
        <v>-5.31</v>
      </c>
      <c r="K184" s="45" t="s">
        <v>736</v>
      </c>
      <c r="L184" s="9" t="str">
        <f t="shared" si="27"/>
        <v>Yes</v>
      </c>
    </row>
    <row r="185" spans="1:12" x14ac:dyDescent="0.2">
      <c r="A185" s="51" t="s">
        <v>485</v>
      </c>
      <c r="B185" s="35" t="s">
        <v>213</v>
      </c>
      <c r="C185" s="8">
        <v>48.927915231999997</v>
      </c>
      <c r="D185" s="44" t="str">
        <f t="shared" si="24"/>
        <v>N/A</v>
      </c>
      <c r="E185" s="8">
        <v>43.813507669000003</v>
      </c>
      <c r="F185" s="44" t="str">
        <f t="shared" si="25"/>
        <v>N/A</v>
      </c>
      <c r="G185" s="8">
        <v>36.419307146999998</v>
      </c>
      <c r="H185" s="44" t="str">
        <f t="shared" si="26"/>
        <v>N/A</v>
      </c>
      <c r="I185" s="12">
        <v>-10.5</v>
      </c>
      <c r="J185" s="12">
        <v>-16.899999999999999</v>
      </c>
      <c r="K185" s="45" t="s">
        <v>736</v>
      </c>
      <c r="L185" s="9" t="str">
        <f t="shared" si="27"/>
        <v>Yes</v>
      </c>
    </row>
    <row r="186" spans="1:12" x14ac:dyDescent="0.2">
      <c r="A186" s="51" t="s">
        <v>486</v>
      </c>
      <c r="B186" s="35" t="s">
        <v>213</v>
      </c>
      <c r="C186" s="8">
        <v>67.331381024999999</v>
      </c>
      <c r="D186" s="44" t="str">
        <f t="shared" si="24"/>
        <v>N/A</v>
      </c>
      <c r="E186" s="8">
        <v>63.660725071999998</v>
      </c>
      <c r="F186" s="44" t="str">
        <f t="shared" si="25"/>
        <v>N/A</v>
      </c>
      <c r="G186" s="8">
        <v>57.370013573999998</v>
      </c>
      <c r="H186" s="44" t="str">
        <f t="shared" si="26"/>
        <v>N/A</v>
      </c>
      <c r="I186" s="12">
        <v>-5.45</v>
      </c>
      <c r="J186" s="12">
        <v>-9.8800000000000008</v>
      </c>
      <c r="K186" s="45" t="s">
        <v>736</v>
      </c>
      <c r="L186" s="9" t="str">
        <f t="shared" si="27"/>
        <v>Yes</v>
      </c>
    </row>
    <row r="187" spans="1:12" x14ac:dyDescent="0.2">
      <c r="A187" s="51" t="s">
        <v>487</v>
      </c>
      <c r="B187" s="35" t="s">
        <v>213</v>
      </c>
      <c r="C187" s="8">
        <v>51.889168765999997</v>
      </c>
      <c r="D187" s="44" t="str">
        <f t="shared" si="24"/>
        <v>N/A</v>
      </c>
      <c r="E187" s="8">
        <v>51.082094007999999</v>
      </c>
      <c r="F187" s="44" t="str">
        <f t="shared" si="25"/>
        <v>N/A</v>
      </c>
      <c r="G187" s="8">
        <v>51.777422966000003</v>
      </c>
      <c r="H187" s="44" t="str">
        <f t="shared" si="26"/>
        <v>N/A</v>
      </c>
      <c r="I187" s="12">
        <v>-1.56</v>
      </c>
      <c r="J187" s="12">
        <v>1.361</v>
      </c>
      <c r="K187" s="45" t="s">
        <v>736</v>
      </c>
      <c r="L187" s="9" t="str">
        <f t="shared" si="27"/>
        <v>Yes</v>
      </c>
    </row>
    <row r="188" spans="1:12" x14ac:dyDescent="0.2">
      <c r="A188" s="51" t="s">
        <v>488</v>
      </c>
      <c r="B188" s="35" t="s">
        <v>213</v>
      </c>
      <c r="C188" s="8">
        <v>61.605392486</v>
      </c>
      <c r="D188" s="44" t="str">
        <f t="shared" si="24"/>
        <v>N/A</v>
      </c>
      <c r="E188" s="8">
        <v>57.735879554</v>
      </c>
      <c r="F188" s="44" t="str">
        <f t="shared" si="25"/>
        <v>N/A</v>
      </c>
      <c r="G188" s="8">
        <v>58.172614056</v>
      </c>
      <c r="H188" s="44" t="str">
        <f t="shared" si="26"/>
        <v>N/A</v>
      </c>
      <c r="I188" s="12">
        <v>-6.28</v>
      </c>
      <c r="J188" s="12">
        <v>0.75639999999999996</v>
      </c>
      <c r="K188" s="45" t="s">
        <v>736</v>
      </c>
      <c r="L188" s="9" t="str">
        <f t="shared" si="27"/>
        <v>Yes</v>
      </c>
    </row>
    <row r="189" spans="1:12" x14ac:dyDescent="0.2">
      <c r="A189" s="46" t="s">
        <v>118</v>
      </c>
      <c r="B189" s="35" t="s">
        <v>213</v>
      </c>
      <c r="C189" s="8">
        <v>81.304090638000005</v>
      </c>
      <c r="D189" s="44" t="str">
        <f t="shared" si="24"/>
        <v>N/A</v>
      </c>
      <c r="E189" s="8">
        <v>78.973331466000005</v>
      </c>
      <c r="F189" s="44" t="str">
        <f t="shared" si="25"/>
        <v>N/A</v>
      </c>
      <c r="G189" s="8">
        <v>79.114287172000004</v>
      </c>
      <c r="H189" s="44" t="str">
        <f t="shared" si="26"/>
        <v>N/A</v>
      </c>
      <c r="I189" s="12">
        <v>-2.87</v>
      </c>
      <c r="J189" s="12">
        <v>0.17849999999999999</v>
      </c>
      <c r="K189" s="45" t="s">
        <v>736</v>
      </c>
      <c r="L189" s="9" t="str">
        <f t="shared" si="27"/>
        <v>Yes</v>
      </c>
    </row>
    <row r="190" spans="1:12" x14ac:dyDescent="0.2">
      <c r="A190" s="51" t="s">
        <v>489</v>
      </c>
      <c r="B190" s="35" t="s">
        <v>213</v>
      </c>
      <c r="C190" s="8">
        <v>86.603399988999996</v>
      </c>
      <c r="D190" s="44" t="str">
        <f t="shared" si="24"/>
        <v>N/A</v>
      </c>
      <c r="E190" s="8">
        <v>84.576142407000006</v>
      </c>
      <c r="F190" s="44" t="str">
        <f t="shared" si="25"/>
        <v>N/A</v>
      </c>
      <c r="G190" s="8">
        <v>83.653103053999999</v>
      </c>
      <c r="H190" s="44" t="str">
        <f t="shared" si="26"/>
        <v>N/A</v>
      </c>
      <c r="I190" s="12">
        <v>-2.34</v>
      </c>
      <c r="J190" s="12">
        <v>-1.0900000000000001</v>
      </c>
      <c r="K190" s="45" t="s">
        <v>736</v>
      </c>
      <c r="L190" s="9" t="str">
        <f t="shared" si="27"/>
        <v>Yes</v>
      </c>
    </row>
    <row r="191" spans="1:12" x14ac:dyDescent="0.2">
      <c r="A191" s="51" t="s">
        <v>490</v>
      </c>
      <c r="B191" s="35" t="s">
        <v>213</v>
      </c>
      <c r="C191" s="8">
        <v>89.346364214000005</v>
      </c>
      <c r="D191" s="44" t="str">
        <f t="shared" si="24"/>
        <v>N/A</v>
      </c>
      <c r="E191" s="8">
        <v>87.293114998999997</v>
      </c>
      <c r="F191" s="44" t="str">
        <f t="shared" si="25"/>
        <v>N/A</v>
      </c>
      <c r="G191" s="8">
        <v>86.580417609999998</v>
      </c>
      <c r="H191" s="44" t="str">
        <f t="shared" si="26"/>
        <v>N/A</v>
      </c>
      <c r="I191" s="12">
        <v>-2.2999999999999998</v>
      </c>
      <c r="J191" s="12">
        <v>-0.81599999999999995</v>
      </c>
      <c r="K191" s="45" t="s">
        <v>736</v>
      </c>
      <c r="L191" s="9" t="str">
        <f t="shared" si="27"/>
        <v>Yes</v>
      </c>
    </row>
    <row r="192" spans="1:12" x14ac:dyDescent="0.2">
      <c r="A192" s="51" t="s">
        <v>491</v>
      </c>
      <c r="B192" s="35" t="s">
        <v>213</v>
      </c>
      <c r="C192" s="8">
        <v>78.121700071999996</v>
      </c>
      <c r="D192" s="44" t="str">
        <f t="shared" si="24"/>
        <v>N/A</v>
      </c>
      <c r="E192" s="8">
        <v>76.784582456999999</v>
      </c>
      <c r="F192" s="44" t="str">
        <f t="shared" si="25"/>
        <v>N/A</v>
      </c>
      <c r="G192" s="8">
        <v>77.709721228000006</v>
      </c>
      <c r="H192" s="44" t="str">
        <f t="shared" si="26"/>
        <v>N/A</v>
      </c>
      <c r="I192" s="12">
        <v>-1.71</v>
      </c>
      <c r="J192" s="12">
        <v>1.2050000000000001</v>
      </c>
      <c r="K192" s="45" t="s">
        <v>736</v>
      </c>
      <c r="L192" s="9" t="str">
        <f t="shared" si="27"/>
        <v>Yes</v>
      </c>
    </row>
    <row r="193" spans="1:12" x14ac:dyDescent="0.2">
      <c r="A193" s="51" t="s">
        <v>492</v>
      </c>
      <c r="B193" s="35" t="s">
        <v>213</v>
      </c>
      <c r="C193" s="8">
        <v>70.280097752000003</v>
      </c>
      <c r="D193" s="44" t="str">
        <f t="shared" si="24"/>
        <v>N/A</v>
      </c>
      <c r="E193" s="8">
        <v>67.244748064000007</v>
      </c>
      <c r="F193" s="44" t="str">
        <f t="shared" si="25"/>
        <v>N/A</v>
      </c>
      <c r="G193" s="8">
        <v>67.339565410999995</v>
      </c>
      <c r="H193" s="44" t="str">
        <f t="shared" si="26"/>
        <v>N/A</v>
      </c>
      <c r="I193" s="12">
        <v>-4.32</v>
      </c>
      <c r="J193" s="12">
        <v>0.14099999999999999</v>
      </c>
      <c r="K193" s="45" t="s">
        <v>736</v>
      </c>
      <c r="L193" s="9" t="str">
        <f t="shared" si="27"/>
        <v>Yes</v>
      </c>
    </row>
    <row r="194" spans="1:12" x14ac:dyDescent="0.2">
      <c r="A194" s="46" t="s">
        <v>1541</v>
      </c>
      <c r="B194" s="35" t="s">
        <v>213</v>
      </c>
      <c r="C194" s="36">
        <v>3.9218402822999998</v>
      </c>
      <c r="D194" s="44" t="str">
        <f t="shared" si="24"/>
        <v>N/A</v>
      </c>
      <c r="E194" s="36">
        <v>4.2585674108999996</v>
      </c>
      <c r="F194" s="44" t="str">
        <f t="shared" si="25"/>
        <v>N/A</v>
      </c>
      <c r="G194" s="36">
        <v>4.2776587737999998</v>
      </c>
      <c r="H194" s="44" t="str">
        <f t="shared" si="26"/>
        <v>N/A</v>
      </c>
      <c r="I194" s="12">
        <v>8.5860000000000003</v>
      </c>
      <c r="J194" s="12">
        <v>0.44829999999999998</v>
      </c>
      <c r="K194" s="45" t="s">
        <v>736</v>
      </c>
      <c r="L194" s="9" t="str">
        <f t="shared" si="27"/>
        <v>Yes</v>
      </c>
    </row>
    <row r="195" spans="1:12" x14ac:dyDescent="0.2">
      <c r="A195" s="51" t="s">
        <v>1542</v>
      </c>
      <c r="B195" s="35" t="s">
        <v>213</v>
      </c>
      <c r="C195" s="36">
        <v>1.2721878</v>
      </c>
      <c r="D195" s="44" t="str">
        <f t="shared" si="24"/>
        <v>N/A</v>
      </c>
      <c r="E195" s="36">
        <v>1.5340501792000001</v>
      </c>
      <c r="F195" s="44" t="str">
        <f t="shared" si="25"/>
        <v>N/A</v>
      </c>
      <c r="G195" s="36">
        <v>1.7225319777000001</v>
      </c>
      <c r="H195" s="44" t="str">
        <f t="shared" si="26"/>
        <v>N/A</v>
      </c>
      <c r="I195" s="12">
        <v>20.58</v>
      </c>
      <c r="J195" s="12">
        <v>12.29</v>
      </c>
      <c r="K195" s="45" t="s">
        <v>736</v>
      </c>
      <c r="L195" s="9" t="str">
        <f t="shared" si="27"/>
        <v>Yes</v>
      </c>
    </row>
    <row r="196" spans="1:12" x14ac:dyDescent="0.2">
      <c r="A196" s="51" t="s">
        <v>1543</v>
      </c>
      <c r="B196" s="35" t="s">
        <v>213</v>
      </c>
      <c r="C196" s="36">
        <v>4.7392743174999996</v>
      </c>
      <c r="D196" s="44" t="str">
        <f t="shared" si="24"/>
        <v>N/A</v>
      </c>
      <c r="E196" s="36">
        <v>5.2471352972999998</v>
      </c>
      <c r="F196" s="44" t="str">
        <f t="shared" si="25"/>
        <v>N/A</v>
      </c>
      <c r="G196" s="36">
        <v>5.2381015983000001</v>
      </c>
      <c r="H196" s="44" t="str">
        <f t="shared" si="26"/>
        <v>N/A</v>
      </c>
      <c r="I196" s="12">
        <v>10.72</v>
      </c>
      <c r="J196" s="12">
        <v>-0.17199999999999999</v>
      </c>
      <c r="K196" s="45" t="s">
        <v>736</v>
      </c>
      <c r="L196" s="9" t="str">
        <f t="shared" si="27"/>
        <v>Yes</v>
      </c>
    </row>
    <row r="197" spans="1:12" x14ac:dyDescent="0.2">
      <c r="A197" s="51" t="s">
        <v>1544</v>
      </c>
      <c r="B197" s="35" t="s">
        <v>213</v>
      </c>
      <c r="C197" s="36">
        <v>4.3647157958999996</v>
      </c>
      <c r="D197" s="44" t="str">
        <f t="shared" si="24"/>
        <v>N/A</v>
      </c>
      <c r="E197" s="36">
        <v>4.4843295085000001</v>
      </c>
      <c r="F197" s="44" t="str">
        <f t="shared" si="25"/>
        <v>N/A</v>
      </c>
      <c r="G197" s="36">
        <v>4.3375506572999996</v>
      </c>
      <c r="H197" s="44" t="str">
        <f t="shared" si="26"/>
        <v>N/A</v>
      </c>
      <c r="I197" s="12">
        <v>2.74</v>
      </c>
      <c r="J197" s="12">
        <v>-3.27</v>
      </c>
      <c r="K197" s="45" t="s">
        <v>736</v>
      </c>
      <c r="L197" s="9" t="str">
        <f t="shared" si="27"/>
        <v>Yes</v>
      </c>
    </row>
    <row r="198" spans="1:12" x14ac:dyDescent="0.2">
      <c r="A198" s="51" t="s">
        <v>1545</v>
      </c>
      <c r="B198" s="35" t="s">
        <v>213</v>
      </c>
      <c r="C198" s="36">
        <v>4.2606082037000004</v>
      </c>
      <c r="D198" s="44" t="str">
        <f t="shared" si="24"/>
        <v>N/A</v>
      </c>
      <c r="E198" s="36">
        <v>4.2170592491000001</v>
      </c>
      <c r="F198" s="44" t="str">
        <f t="shared" si="25"/>
        <v>N/A</v>
      </c>
      <c r="G198" s="36">
        <v>4.3958787397999997</v>
      </c>
      <c r="H198" s="44" t="str">
        <f t="shared" si="26"/>
        <v>N/A</v>
      </c>
      <c r="I198" s="12">
        <v>-1.02</v>
      </c>
      <c r="J198" s="12">
        <v>4.24</v>
      </c>
      <c r="K198" s="45" t="s">
        <v>736</v>
      </c>
      <c r="L198" s="9" t="str">
        <f t="shared" si="27"/>
        <v>Yes</v>
      </c>
    </row>
    <row r="199" spans="1:12" x14ac:dyDescent="0.2">
      <c r="A199" s="46" t="s">
        <v>1546</v>
      </c>
      <c r="B199" s="35" t="s">
        <v>213</v>
      </c>
      <c r="C199" s="36">
        <v>215.71716766</v>
      </c>
      <c r="D199" s="44" t="str">
        <f t="shared" si="24"/>
        <v>N/A</v>
      </c>
      <c r="E199" s="36">
        <v>200.12842316999999</v>
      </c>
      <c r="F199" s="44" t="str">
        <f t="shared" si="25"/>
        <v>N/A</v>
      </c>
      <c r="G199" s="36">
        <v>199.90228278000001</v>
      </c>
      <c r="H199" s="44" t="str">
        <f t="shared" si="26"/>
        <v>N/A</v>
      </c>
      <c r="I199" s="12">
        <v>-7.23</v>
      </c>
      <c r="J199" s="12">
        <v>-0.113</v>
      </c>
      <c r="K199" s="45" t="s">
        <v>736</v>
      </c>
      <c r="L199" s="9" t="str">
        <f t="shared" si="27"/>
        <v>Yes</v>
      </c>
    </row>
    <row r="200" spans="1:12" x14ac:dyDescent="0.2">
      <c r="A200" s="51" t="s">
        <v>1547</v>
      </c>
      <c r="B200" s="35" t="s">
        <v>213</v>
      </c>
      <c r="C200" s="36">
        <v>235.79020765000001</v>
      </c>
      <c r="D200" s="44" t="str">
        <f t="shared" si="24"/>
        <v>N/A</v>
      </c>
      <c r="E200" s="36">
        <v>221.58021814</v>
      </c>
      <c r="F200" s="44" t="str">
        <f t="shared" si="25"/>
        <v>N/A</v>
      </c>
      <c r="G200" s="36">
        <v>220.50336974000001</v>
      </c>
      <c r="H200" s="44" t="str">
        <f t="shared" si="26"/>
        <v>N/A</v>
      </c>
      <c r="I200" s="12">
        <v>-6.03</v>
      </c>
      <c r="J200" s="12">
        <v>-0.48599999999999999</v>
      </c>
      <c r="K200" s="45" t="s">
        <v>736</v>
      </c>
      <c r="L200" s="9" t="str">
        <f t="shared" si="27"/>
        <v>Yes</v>
      </c>
    </row>
    <row r="201" spans="1:12" x14ac:dyDescent="0.2">
      <c r="A201" s="51" t="s">
        <v>1548</v>
      </c>
      <c r="B201" s="35" t="s">
        <v>213</v>
      </c>
      <c r="C201" s="36">
        <v>149.37419973999999</v>
      </c>
      <c r="D201" s="44" t="str">
        <f t="shared" si="24"/>
        <v>N/A</v>
      </c>
      <c r="E201" s="36">
        <v>119.12190934</v>
      </c>
      <c r="F201" s="44" t="str">
        <f t="shared" si="25"/>
        <v>N/A</v>
      </c>
      <c r="G201" s="36">
        <v>130.36677376</v>
      </c>
      <c r="H201" s="44" t="str">
        <f t="shared" si="26"/>
        <v>N/A</v>
      </c>
      <c r="I201" s="12">
        <v>-20.3</v>
      </c>
      <c r="J201" s="12">
        <v>9.44</v>
      </c>
      <c r="K201" s="45" t="s">
        <v>736</v>
      </c>
      <c r="L201" s="9" t="str">
        <f t="shared" si="27"/>
        <v>Yes</v>
      </c>
    </row>
    <row r="202" spans="1:12" x14ac:dyDescent="0.2">
      <c r="A202" s="51" t="s">
        <v>1549</v>
      </c>
      <c r="B202" s="35" t="s">
        <v>213</v>
      </c>
      <c r="C202" s="36">
        <v>74.103896104</v>
      </c>
      <c r="D202" s="44" t="str">
        <f t="shared" si="24"/>
        <v>N/A</v>
      </c>
      <c r="E202" s="36">
        <v>87.274725274999994</v>
      </c>
      <c r="F202" s="44" t="str">
        <f t="shared" si="25"/>
        <v>N/A</v>
      </c>
      <c r="G202" s="36">
        <v>74.28125</v>
      </c>
      <c r="H202" s="44" t="str">
        <f t="shared" si="26"/>
        <v>N/A</v>
      </c>
      <c r="I202" s="12">
        <v>17.77</v>
      </c>
      <c r="J202" s="12">
        <v>-14.9</v>
      </c>
      <c r="K202" s="45" t="s">
        <v>736</v>
      </c>
      <c r="L202" s="9" t="str">
        <f t="shared" si="27"/>
        <v>Yes</v>
      </c>
    </row>
    <row r="203" spans="1:12" x14ac:dyDescent="0.2">
      <c r="A203" s="51" t="s">
        <v>1550</v>
      </c>
      <c r="B203" s="35" t="s">
        <v>213</v>
      </c>
      <c r="C203" s="36">
        <v>40.177777777999999</v>
      </c>
      <c r="D203" s="44" t="str">
        <f t="shared" si="24"/>
        <v>N/A</v>
      </c>
      <c r="E203" s="36">
        <v>38.447058824000003</v>
      </c>
      <c r="F203" s="44" t="str">
        <f t="shared" si="25"/>
        <v>N/A</v>
      </c>
      <c r="G203" s="36">
        <v>39.386503067</v>
      </c>
      <c r="H203" s="44" t="str">
        <f t="shared" si="26"/>
        <v>N/A</v>
      </c>
      <c r="I203" s="12">
        <v>-4.3099999999999996</v>
      </c>
      <c r="J203" s="12">
        <v>2.4430000000000001</v>
      </c>
      <c r="K203" s="45" t="s">
        <v>736</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0</v>
      </c>
      <c r="J204" s="12">
        <v>0</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22</v>
      </c>
      <c r="F205" s="44" t="str">
        <f t="shared" si="29"/>
        <v>N/A</v>
      </c>
      <c r="G205" s="36">
        <v>25</v>
      </c>
      <c r="H205" s="44" t="str">
        <f t="shared" si="30"/>
        <v>N/A</v>
      </c>
      <c r="I205" s="12">
        <v>144.4</v>
      </c>
      <c r="J205" s="12">
        <v>13.64</v>
      </c>
      <c r="K205" s="14" t="s">
        <v>213</v>
      </c>
      <c r="L205" s="9" t="str">
        <f t="shared" si="31"/>
        <v>N/A</v>
      </c>
    </row>
    <row r="206" spans="1:12" ht="25.5" x14ac:dyDescent="0.2">
      <c r="A206" s="46" t="s">
        <v>1598</v>
      </c>
      <c r="B206" s="35" t="s">
        <v>213</v>
      </c>
      <c r="C206" s="36">
        <v>11</v>
      </c>
      <c r="D206" s="44" t="str">
        <f t="shared" si="28"/>
        <v>N/A</v>
      </c>
      <c r="E206" s="36">
        <v>11</v>
      </c>
      <c r="F206" s="44" t="str">
        <f t="shared" si="29"/>
        <v>N/A</v>
      </c>
      <c r="G206" s="36">
        <v>0</v>
      </c>
      <c r="H206" s="44" t="str">
        <f t="shared" si="30"/>
        <v>N/A</v>
      </c>
      <c r="I206" s="12">
        <v>-50</v>
      </c>
      <c r="J206" s="12">
        <v>-100</v>
      </c>
      <c r="K206" s="14" t="s">
        <v>213</v>
      </c>
      <c r="L206" s="9" t="str">
        <f t="shared" si="31"/>
        <v>N/A</v>
      </c>
    </row>
    <row r="207" spans="1:12" ht="25.5" x14ac:dyDescent="0.2">
      <c r="A207" s="46" t="s">
        <v>1551</v>
      </c>
      <c r="B207" s="35" t="s">
        <v>213</v>
      </c>
      <c r="C207" s="36">
        <v>1032</v>
      </c>
      <c r="D207" s="44" t="str">
        <f t="shared" si="28"/>
        <v>N/A</v>
      </c>
      <c r="E207" s="36">
        <v>906</v>
      </c>
      <c r="F207" s="44" t="str">
        <f t="shared" si="29"/>
        <v>N/A</v>
      </c>
      <c r="G207" s="36">
        <v>962</v>
      </c>
      <c r="H207" s="44" t="str">
        <f t="shared" si="30"/>
        <v>N/A</v>
      </c>
      <c r="I207" s="12">
        <v>-12.2</v>
      </c>
      <c r="J207" s="12">
        <v>6.181</v>
      </c>
      <c r="K207" s="14" t="s">
        <v>213</v>
      </c>
      <c r="L207" s="9" t="str">
        <f t="shared" si="31"/>
        <v>N/A</v>
      </c>
    </row>
    <row r="208" spans="1:12" x14ac:dyDescent="0.2">
      <c r="A208" s="46" t="s">
        <v>1599</v>
      </c>
      <c r="B208" s="35" t="s">
        <v>213</v>
      </c>
      <c r="C208" s="36">
        <v>26</v>
      </c>
      <c r="D208" s="44" t="str">
        <f t="shared" si="28"/>
        <v>N/A</v>
      </c>
      <c r="E208" s="36">
        <v>24</v>
      </c>
      <c r="F208" s="44" t="str">
        <f t="shared" si="29"/>
        <v>N/A</v>
      </c>
      <c r="G208" s="36">
        <v>26</v>
      </c>
      <c r="H208" s="44" t="str">
        <f t="shared" si="30"/>
        <v>N/A</v>
      </c>
      <c r="I208" s="12">
        <v>-7.69</v>
      </c>
      <c r="J208" s="12">
        <v>8.3330000000000002</v>
      </c>
      <c r="K208" s="14" t="s">
        <v>213</v>
      </c>
      <c r="L208" s="9" t="str">
        <f t="shared" si="31"/>
        <v>N/A</v>
      </c>
    </row>
    <row r="209" spans="1:12" x14ac:dyDescent="0.2">
      <c r="A209" s="46" t="s">
        <v>1600</v>
      </c>
      <c r="B209" s="35" t="s">
        <v>213</v>
      </c>
      <c r="C209" s="36">
        <v>445</v>
      </c>
      <c r="D209" s="44" t="str">
        <f t="shared" si="28"/>
        <v>N/A</v>
      </c>
      <c r="E209" s="36">
        <v>688</v>
      </c>
      <c r="F209" s="44" t="str">
        <f t="shared" si="29"/>
        <v>N/A</v>
      </c>
      <c r="G209" s="36">
        <v>778</v>
      </c>
      <c r="H209" s="44" t="str">
        <f t="shared" si="30"/>
        <v>N/A</v>
      </c>
      <c r="I209" s="12">
        <v>54.61</v>
      </c>
      <c r="J209" s="12">
        <v>13.08</v>
      </c>
      <c r="K209" s="14" t="s">
        <v>213</v>
      </c>
      <c r="L209" s="9" t="str">
        <f t="shared" si="31"/>
        <v>N/A</v>
      </c>
    </row>
    <row r="210" spans="1:12" x14ac:dyDescent="0.2">
      <c r="A210" s="46" t="s">
        <v>125</v>
      </c>
      <c r="B210" s="35" t="s">
        <v>213</v>
      </c>
      <c r="C210" s="47">
        <v>3528175</v>
      </c>
      <c r="D210" s="44" t="str">
        <f t="shared" si="28"/>
        <v>N/A</v>
      </c>
      <c r="E210" s="47">
        <v>1583894</v>
      </c>
      <c r="F210" s="44" t="str">
        <f t="shared" si="29"/>
        <v>N/A</v>
      </c>
      <c r="G210" s="47">
        <v>2110584</v>
      </c>
      <c r="H210" s="44" t="str">
        <f t="shared" si="30"/>
        <v>N/A</v>
      </c>
      <c r="I210" s="12">
        <v>-55.1</v>
      </c>
      <c r="J210" s="12">
        <v>33.25</v>
      </c>
      <c r="K210" s="14" t="s">
        <v>213</v>
      </c>
      <c r="L210" s="9" t="str">
        <f t="shared" si="31"/>
        <v>N/A</v>
      </c>
    </row>
    <row r="211" spans="1:12" x14ac:dyDescent="0.2">
      <c r="A211" s="46" t="s">
        <v>1601</v>
      </c>
      <c r="B211" s="35" t="s">
        <v>213</v>
      </c>
      <c r="C211" s="47">
        <v>582619</v>
      </c>
      <c r="D211" s="44" t="str">
        <f t="shared" si="28"/>
        <v>N/A</v>
      </c>
      <c r="E211" s="47">
        <v>543624</v>
      </c>
      <c r="F211" s="44" t="str">
        <f t="shared" si="29"/>
        <v>N/A</v>
      </c>
      <c r="G211" s="47">
        <v>466909</v>
      </c>
      <c r="H211" s="44" t="str">
        <f t="shared" si="30"/>
        <v>N/A</v>
      </c>
      <c r="I211" s="12">
        <v>-6.69</v>
      </c>
      <c r="J211" s="12">
        <v>-14.1</v>
      </c>
      <c r="K211" s="14" t="s">
        <v>213</v>
      </c>
      <c r="L211" s="9" t="str">
        <f t="shared" si="31"/>
        <v>N/A</v>
      </c>
    </row>
    <row r="212" spans="1:12" x14ac:dyDescent="0.2">
      <c r="A212" s="46" t="s">
        <v>1552</v>
      </c>
      <c r="B212" s="35" t="s">
        <v>213</v>
      </c>
      <c r="C212" s="47">
        <v>478126</v>
      </c>
      <c r="D212" s="44" t="str">
        <f t="shared" si="28"/>
        <v>N/A</v>
      </c>
      <c r="E212" s="47">
        <v>934013</v>
      </c>
      <c r="F212" s="44" t="str">
        <f t="shared" si="29"/>
        <v>N/A</v>
      </c>
      <c r="G212" s="47">
        <v>951597</v>
      </c>
      <c r="H212" s="44" t="str">
        <f t="shared" si="30"/>
        <v>N/A</v>
      </c>
      <c r="I212" s="12">
        <v>95.35</v>
      </c>
      <c r="J212" s="12">
        <v>1.883</v>
      </c>
      <c r="K212" s="14" t="s">
        <v>213</v>
      </c>
      <c r="L212" s="9" t="str">
        <f t="shared" si="31"/>
        <v>N/A</v>
      </c>
    </row>
    <row r="213" spans="1:12" x14ac:dyDescent="0.2">
      <c r="A213" s="46" t="s">
        <v>1602</v>
      </c>
      <c r="B213" s="35" t="s">
        <v>213</v>
      </c>
      <c r="C213" s="47">
        <v>3528025</v>
      </c>
      <c r="D213" s="44" t="str">
        <f t="shared" si="28"/>
        <v>N/A</v>
      </c>
      <c r="E213" s="47">
        <v>1582490</v>
      </c>
      <c r="F213" s="44" t="str">
        <f t="shared" si="29"/>
        <v>N/A</v>
      </c>
      <c r="G213" s="47">
        <v>2107715</v>
      </c>
      <c r="H213" s="44" t="str">
        <f t="shared" si="30"/>
        <v>N/A</v>
      </c>
      <c r="I213" s="12">
        <v>-55.1</v>
      </c>
      <c r="J213" s="12">
        <v>33.19</v>
      </c>
      <c r="K213" s="14" t="s">
        <v>213</v>
      </c>
      <c r="L213" s="9" t="str">
        <f t="shared" si="31"/>
        <v>N/A</v>
      </c>
    </row>
    <row r="214" spans="1:12" x14ac:dyDescent="0.2">
      <c r="A214" s="51" t="s">
        <v>1603</v>
      </c>
      <c r="B214" s="35" t="s">
        <v>213</v>
      </c>
      <c r="C214" s="47">
        <v>403990</v>
      </c>
      <c r="D214" s="44" t="str">
        <f t="shared" si="28"/>
        <v>N/A</v>
      </c>
      <c r="E214" s="47">
        <v>412821</v>
      </c>
      <c r="F214" s="44" t="str">
        <f t="shared" si="29"/>
        <v>N/A</v>
      </c>
      <c r="G214" s="47">
        <v>430173</v>
      </c>
      <c r="H214" s="44" t="str">
        <f t="shared" si="30"/>
        <v>N/A</v>
      </c>
      <c r="I214" s="12">
        <v>2.1859999999999999</v>
      </c>
      <c r="J214" s="12">
        <v>4.2030000000000003</v>
      </c>
      <c r="K214" s="14" t="s">
        <v>213</v>
      </c>
      <c r="L214" s="9" t="str">
        <f t="shared" si="31"/>
        <v>N/A</v>
      </c>
    </row>
    <row r="215" spans="1:12" ht="25.5" x14ac:dyDescent="0.2">
      <c r="A215" s="46" t="s">
        <v>1366</v>
      </c>
      <c r="B215" s="35" t="s">
        <v>213</v>
      </c>
      <c r="C215" s="47">
        <v>10984473</v>
      </c>
      <c r="D215" s="44" t="str">
        <f t="shared" ref="D215:D229" si="32">IF($B215="N/A","N/A",IF(C215&gt;10,"No",IF(C215&lt;-10,"No","Yes")))</f>
        <v>N/A</v>
      </c>
      <c r="E215" s="47">
        <v>13861101</v>
      </c>
      <c r="F215" s="44" t="str">
        <f t="shared" ref="F215:F229" si="33">IF($B215="N/A","N/A",IF(E215&gt;10,"No",IF(E215&lt;-10,"No","Yes")))</f>
        <v>N/A</v>
      </c>
      <c r="G215" s="47">
        <v>12927584</v>
      </c>
      <c r="H215" s="44" t="str">
        <f t="shared" ref="H215:H229" si="34">IF($B215="N/A","N/A",IF(G215&gt;10,"No",IF(G215&lt;-10,"No","Yes")))</f>
        <v>N/A</v>
      </c>
      <c r="I215" s="12">
        <v>26.19</v>
      </c>
      <c r="J215" s="12">
        <v>-6.73</v>
      </c>
      <c r="K215" s="45" t="s">
        <v>736</v>
      </c>
      <c r="L215" s="9" t="str">
        <f t="shared" ref="L215:L229" si="35">IF(J215="Div by 0", "N/A", IF(K215="N/A","N/A", IF(J215&gt;VALUE(MID(K215,1,2)), "No", IF(J215&lt;-1*VALUE(MID(K215,1,2)), "No", "Yes"))))</f>
        <v>Yes</v>
      </c>
    </row>
    <row r="216" spans="1:12" x14ac:dyDescent="0.2">
      <c r="A216" s="46" t="s">
        <v>647</v>
      </c>
      <c r="B216" s="35" t="s">
        <v>213</v>
      </c>
      <c r="C216" s="36">
        <v>38905</v>
      </c>
      <c r="D216" s="44" t="str">
        <f t="shared" si="32"/>
        <v>N/A</v>
      </c>
      <c r="E216" s="36">
        <v>42852</v>
      </c>
      <c r="F216" s="44" t="str">
        <f t="shared" si="33"/>
        <v>N/A</v>
      </c>
      <c r="G216" s="36">
        <v>38821</v>
      </c>
      <c r="H216" s="44" t="str">
        <f t="shared" si="34"/>
        <v>N/A</v>
      </c>
      <c r="I216" s="12">
        <v>10.15</v>
      </c>
      <c r="J216" s="12">
        <v>-9.41</v>
      </c>
      <c r="K216" s="45" t="s">
        <v>736</v>
      </c>
      <c r="L216" s="9" t="str">
        <f t="shared" si="35"/>
        <v>Yes</v>
      </c>
    </row>
    <row r="217" spans="1:12" ht="25.5" x14ac:dyDescent="0.2">
      <c r="A217" s="46" t="s">
        <v>1367</v>
      </c>
      <c r="B217" s="35" t="s">
        <v>213</v>
      </c>
      <c r="C217" s="47">
        <v>282.34090734</v>
      </c>
      <c r="D217" s="44" t="str">
        <f t="shared" si="32"/>
        <v>N/A</v>
      </c>
      <c r="E217" s="47">
        <v>323.46450573999999</v>
      </c>
      <c r="F217" s="44" t="str">
        <f t="shared" si="33"/>
        <v>N/A</v>
      </c>
      <c r="G217" s="47">
        <v>333.00492001999999</v>
      </c>
      <c r="H217" s="44" t="str">
        <f t="shared" si="34"/>
        <v>N/A</v>
      </c>
      <c r="I217" s="12">
        <v>14.57</v>
      </c>
      <c r="J217" s="12">
        <v>2.9489999999999998</v>
      </c>
      <c r="K217" s="45" t="s">
        <v>736</v>
      </c>
      <c r="L217" s="9" t="str">
        <f t="shared" si="35"/>
        <v>Yes</v>
      </c>
    </row>
    <row r="218" spans="1:12" ht="25.5" x14ac:dyDescent="0.2">
      <c r="A218" s="46" t="s">
        <v>1368</v>
      </c>
      <c r="B218" s="35" t="s">
        <v>213</v>
      </c>
      <c r="C218" s="47">
        <v>0</v>
      </c>
      <c r="D218" s="44" t="str">
        <f t="shared" si="32"/>
        <v>N/A</v>
      </c>
      <c r="E218" s="47">
        <v>0</v>
      </c>
      <c r="F218" s="44" t="str">
        <f t="shared" si="33"/>
        <v>N/A</v>
      </c>
      <c r="G218" s="47">
        <v>0</v>
      </c>
      <c r="H218" s="44" t="str">
        <f t="shared" si="34"/>
        <v>N/A</v>
      </c>
      <c r="I218" s="12" t="s">
        <v>1746</v>
      </c>
      <c r="J218" s="12" t="s">
        <v>1746</v>
      </c>
      <c r="K218" s="45" t="s">
        <v>736</v>
      </c>
      <c r="L218" s="9" t="str">
        <f t="shared" si="35"/>
        <v>N/A</v>
      </c>
    </row>
    <row r="219" spans="1:12" x14ac:dyDescent="0.2">
      <c r="A219" s="46" t="s">
        <v>514</v>
      </c>
      <c r="B219" s="35" t="s">
        <v>213</v>
      </c>
      <c r="C219" s="36">
        <v>0</v>
      </c>
      <c r="D219" s="44" t="str">
        <f t="shared" si="32"/>
        <v>N/A</v>
      </c>
      <c r="E219" s="36">
        <v>0</v>
      </c>
      <c r="F219" s="44" t="str">
        <f t="shared" si="33"/>
        <v>N/A</v>
      </c>
      <c r="G219" s="36">
        <v>0</v>
      </c>
      <c r="H219" s="44" t="str">
        <f t="shared" si="34"/>
        <v>N/A</v>
      </c>
      <c r="I219" s="12" t="s">
        <v>1746</v>
      </c>
      <c r="J219" s="12" t="s">
        <v>1746</v>
      </c>
      <c r="K219" s="45" t="s">
        <v>736</v>
      </c>
      <c r="L219" s="9" t="str">
        <f t="shared" si="35"/>
        <v>N/A</v>
      </c>
    </row>
    <row r="220" spans="1:12" ht="25.5" x14ac:dyDescent="0.2">
      <c r="A220" s="46" t="s">
        <v>1369</v>
      </c>
      <c r="B220" s="35" t="s">
        <v>213</v>
      </c>
      <c r="C220" s="47" t="s">
        <v>1746</v>
      </c>
      <c r="D220" s="44" t="str">
        <f t="shared" si="32"/>
        <v>N/A</v>
      </c>
      <c r="E220" s="47" t="s">
        <v>1746</v>
      </c>
      <c r="F220" s="44" t="str">
        <f t="shared" si="33"/>
        <v>N/A</v>
      </c>
      <c r="G220" s="47" t="s">
        <v>1746</v>
      </c>
      <c r="H220" s="44" t="str">
        <f t="shared" si="34"/>
        <v>N/A</v>
      </c>
      <c r="I220" s="12" t="s">
        <v>1746</v>
      </c>
      <c r="J220" s="12" t="s">
        <v>1746</v>
      </c>
      <c r="K220" s="45" t="s">
        <v>736</v>
      </c>
      <c r="L220" s="9" t="str">
        <f t="shared" si="35"/>
        <v>N/A</v>
      </c>
    </row>
    <row r="221" spans="1:12" ht="25.5" x14ac:dyDescent="0.2">
      <c r="A221" s="46" t="s">
        <v>1370</v>
      </c>
      <c r="B221" s="35" t="s">
        <v>213</v>
      </c>
      <c r="C221" s="47">
        <v>0</v>
      </c>
      <c r="D221" s="44" t="str">
        <f t="shared" si="32"/>
        <v>N/A</v>
      </c>
      <c r="E221" s="47">
        <v>0</v>
      </c>
      <c r="F221" s="44" t="str">
        <f t="shared" si="33"/>
        <v>N/A</v>
      </c>
      <c r="G221" s="47">
        <v>0</v>
      </c>
      <c r="H221" s="44" t="str">
        <f t="shared" si="34"/>
        <v>N/A</v>
      </c>
      <c r="I221" s="12" t="s">
        <v>1746</v>
      </c>
      <c r="J221" s="12" t="s">
        <v>1746</v>
      </c>
      <c r="K221" s="45" t="s">
        <v>736</v>
      </c>
      <c r="L221" s="9" t="str">
        <f t="shared" si="35"/>
        <v>N/A</v>
      </c>
    </row>
    <row r="222" spans="1:12" x14ac:dyDescent="0.2">
      <c r="A222" s="46" t="s">
        <v>515</v>
      </c>
      <c r="B222" s="35" t="s">
        <v>213</v>
      </c>
      <c r="C222" s="36">
        <v>0</v>
      </c>
      <c r="D222" s="44" t="str">
        <f t="shared" si="32"/>
        <v>N/A</v>
      </c>
      <c r="E222" s="36">
        <v>0</v>
      </c>
      <c r="F222" s="44" t="str">
        <f t="shared" si="33"/>
        <v>N/A</v>
      </c>
      <c r="G222" s="36">
        <v>0</v>
      </c>
      <c r="H222" s="44" t="str">
        <f t="shared" si="34"/>
        <v>N/A</v>
      </c>
      <c r="I222" s="12" t="s">
        <v>1746</v>
      </c>
      <c r="J222" s="12" t="s">
        <v>1746</v>
      </c>
      <c r="K222" s="45" t="s">
        <v>736</v>
      </c>
      <c r="L222" s="9" t="str">
        <f t="shared" si="35"/>
        <v>N/A</v>
      </c>
    </row>
    <row r="223" spans="1:12" ht="25.5" x14ac:dyDescent="0.2">
      <c r="A223" s="46" t="s">
        <v>1371</v>
      </c>
      <c r="B223" s="35" t="s">
        <v>213</v>
      </c>
      <c r="C223" s="47" t="s">
        <v>1746</v>
      </c>
      <c r="D223" s="44" t="str">
        <f t="shared" si="32"/>
        <v>N/A</v>
      </c>
      <c r="E223" s="47" t="s">
        <v>1746</v>
      </c>
      <c r="F223" s="44" t="str">
        <f t="shared" si="33"/>
        <v>N/A</v>
      </c>
      <c r="G223" s="47" t="s">
        <v>1746</v>
      </c>
      <c r="H223" s="44" t="str">
        <f t="shared" si="34"/>
        <v>N/A</v>
      </c>
      <c r="I223" s="12" t="s">
        <v>1746</v>
      </c>
      <c r="J223" s="12" t="s">
        <v>1746</v>
      </c>
      <c r="K223" s="45" t="s">
        <v>736</v>
      </c>
      <c r="L223" s="9" t="str">
        <f t="shared" si="35"/>
        <v>N/A</v>
      </c>
    </row>
    <row r="224" spans="1:12" ht="25.5" x14ac:dyDescent="0.2">
      <c r="A224" s="46" t="s">
        <v>1372</v>
      </c>
      <c r="B224" s="35" t="s">
        <v>213</v>
      </c>
      <c r="C224" s="47">
        <v>69781</v>
      </c>
      <c r="D224" s="44" t="str">
        <f t="shared" si="32"/>
        <v>N/A</v>
      </c>
      <c r="E224" s="47">
        <v>56032</v>
      </c>
      <c r="F224" s="44" t="str">
        <f t="shared" si="33"/>
        <v>N/A</v>
      </c>
      <c r="G224" s="47">
        <v>23133</v>
      </c>
      <c r="H224" s="44" t="str">
        <f t="shared" si="34"/>
        <v>N/A</v>
      </c>
      <c r="I224" s="12">
        <v>-19.7</v>
      </c>
      <c r="J224" s="12">
        <v>-58.7</v>
      </c>
      <c r="K224" s="45" t="s">
        <v>736</v>
      </c>
      <c r="L224" s="9" t="str">
        <f t="shared" si="35"/>
        <v>No</v>
      </c>
    </row>
    <row r="225" spans="1:12" x14ac:dyDescent="0.2">
      <c r="A225" s="46" t="s">
        <v>516</v>
      </c>
      <c r="B225" s="35" t="s">
        <v>213</v>
      </c>
      <c r="C225" s="36">
        <v>16</v>
      </c>
      <c r="D225" s="44" t="str">
        <f t="shared" si="32"/>
        <v>N/A</v>
      </c>
      <c r="E225" s="36">
        <v>22</v>
      </c>
      <c r="F225" s="44" t="str">
        <f t="shared" si="33"/>
        <v>N/A</v>
      </c>
      <c r="G225" s="36">
        <v>36</v>
      </c>
      <c r="H225" s="44" t="str">
        <f t="shared" si="34"/>
        <v>N/A</v>
      </c>
      <c r="I225" s="12">
        <v>37.5</v>
      </c>
      <c r="J225" s="12">
        <v>63.64</v>
      </c>
      <c r="K225" s="45" t="s">
        <v>736</v>
      </c>
      <c r="L225" s="9" t="str">
        <f t="shared" si="35"/>
        <v>No</v>
      </c>
    </row>
    <row r="226" spans="1:12" ht="25.5" x14ac:dyDescent="0.2">
      <c r="A226" s="46" t="s">
        <v>1373</v>
      </c>
      <c r="B226" s="35" t="s">
        <v>213</v>
      </c>
      <c r="C226" s="47">
        <v>4361.3125</v>
      </c>
      <c r="D226" s="44" t="str">
        <f t="shared" si="32"/>
        <v>N/A</v>
      </c>
      <c r="E226" s="47">
        <v>2546.9090909000001</v>
      </c>
      <c r="F226" s="44" t="str">
        <f t="shared" si="33"/>
        <v>N/A</v>
      </c>
      <c r="G226" s="47">
        <v>642.58333332999996</v>
      </c>
      <c r="H226" s="44" t="str">
        <f t="shared" si="34"/>
        <v>N/A</v>
      </c>
      <c r="I226" s="12">
        <v>-41.6</v>
      </c>
      <c r="J226" s="12">
        <v>-74.8</v>
      </c>
      <c r="K226" s="45" t="s">
        <v>736</v>
      </c>
      <c r="L226" s="9" t="str">
        <f t="shared" si="35"/>
        <v>No</v>
      </c>
    </row>
    <row r="227" spans="1:12" ht="25.5" x14ac:dyDescent="0.2">
      <c r="A227" s="46" t="s">
        <v>1374</v>
      </c>
      <c r="B227" s="35" t="s">
        <v>213</v>
      </c>
      <c r="C227" s="47">
        <v>795094478</v>
      </c>
      <c r="D227" s="44" t="str">
        <f t="shared" si="32"/>
        <v>N/A</v>
      </c>
      <c r="E227" s="47">
        <v>873226532</v>
      </c>
      <c r="F227" s="44" t="str">
        <f t="shared" si="33"/>
        <v>N/A</v>
      </c>
      <c r="G227" s="47">
        <v>921621762</v>
      </c>
      <c r="H227" s="44" t="str">
        <f t="shared" si="34"/>
        <v>N/A</v>
      </c>
      <c r="I227" s="12">
        <v>9.827</v>
      </c>
      <c r="J227" s="12">
        <v>5.5419999999999998</v>
      </c>
      <c r="K227" s="45" t="s">
        <v>736</v>
      </c>
      <c r="L227" s="9" t="str">
        <f t="shared" si="35"/>
        <v>Yes</v>
      </c>
    </row>
    <row r="228" spans="1:12" ht="25.5" x14ac:dyDescent="0.2">
      <c r="A228" s="46" t="s">
        <v>517</v>
      </c>
      <c r="B228" s="35" t="s">
        <v>213</v>
      </c>
      <c r="C228" s="36">
        <v>21792</v>
      </c>
      <c r="D228" s="44" t="str">
        <f t="shared" si="32"/>
        <v>N/A</v>
      </c>
      <c r="E228" s="36">
        <v>23226</v>
      </c>
      <c r="F228" s="44" t="str">
        <f t="shared" si="33"/>
        <v>N/A</v>
      </c>
      <c r="G228" s="36">
        <v>23805</v>
      </c>
      <c r="H228" s="44" t="str">
        <f t="shared" si="34"/>
        <v>N/A</v>
      </c>
      <c r="I228" s="12">
        <v>6.58</v>
      </c>
      <c r="J228" s="12">
        <v>2.4929999999999999</v>
      </c>
      <c r="K228" s="45" t="s">
        <v>736</v>
      </c>
      <c r="L228" s="9" t="str">
        <f t="shared" si="35"/>
        <v>Yes</v>
      </c>
    </row>
    <row r="229" spans="1:12" ht="25.5" x14ac:dyDescent="0.2">
      <c r="A229" s="46" t="s">
        <v>1375</v>
      </c>
      <c r="B229" s="35" t="s">
        <v>213</v>
      </c>
      <c r="C229" s="47">
        <v>36485.612976999997</v>
      </c>
      <c r="D229" s="44" t="str">
        <f t="shared" si="32"/>
        <v>N/A</v>
      </c>
      <c r="E229" s="47">
        <v>37596.940153000003</v>
      </c>
      <c r="F229" s="44" t="str">
        <f t="shared" si="33"/>
        <v>N/A</v>
      </c>
      <c r="G229" s="47">
        <v>38715.469942999996</v>
      </c>
      <c r="H229" s="44" t="str">
        <f t="shared" si="34"/>
        <v>N/A</v>
      </c>
      <c r="I229" s="12">
        <v>3.0459999999999998</v>
      </c>
      <c r="J229" s="12">
        <v>2.9750000000000001</v>
      </c>
      <c r="K229" s="45" t="s">
        <v>736</v>
      </c>
      <c r="L229" s="9" t="str">
        <f t="shared" si="35"/>
        <v>Yes</v>
      </c>
    </row>
    <row r="230" spans="1:12" x14ac:dyDescent="0.2">
      <c r="A230" s="4" t="s">
        <v>1376</v>
      </c>
      <c r="B230" s="35" t="s">
        <v>213</v>
      </c>
      <c r="C230" s="52">
        <v>1162882139</v>
      </c>
      <c r="D230" s="44" t="str">
        <f t="shared" ref="D230:D253" si="36">IF($B230="N/A","N/A",IF(C230&gt;10,"No",IF(C230&lt;-10,"No","Yes")))</f>
        <v>N/A</v>
      </c>
      <c r="E230" s="52">
        <v>1294037272</v>
      </c>
      <c r="F230" s="44" t="str">
        <f t="shared" ref="F230:F253" si="37">IF($B230="N/A","N/A",IF(E230&gt;10,"No",IF(E230&lt;-10,"No","Yes")))</f>
        <v>N/A</v>
      </c>
      <c r="G230" s="52">
        <v>1396546890</v>
      </c>
      <c r="H230" s="44" t="str">
        <f t="shared" ref="H230:H253" si="38">IF($B230="N/A","N/A",IF(G230&gt;10,"No",IF(G230&lt;-10,"No","Yes")))</f>
        <v>N/A</v>
      </c>
      <c r="I230" s="12">
        <v>11.28</v>
      </c>
      <c r="J230" s="12">
        <v>7.9219999999999997</v>
      </c>
      <c r="K230" s="45" t="s">
        <v>736</v>
      </c>
      <c r="L230" s="9" t="str">
        <f t="shared" ref="L230:L253" si="39">IF(J230="Div by 0", "N/A", IF(K230="N/A","N/A", IF(J230&gt;VALUE(MID(K230,1,2)), "No", IF(J230&lt;-1*VALUE(MID(K230,1,2)), "No", "Yes"))))</f>
        <v>Yes</v>
      </c>
    </row>
    <row r="231" spans="1:12" x14ac:dyDescent="0.2">
      <c r="A231" s="4" t="s">
        <v>1553</v>
      </c>
      <c r="B231" s="35" t="s">
        <v>213</v>
      </c>
      <c r="C231" s="50">
        <v>58643</v>
      </c>
      <c r="D231" s="50" t="str">
        <f t="shared" si="36"/>
        <v>N/A</v>
      </c>
      <c r="E231" s="50">
        <v>61768</v>
      </c>
      <c r="F231" s="50" t="str">
        <f t="shared" si="37"/>
        <v>N/A</v>
      </c>
      <c r="G231" s="50">
        <v>62952</v>
      </c>
      <c r="H231" s="44" t="str">
        <f t="shared" si="38"/>
        <v>N/A</v>
      </c>
      <c r="I231" s="12">
        <v>5.3289999999999997</v>
      </c>
      <c r="J231" s="12">
        <v>1.917</v>
      </c>
      <c r="K231" s="45" t="s">
        <v>736</v>
      </c>
      <c r="L231" s="9" t="str">
        <f t="shared" si="39"/>
        <v>Yes</v>
      </c>
    </row>
    <row r="232" spans="1:12" x14ac:dyDescent="0.2">
      <c r="A232" s="4" t="s">
        <v>1554</v>
      </c>
      <c r="B232" s="35" t="s">
        <v>213</v>
      </c>
      <c r="C232" s="52">
        <v>19829.854185</v>
      </c>
      <c r="D232" s="44" t="str">
        <f t="shared" si="36"/>
        <v>N/A</v>
      </c>
      <c r="E232" s="52">
        <v>20949.962310999999</v>
      </c>
      <c r="F232" s="44" t="str">
        <f t="shared" si="37"/>
        <v>N/A</v>
      </c>
      <c r="G232" s="52">
        <v>22184.313286000001</v>
      </c>
      <c r="H232" s="44" t="str">
        <f t="shared" si="38"/>
        <v>N/A</v>
      </c>
      <c r="I232" s="12">
        <v>5.649</v>
      </c>
      <c r="J232" s="12">
        <v>5.8920000000000003</v>
      </c>
      <c r="K232" s="45" t="s">
        <v>736</v>
      </c>
      <c r="L232" s="9" t="str">
        <f t="shared" si="39"/>
        <v>Yes</v>
      </c>
    </row>
    <row r="233" spans="1:12" x14ac:dyDescent="0.2">
      <c r="A233" s="53" t="s">
        <v>1555</v>
      </c>
      <c r="B233" s="35" t="s">
        <v>213</v>
      </c>
      <c r="C233" s="52">
        <v>14640.681822</v>
      </c>
      <c r="D233" s="44" t="str">
        <f t="shared" si="36"/>
        <v>N/A</v>
      </c>
      <c r="E233" s="52">
        <v>15282.894453000001</v>
      </c>
      <c r="F233" s="44" t="str">
        <f t="shared" si="37"/>
        <v>N/A</v>
      </c>
      <c r="G233" s="52">
        <v>16359.447026</v>
      </c>
      <c r="H233" s="44" t="str">
        <f t="shared" si="38"/>
        <v>N/A</v>
      </c>
      <c r="I233" s="12">
        <v>4.3860000000000001</v>
      </c>
      <c r="J233" s="12">
        <v>7.0439999999999996</v>
      </c>
      <c r="K233" s="45" t="s">
        <v>736</v>
      </c>
      <c r="L233" s="9" t="str">
        <f t="shared" si="39"/>
        <v>Yes</v>
      </c>
    </row>
    <row r="234" spans="1:12" x14ac:dyDescent="0.2">
      <c r="A234" s="53" t="s">
        <v>1556</v>
      </c>
      <c r="B234" s="35" t="s">
        <v>213</v>
      </c>
      <c r="C234" s="52">
        <v>25513.147129000001</v>
      </c>
      <c r="D234" s="44" t="str">
        <f t="shared" si="36"/>
        <v>N/A</v>
      </c>
      <c r="E234" s="52">
        <v>26840.993041999998</v>
      </c>
      <c r="F234" s="44" t="str">
        <f t="shared" si="37"/>
        <v>N/A</v>
      </c>
      <c r="G234" s="52">
        <v>27639.121057</v>
      </c>
      <c r="H234" s="44" t="str">
        <f t="shared" si="38"/>
        <v>N/A</v>
      </c>
      <c r="I234" s="12">
        <v>5.2050000000000001</v>
      </c>
      <c r="J234" s="12">
        <v>2.9740000000000002</v>
      </c>
      <c r="K234" s="45" t="s">
        <v>736</v>
      </c>
      <c r="L234" s="9" t="str">
        <f t="shared" si="39"/>
        <v>Yes</v>
      </c>
    </row>
    <row r="235" spans="1:12" x14ac:dyDescent="0.2">
      <c r="A235" s="53" t="s">
        <v>1557</v>
      </c>
      <c r="B235" s="35" t="s">
        <v>213</v>
      </c>
      <c r="C235" s="52">
        <v>1217.433833</v>
      </c>
      <c r="D235" s="44" t="str">
        <f t="shared" si="36"/>
        <v>N/A</v>
      </c>
      <c r="E235" s="52">
        <v>1821.0314668999999</v>
      </c>
      <c r="F235" s="44" t="str">
        <f t="shared" si="37"/>
        <v>N/A</v>
      </c>
      <c r="G235" s="52">
        <v>2754.8694396000001</v>
      </c>
      <c r="H235" s="44" t="str">
        <f t="shared" si="38"/>
        <v>N/A</v>
      </c>
      <c r="I235" s="12">
        <v>49.58</v>
      </c>
      <c r="J235" s="12">
        <v>51.28</v>
      </c>
      <c r="K235" s="45" t="s">
        <v>736</v>
      </c>
      <c r="L235" s="9" t="str">
        <f t="shared" si="39"/>
        <v>No</v>
      </c>
    </row>
    <row r="236" spans="1:12" x14ac:dyDescent="0.2">
      <c r="A236" s="53" t="s">
        <v>1558</v>
      </c>
      <c r="B236" s="35" t="s">
        <v>213</v>
      </c>
      <c r="C236" s="52">
        <v>1354.7619904000001</v>
      </c>
      <c r="D236" s="44" t="str">
        <f t="shared" si="36"/>
        <v>N/A</v>
      </c>
      <c r="E236" s="52">
        <v>1671.1720238</v>
      </c>
      <c r="F236" s="44" t="str">
        <f t="shared" si="37"/>
        <v>N/A</v>
      </c>
      <c r="G236" s="52">
        <v>2238.1298799000001</v>
      </c>
      <c r="H236" s="44" t="str">
        <f t="shared" si="38"/>
        <v>N/A</v>
      </c>
      <c r="I236" s="12">
        <v>23.36</v>
      </c>
      <c r="J236" s="12">
        <v>33.93</v>
      </c>
      <c r="K236" s="45" t="s">
        <v>736</v>
      </c>
      <c r="L236" s="9" t="str">
        <f t="shared" si="39"/>
        <v>No</v>
      </c>
    </row>
    <row r="237" spans="1:12" x14ac:dyDescent="0.2">
      <c r="A237" s="46" t="s">
        <v>1559</v>
      </c>
      <c r="B237" s="35" t="s">
        <v>213</v>
      </c>
      <c r="C237" s="44">
        <v>7.8128996844999996</v>
      </c>
      <c r="D237" s="44" t="str">
        <f t="shared" si="36"/>
        <v>N/A</v>
      </c>
      <c r="E237" s="44">
        <v>7.5234620982999996</v>
      </c>
      <c r="F237" s="44" t="str">
        <f t="shared" si="37"/>
        <v>N/A</v>
      </c>
      <c r="G237" s="44">
        <v>7.8346158297999997</v>
      </c>
      <c r="H237" s="44" t="str">
        <f t="shared" si="38"/>
        <v>N/A</v>
      </c>
      <c r="I237" s="12">
        <v>-3.7</v>
      </c>
      <c r="J237" s="12">
        <v>4.1360000000000001</v>
      </c>
      <c r="K237" s="45" t="s">
        <v>736</v>
      </c>
      <c r="L237" s="9" t="str">
        <f t="shared" si="39"/>
        <v>Yes</v>
      </c>
    </row>
    <row r="238" spans="1:12" x14ac:dyDescent="0.2">
      <c r="A238" s="51" t="s">
        <v>1560</v>
      </c>
      <c r="B238" s="35" t="s">
        <v>213</v>
      </c>
      <c r="C238" s="44">
        <v>19.381366061000001</v>
      </c>
      <c r="D238" s="44" t="str">
        <f t="shared" si="36"/>
        <v>N/A</v>
      </c>
      <c r="E238" s="44">
        <v>19.325534988000001</v>
      </c>
      <c r="F238" s="44" t="str">
        <f t="shared" si="37"/>
        <v>N/A</v>
      </c>
      <c r="G238" s="44">
        <v>19.845603306000001</v>
      </c>
      <c r="H238" s="44" t="str">
        <f t="shared" si="38"/>
        <v>N/A</v>
      </c>
      <c r="I238" s="12">
        <v>-0.28799999999999998</v>
      </c>
      <c r="J238" s="12">
        <v>2.6909999999999998</v>
      </c>
      <c r="K238" s="45" t="s">
        <v>736</v>
      </c>
      <c r="L238" s="9" t="str">
        <f t="shared" si="39"/>
        <v>Yes</v>
      </c>
    </row>
    <row r="239" spans="1:12" x14ac:dyDescent="0.2">
      <c r="A239" s="51" t="s">
        <v>1561</v>
      </c>
      <c r="B239" s="35" t="s">
        <v>213</v>
      </c>
      <c r="C239" s="44">
        <v>12.748105796000001</v>
      </c>
      <c r="D239" s="44" t="str">
        <f t="shared" si="36"/>
        <v>N/A</v>
      </c>
      <c r="E239" s="44">
        <v>12.732877189</v>
      </c>
      <c r="F239" s="44" t="str">
        <f t="shared" si="37"/>
        <v>N/A</v>
      </c>
      <c r="G239" s="44">
        <v>13.268109924000001</v>
      </c>
      <c r="H239" s="44" t="str">
        <f t="shared" si="38"/>
        <v>N/A</v>
      </c>
      <c r="I239" s="12">
        <v>-0.11899999999999999</v>
      </c>
      <c r="J239" s="12">
        <v>4.2039999999999997</v>
      </c>
      <c r="K239" s="45" t="s">
        <v>736</v>
      </c>
      <c r="L239" s="9" t="str">
        <f t="shared" si="39"/>
        <v>Yes</v>
      </c>
    </row>
    <row r="240" spans="1:12" x14ac:dyDescent="0.2">
      <c r="A240" s="51" t="s">
        <v>1562</v>
      </c>
      <c r="B240" s="35" t="s">
        <v>213</v>
      </c>
      <c r="C240" s="44">
        <v>1.2027836586</v>
      </c>
      <c r="D240" s="44" t="str">
        <f t="shared" si="36"/>
        <v>N/A</v>
      </c>
      <c r="E240" s="44">
        <v>0.99253189789999996</v>
      </c>
      <c r="F240" s="44" t="str">
        <f t="shared" si="37"/>
        <v>N/A</v>
      </c>
      <c r="G240" s="44">
        <v>0.79419699389999998</v>
      </c>
      <c r="H240" s="44" t="str">
        <f t="shared" si="38"/>
        <v>N/A</v>
      </c>
      <c r="I240" s="12">
        <v>-17.5</v>
      </c>
      <c r="J240" s="12">
        <v>-20</v>
      </c>
      <c r="K240" s="45" t="s">
        <v>736</v>
      </c>
      <c r="L240" s="9" t="str">
        <f t="shared" si="39"/>
        <v>Yes</v>
      </c>
    </row>
    <row r="241" spans="1:12" x14ac:dyDescent="0.2">
      <c r="A241" s="51" t="s">
        <v>1563</v>
      </c>
      <c r="B241" s="35" t="s">
        <v>213</v>
      </c>
      <c r="C241" s="44">
        <v>0.89588312699999995</v>
      </c>
      <c r="D241" s="44" t="str">
        <f t="shared" si="36"/>
        <v>N/A</v>
      </c>
      <c r="E241" s="44">
        <v>0.79866508839999995</v>
      </c>
      <c r="F241" s="44" t="str">
        <f t="shared" si="37"/>
        <v>N/A</v>
      </c>
      <c r="G241" s="44">
        <v>0.68946240569999995</v>
      </c>
      <c r="H241" s="44" t="str">
        <f t="shared" si="38"/>
        <v>N/A</v>
      </c>
      <c r="I241" s="12">
        <v>-10.9</v>
      </c>
      <c r="J241" s="12">
        <v>-13.7</v>
      </c>
      <c r="K241" s="45" t="s">
        <v>736</v>
      </c>
      <c r="L241" s="9" t="str">
        <f t="shared" si="39"/>
        <v>Yes</v>
      </c>
    </row>
    <row r="242" spans="1:12" ht="25.5" x14ac:dyDescent="0.2">
      <c r="A242" s="4" t="s">
        <v>1388</v>
      </c>
      <c r="B242" s="35" t="s">
        <v>213</v>
      </c>
      <c r="C242" s="52">
        <v>795094478</v>
      </c>
      <c r="D242" s="44" t="str">
        <f t="shared" si="36"/>
        <v>N/A</v>
      </c>
      <c r="E242" s="52">
        <v>873226532</v>
      </c>
      <c r="F242" s="44" t="str">
        <f t="shared" si="37"/>
        <v>N/A</v>
      </c>
      <c r="G242" s="52">
        <v>921621762</v>
      </c>
      <c r="H242" s="44" t="str">
        <f t="shared" si="38"/>
        <v>N/A</v>
      </c>
      <c r="I242" s="12">
        <v>9.827</v>
      </c>
      <c r="J242" s="12">
        <v>5.5419999999999998</v>
      </c>
      <c r="K242" s="45" t="s">
        <v>736</v>
      </c>
      <c r="L242" s="9" t="str">
        <f t="shared" si="39"/>
        <v>Yes</v>
      </c>
    </row>
    <row r="243" spans="1:12" x14ac:dyDescent="0.2">
      <c r="A243" s="4" t="s">
        <v>1564</v>
      </c>
      <c r="B243" s="35" t="s">
        <v>213</v>
      </c>
      <c r="C243" s="50">
        <v>21792</v>
      </c>
      <c r="D243" s="50" t="str">
        <f t="shared" si="36"/>
        <v>N/A</v>
      </c>
      <c r="E243" s="50">
        <v>23226</v>
      </c>
      <c r="F243" s="50" t="str">
        <f t="shared" si="37"/>
        <v>N/A</v>
      </c>
      <c r="G243" s="50">
        <v>23805</v>
      </c>
      <c r="H243" s="44" t="str">
        <f t="shared" si="38"/>
        <v>N/A</v>
      </c>
      <c r="I243" s="12">
        <v>6.58</v>
      </c>
      <c r="J243" s="12">
        <v>2.4929999999999999</v>
      </c>
      <c r="K243" s="45" t="s">
        <v>736</v>
      </c>
      <c r="L243" s="9" t="str">
        <f t="shared" si="39"/>
        <v>Yes</v>
      </c>
    </row>
    <row r="244" spans="1:12" ht="25.5" x14ac:dyDescent="0.2">
      <c r="A244" s="4" t="s">
        <v>1565</v>
      </c>
      <c r="B244" s="35" t="s">
        <v>213</v>
      </c>
      <c r="C244" s="52">
        <v>36485.612976999997</v>
      </c>
      <c r="D244" s="44" t="str">
        <f t="shared" si="36"/>
        <v>N/A</v>
      </c>
      <c r="E244" s="52">
        <v>37596.940153000003</v>
      </c>
      <c r="F244" s="44" t="str">
        <f t="shared" si="37"/>
        <v>N/A</v>
      </c>
      <c r="G244" s="52">
        <v>38715.469942999996</v>
      </c>
      <c r="H244" s="44" t="str">
        <f t="shared" si="38"/>
        <v>N/A</v>
      </c>
      <c r="I244" s="12">
        <v>3.0459999999999998</v>
      </c>
      <c r="J244" s="12">
        <v>2.9750000000000001</v>
      </c>
      <c r="K244" s="45" t="s">
        <v>736</v>
      </c>
      <c r="L244" s="9" t="str">
        <f t="shared" si="39"/>
        <v>Yes</v>
      </c>
    </row>
    <row r="245" spans="1:12" ht="25.5" x14ac:dyDescent="0.2">
      <c r="A245" s="53" t="s">
        <v>1566</v>
      </c>
      <c r="B245" s="35" t="s">
        <v>213</v>
      </c>
      <c r="C245" s="52">
        <v>17580.204579000001</v>
      </c>
      <c r="D245" s="44" t="str">
        <f t="shared" si="36"/>
        <v>N/A</v>
      </c>
      <c r="E245" s="52">
        <v>18277.133478</v>
      </c>
      <c r="F245" s="44" t="str">
        <f t="shared" si="37"/>
        <v>N/A</v>
      </c>
      <c r="G245" s="52">
        <v>19608.266476000001</v>
      </c>
      <c r="H245" s="44" t="str">
        <f t="shared" si="38"/>
        <v>N/A</v>
      </c>
      <c r="I245" s="12">
        <v>3.964</v>
      </c>
      <c r="J245" s="12">
        <v>7.2830000000000004</v>
      </c>
      <c r="K245" s="45" t="s">
        <v>736</v>
      </c>
      <c r="L245" s="9" t="str">
        <f t="shared" si="39"/>
        <v>Yes</v>
      </c>
    </row>
    <row r="246" spans="1:12" ht="25.5" x14ac:dyDescent="0.2">
      <c r="A246" s="53" t="s">
        <v>1567</v>
      </c>
      <c r="B246" s="35" t="s">
        <v>213</v>
      </c>
      <c r="C246" s="52">
        <v>57164.014887999998</v>
      </c>
      <c r="D246" s="44" t="str">
        <f t="shared" si="36"/>
        <v>N/A</v>
      </c>
      <c r="E246" s="52">
        <v>59886.627699999997</v>
      </c>
      <c r="F246" s="44" t="str">
        <f t="shared" si="37"/>
        <v>N/A</v>
      </c>
      <c r="G246" s="52">
        <v>60186.060030000001</v>
      </c>
      <c r="H246" s="44" t="str">
        <f t="shared" si="38"/>
        <v>N/A</v>
      </c>
      <c r="I246" s="12">
        <v>4.7629999999999999</v>
      </c>
      <c r="J246" s="12">
        <v>0.5</v>
      </c>
      <c r="K246" s="45" t="s">
        <v>736</v>
      </c>
      <c r="L246" s="9" t="str">
        <f t="shared" si="39"/>
        <v>Yes</v>
      </c>
    </row>
    <row r="247" spans="1:12" ht="25.5" x14ac:dyDescent="0.2">
      <c r="A247" s="53" t="s">
        <v>1568</v>
      </c>
      <c r="B247" s="35" t="s">
        <v>213</v>
      </c>
      <c r="C247" s="52">
        <v>12712.227273</v>
      </c>
      <c r="D247" s="44" t="str">
        <f t="shared" si="36"/>
        <v>N/A</v>
      </c>
      <c r="E247" s="52">
        <v>9361.0526315999996</v>
      </c>
      <c r="F247" s="44" t="str">
        <f t="shared" si="37"/>
        <v>N/A</v>
      </c>
      <c r="G247" s="52">
        <v>9779.7692308000005</v>
      </c>
      <c r="H247" s="44" t="str">
        <f t="shared" si="38"/>
        <v>N/A</v>
      </c>
      <c r="I247" s="12">
        <v>-26.4</v>
      </c>
      <c r="J247" s="12">
        <v>4.4729999999999999</v>
      </c>
      <c r="K247" s="45" t="s">
        <v>736</v>
      </c>
      <c r="L247" s="9" t="str">
        <f t="shared" si="39"/>
        <v>Yes</v>
      </c>
    </row>
    <row r="248" spans="1:12" ht="25.5" x14ac:dyDescent="0.2">
      <c r="A248" s="53" t="s">
        <v>1569</v>
      </c>
      <c r="B248" s="35" t="s">
        <v>213</v>
      </c>
      <c r="C248" s="52">
        <v>14256.75</v>
      </c>
      <c r="D248" s="44" t="str">
        <f t="shared" si="36"/>
        <v>N/A</v>
      </c>
      <c r="E248" s="52">
        <v>26547.333332999999</v>
      </c>
      <c r="F248" s="44" t="str">
        <f t="shared" si="37"/>
        <v>N/A</v>
      </c>
      <c r="G248" s="52">
        <v>65827.25</v>
      </c>
      <c r="H248" s="44" t="str">
        <f t="shared" si="38"/>
        <v>N/A</v>
      </c>
      <c r="I248" s="12">
        <v>86.21</v>
      </c>
      <c r="J248" s="12">
        <v>148</v>
      </c>
      <c r="K248" s="45" t="s">
        <v>736</v>
      </c>
      <c r="L248" s="9" t="str">
        <f t="shared" si="39"/>
        <v>No</v>
      </c>
    </row>
    <row r="249" spans="1:12" ht="25.5" x14ac:dyDescent="0.2">
      <c r="A249" s="46" t="s">
        <v>1570</v>
      </c>
      <c r="B249" s="35" t="s">
        <v>213</v>
      </c>
      <c r="C249" s="44">
        <v>2.903308322</v>
      </c>
      <c r="D249" s="44" t="str">
        <f t="shared" si="36"/>
        <v>N/A</v>
      </c>
      <c r="E249" s="44">
        <v>2.8289718089</v>
      </c>
      <c r="F249" s="44" t="str">
        <f t="shared" si="37"/>
        <v>N/A</v>
      </c>
      <c r="G249" s="44">
        <v>2.9626227892000001</v>
      </c>
      <c r="H249" s="44" t="str">
        <f t="shared" si="38"/>
        <v>N/A</v>
      </c>
      <c r="I249" s="12">
        <v>-2.56</v>
      </c>
      <c r="J249" s="12">
        <v>4.7240000000000002</v>
      </c>
      <c r="K249" s="45" t="s">
        <v>736</v>
      </c>
      <c r="L249" s="9" t="str">
        <f t="shared" si="39"/>
        <v>Yes</v>
      </c>
    </row>
    <row r="250" spans="1:12" ht="25.5" x14ac:dyDescent="0.2">
      <c r="A250" s="51" t="s">
        <v>1571</v>
      </c>
      <c r="B250" s="35" t="s">
        <v>213</v>
      </c>
      <c r="C250" s="44">
        <v>10.127722578</v>
      </c>
      <c r="D250" s="44" t="str">
        <f t="shared" si="36"/>
        <v>N/A</v>
      </c>
      <c r="E250" s="44">
        <v>10.364952534</v>
      </c>
      <c r="F250" s="44" t="str">
        <f t="shared" si="37"/>
        <v>N/A</v>
      </c>
      <c r="G250" s="44">
        <v>10.554080844</v>
      </c>
      <c r="H250" s="44" t="str">
        <f t="shared" si="38"/>
        <v>N/A</v>
      </c>
      <c r="I250" s="12">
        <v>2.3420000000000001</v>
      </c>
      <c r="J250" s="12">
        <v>1.825</v>
      </c>
      <c r="K250" s="45" t="s">
        <v>736</v>
      </c>
      <c r="L250" s="9" t="str">
        <f t="shared" si="39"/>
        <v>Yes</v>
      </c>
    </row>
    <row r="251" spans="1:12" ht="25.5" x14ac:dyDescent="0.2">
      <c r="A251" s="51" t="s">
        <v>1572</v>
      </c>
      <c r="B251" s="35" t="s">
        <v>213</v>
      </c>
      <c r="C251" s="44">
        <v>4.0328328608000001</v>
      </c>
      <c r="D251" s="44" t="str">
        <f t="shared" si="36"/>
        <v>N/A</v>
      </c>
      <c r="E251" s="44">
        <v>3.9489820946999998</v>
      </c>
      <c r="F251" s="44" t="str">
        <f t="shared" si="37"/>
        <v>N/A</v>
      </c>
      <c r="G251" s="44">
        <v>4.1018304751999999</v>
      </c>
      <c r="H251" s="44" t="str">
        <f t="shared" si="38"/>
        <v>N/A</v>
      </c>
      <c r="I251" s="12">
        <v>-2.08</v>
      </c>
      <c r="J251" s="12">
        <v>3.871</v>
      </c>
      <c r="K251" s="45" t="s">
        <v>736</v>
      </c>
      <c r="L251" s="9" t="str">
        <f t="shared" si="39"/>
        <v>Yes</v>
      </c>
    </row>
    <row r="252" spans="1:12" ht="25.5" x14ac:dyDescent="0.2">
      <c r="A252" s="51" t="s">
        <v>1573</v>
      </c>
      <c r="B252" s="35" t="s">
        <v>213</v>
      </c>
      <c r="C252" s="44">
        <v>1.1332437000000001E-2</v>
      </c>
      <c r="D252" s="44" t="str">
        <f t="shared" si="36"/>
        <v>N/A</v>
      </c>
      <c r="E252" s="44">
        <v>8.7265646000000002E-3</v>
      </c>
      <c r="F252" s="44" t="str">
        <f t="shared" si="37"/>
        <v>N/A</v>
      </c>
      <c r="G252" s="44">
        <v>1.19290132E-2</v>
      </c>
      <c r="H252" s="44" t="str">
        <f t="shared" si="38"/>
        <v>N/A</v>
      </c>
      <c r="I252" s="12">
        <v>-23</v>
      </c>
      <c r="J252" s="12">
        <v>36.700000000000003</v>
      </c>
      <c r="K252" s="45" t="s">
        <v>736</v>
      </c>
      <c r="L252" s="9" t="str">
        <f t="shared" si="39"/>
        <v>No</v>
      </c>
    </row>
    <row r="253" spans="1:12" ht="25.5" x14ac:dyDescent="0.2">
      <c r="A253" s="51" t="s">
        <v>1574</v>
      </c>
      <c r="B253" s="35" t="s">
        <v>213</v>
      </c>
      <c r="C253" s="44">
        <v>2.1484007999999998E-3</v>
      </c>
      <c r="D253" s="44" t="str">
        <f t="shared" si="36"/>
        <v>N/A</v>
      </c>
      <c r="E253" s="44">
        <v>2.8523753E-3</v>
      </c>
      <c r="F253" s="44" t="str">
        <f t="shared" si="37"/>
        <v>N/A</v>
      </c>
      <c r="G253" s="44">
        <v>2.0704577000000002E-3</v>
      </c>
      <c r="H253" s="44" t="str">
        <f t="shared" si="38"/>
        <v>N/A</v>
      </c>
      <c r="I253" s="12">
        <v>32.770000000000003</v>
      </c>
      <c r="J253" s="12">
        <v>-27.4</v>
      </c>
      <c r="K253" s="45" t="s">
        <v>736</v>
      </c>
      <c r="L253" s="9" t="str">
        <f t="shared" si="39"/>
        <v>Yes</v>
      </c>
    </row>
    <row r="254" spans="1:12" x14ac:dyDescent="0.2">
      <c r="A254" s="161" t="s">
        <v>1633</v>
      </c>
      <c r="B254" s="162"/>
      <c r="C254" s="162"/>
      <c r="D254" s="162"/>
      <c r="E254" s="162"/>
      <c r="F254" s="162"/>
      <c r="G254" s="162"/>
      <c r="H254" s="162"/>
      <c r="I254" s="162"/>
      <c r="J254" s="162"/>
      <c r="K254" s="162"/>
      <c r="L254" s="163"/>
    </row>
    <row r="255" spans="1:12" x14ac:dyDescent="0.2">
      <c r="A255" s="151" t="s">
        <v>1631</v>
      </c>
      <c r="B255" s="152"/>
      <c r="C255" s="152"/>
      <c r="D255" s="152"/>
      <c r="E255" s="152"/>
      <c r="F255" s="152"/>
      <c r="G255" s="152"/>
      <c r="H255" s="152"/>
      <c r="I255" s="152"/>
      <c r="J255" s="152"/>
      <c r="K255" s="152"/>
      <c r="L255" s="153"/>
    </row>
    <row r="256" spans="1:12" s="21" customFormat="1" x14ac:dyDescent="0.2">
      <c r="A256" s="154" t="s">
        <v>1732</v>
      </c>
      <c r="B256" s="154"/>
      <c r="C256" s="154"/>
      <c r="D256" s="154"/>
      <c r="E256" s="154"/>
      <c r="F256" s="154"/>
      <c r="G256" s="154"/>
      <c r="H256" s="154"/>
      <c r="I256" s="154"/>
      <c r="J256" s="154"/>
      <c r="K256" s="154"/>
      <c r="L256" s="155"/>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G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1576</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241901</v>
      </c>
      <c r="D7" s="32" t="str">
        <f>IF($B7="N/A","N/A",IF(C7&gt;15,"No",IF(C7&lt;-15,"No","Yes")))</f>
        <v>N/A</v>
      </c>
      <c r="E7" s="31">
        <v>554418</v>
      </c>
      <c r="F7" s="32" t="str">
        <f>IF($B7="N/A","N/A",IF(E7&gt;15,"No",IF(E7&lt;-15,"No","Yes")))</f>
        <v>N/A</v>
      </c>
      <c r="G7" s="31">
        <v>624129</v>
      </c>
      <c r="H7" s="32" t="str">
        <f>IF($B7="N/A","N/A",IF(G7&gt;15,"No",IF(G7&lt;-15,"No","Yes")))</f>
        <v>N/A</v>
      </c>
      <c r="I7" s="33">
        <v>129.19999999999999</v>
      </c>
      <c r="J7" s="33">
        <v>12.57</v>
      </c>
      <c r="K7" s="32" t="str">
        <f t="shared" ref="K7:K24" si="0">IF(J7="Div by 0", "N/A", IF(J7="N/A","N/A", IF(J7&gt;30, "No", IF(J7&lt;-30, "No", "Yes"))))</f>
        <v>Yes</v>
      </c>
    </row>
    <row r="8" spans="1:11" x14ac:dyDescent="0.2">
      <c r="A8" s="26" t="s">
        <v>361</v>
      </c>
      <c r="B8" s="30" t="s">
        <v>213</v>
      </c>
      <c r="C8" s="34">
        <v>39.365277530999997</v>
      </c>
      <c r="D8" s="32" t="str">
        <f>IF($B8="N/A","N/A",IF(C8&gt;15,"No",IF(C8&lt;-15,"No","Yes")))</f>
        <v>N/A</v>
      </c>
      <c r="E8" s="34">
        <v>16.836935309000001</v>
      </c>
      <c r="F8" s="32" t="str">
        <f>IF($B8="N/A","N/A",IF(E8&gt;15,"No",IF(E8&lt;-15,"No","Yes")))</f>
        <v>N/A</v>
      </c>
      <c r="G8" s="34">
        <v>13.374638897000001</v>
      </c>
      <c r="H8" s="32" t="str">
        <f>IF($B8="N/A","N/A",IF(G8&gt;15,"No",IF(G8&lt;-15,"No","Yes")))</f>
        <v>N/A</v>
      </c>
      <c r="I8" s="33">
        <v>-57.2</v>
      </c>
      <c r="J8" s="33">
        <v>-20.6</v>
      </c>
      <c r="K8" s="32" t="str">
        <f t="shared" si="0"/>
        <v>Yes</v>
      </c>
    </row>
    <row r="9" spans="1:11" x14ac:dyDescent="0.2">
      <c r="A9" s="26" t="s">
        <v>302</v>
      </c>
      <c r="B9" s="35" t="s">
        <v>213</v>
      </c>
      <c r="C9" s="9">
        <v>60.634722469000003</v>
      </c>
      <c r="D9" s="9" t="str">
        <f>IF($B9="N/A","N/A",IF(C9&gt;15,"No",IF(C9&lt;-15,"No","Yes")))</f>
        <v>N/A</v>
      </c>
      <c r="E9" s="9">
        <v>83.163064691000002</v>
      </c>
      <c r="F9" s="9" t="str">
        <f>IF($B9="N/A","N/A",IF(E9&gt;15,"No",IF(E9&lt;-15,"No","Yes")))</f>
        <v>N/A</v>
      </c>
      <c r="G9" s="9">
        <v>86.625361103000003</v>
      </c>
      <c r="H9" s="9" t="str">
        <f>IF($B9="N/A","N/A",IF(G9&gt;15,"No",IF(G9&lt;-15,"No","Yes")))</f>
        <v>N/A</v>
      </c>
      <c r="I9" s="10">
        <v>37.15</v>
      </c>
      <c r="J9" s="10">
        <v>4.1630000000000003</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26" t="s">
        <v>814</v>
      </c>
      <c r="B11" s="35" t="s">
        <v>214</v>
      </c>
      <c r="C11" s="9">
        <v>99.345186666999993</v>
      </c>
      <c r="D11" s="9" t="str">
        <f>IF(OR($B11="N/A",$C11="N/A"),"N/A",IF(C11&gt;100,"No",IF(C11&lt;95,"No","Yes")))</f>
        <v>Yes</v>
      </c>
      <c r="E11" s="9">
        <v>99.307381794999998</v>
      </c>
      <c r="F11" s="9" t="str">
        <f>IF(OR($B11="N/A",$E11="N/A"),"N/A",IF(E11&gt;100,"No",IF(E11&lt;95,"No","Yes")))</f>
        <v>Yes</v>
      </c>
      <c r="G11" s="9">
        <v>99.883037000000002</v>
      </c>
      <c r="H11" s="9" t="str">
        <f>IF($B11="N/A","N/A",IF(G11&gt;100,"No",IF(G11&lt;95,"No","Yes")))</f>
        <v>Yes</v>
      </c>
      <c r="I11" s="10">
        <v>-3.7999999999999999E-2</v>
      </c>
      <c r="J11" s="10">
        <v>0.57969999999999999</v>
      </c>
      <c r="K11" s="9" t="str">
        <f t="shared" si="0"/>
        <v>Yes</v>
      </c>
    </row>
    <row r="12" spans="1:11" x14ac:dyDescent="0.2">
      <c r="A12" s="26" t="s">
        <v>304</v>
      </c>
      <c r="B12" s="35" t="s">
        <v>213</v>
      </c>
      <c r="C12" s="9">
        <v>0</v>
      </c>
      <c r="D12" s="9" t="str">
        <f t="shared" ref="D12:D13" si="1">IF(OR($B12="N/A",$C12="N/A"),"N/A",IF(C12&gt;100,"No",IF(C12&lt;95,"No","Yes")))</f>
        <v>N/A</v>
      </c>
      <c r="E12" s="9">
        <v>3.1058269699999998E-2</v>
      </c>
      <c r="F12" s="9" t="str">
        <f t="shared" ref="F12:F13" si="2">IF(OR($B12="N/A",$E12="N/A"),"N/A",IF(E12&gt;100,"No",IF(E12&lt;95,"No","Yes")))</f>
        <v>N/A</v>
      </c>
      <c r="G12" s="9">
        <v>1.6827104310000001</v>
      </c>
      <c r="H12" s="9" t="str">
        <f t="shared" ref="H12:H13" si="3">IF($B12="N/A","N/A",IF(G12&gt;100,"No",IF(G12&lt;95,"No","Yes")))</f>
        <v>N/A</v>
      </c>
      <c r="I12" s="10" t="s">
        <v>1746</v>
      </c>
      <c r="J12" s="10">
        <v>5318</v>
      </c>
      <c r="K12" s="9" t="str">
        <f t="shared" si="0"/>
        <v>No</v>
      </c>
    </row>
    <row r="13" spans="1:11" x14ac:dyDescent="0.2">
      <c r="A13" s="26" t="s">
        <v>815</v>
      </c>
      <c r="B13" s="35" t="s">
        <v>214</v>
      </c>
      <c r="C13" s="9">
        <v>98.975200599000004</v>
      </c>
      <c r="D13" s="9" t="str">
        <f t="shared" si="1"/>
        <v>Yes</v>
      </c>
      <c r="E13" s="9">
        <v>98.766634561000004</v>
      </c>
      <c r="F13" s="9" t="str">
        <f t="shared" si="2"/>
        <v>Yes</v>
      </c>
      <c r="G13" s="9">
        <v>99.127904647999998</v>
      </c>
      <c r="H13" s="9" t="str">
        <f t="shared" si="3"/>
        <v>Yes</v>
      </c>
      <c r="I13" s="10">
        <v>-0.21099999999999999</v>
      </c>
      <c r="J13" s="10">
        <v>0.36580000000000001</v>
      </c>
      <c r="K13" s="9" t="str">
        <f t="shared" si="0"/>
        <v>Yes</v>
      </c>
    </row>
    <row r="14" spans="1:11" x14ac:dyDescent="0.2">
      <c r="A14" s="29" t="s">
        <v>305</v>
      </c>
      <c r="B14" s="35" t="s">
        <v>213</v>
      </c>
      <c r="C14" s="36">
        <v>95225</v>
      </c>
      <c r="D14" s="9" t="str">
        <f>IF($B14="N/A","N/A",IF(C14&gt;15,"No",IF(C14&lt;-15,"No","Yes")))</f>
        <v>N/A</v>
      </c>
      <c r="E14" s="36">
        <v>93347</v>
      </c>
      <c r="F14" s="9" t="str">
        <f>IF($B14="N/A","N/A",IF(E14&gt;15,"No",IF(E14&lt;-15,"No","Yes")))</f>
        <v>N/A</v>
      </c>
      <c r="G14" s="36">
        <v>83475</v>
      </c>
      <c r="H14" s="9" t="str">
        <f>IF($B14="N/A","N/A",IF(G14&gt;15,"No",IF(G14&lt;-15,"No","Yes")))</f>
        <v>N/A</v>
      </c>
      <c r="I14" s="10">
        <v>-1.97</v>
      </c>
      <c r="J14" s="10">
        <v>-10.6</v>
      </c>
      <c r="K14" s="9" t="str">
        <f t="shared" si="0"/>
        <v>Yes</v>
      </c>
    </row>
    <row r="15" spans="1:11" x14ac:dyDescent="0.2">
      <c r="A15" s="26" t="s">
        <v>433</v>
      </c>
      <c r="B15" s="35" t="s">
        <v>215</v>
      </c>
      <c r="C15" s="9">
        <v>29.797847204</v>
      </c>
      <c r="D15" s="9" t="str">
        <f>IF($B15="N/A","N/A",IF(C15&gt;20,"No",IF(C15&lt;5,"No","Yes")))</f>
        <v>No</v>
      </c>
      <c r="E15" s="9">
        <v>24.86957267</v>
      </c>
      <c r="F15" s="9" t="str">
        <f>IF($B15="N/A","N/A",IF(E15&gt;20,"No",IF(E15&lt;5,"No","Yes")))</f>
        <v>No</v>
      </c>
      <c r="G15" s="9">
        <v>27.412997904000001</v>
      </c>
      <c r="H15" s="9" t="str">
        <f>IF($B15="N/A","N/A",IF(G15&gt;20,"No",IF(G15&lt;5,"No","Yes")))</f>
        <v>No</v>
      </c>
      <c r="I15" s="10">
        <v>-16.5</v>
      </c>
      <c r="J15" s="10">
        <v>10.23</v>
      </c>
      <c r="K15" s="9" t="str">
        <f t="shared" si="0"/>
        <v>Yes</v>
      </c>
    </row>
    <row r="16" spans="1:11" x14ac:dyDescent="0.2">
      <c r="A16" s="26" t="s">
        <v>434</v>
      </c>
      <c r="B16" s="35" t="s">
        <v>213</v>
      </c>
      <c r="C16" s="9">
        <v>70.202152795999993</v>
      </c>
      <c r="D16" s="9" t="str">
        <f>IF($B16="N/A","N/A",IF(C16&gt;15,"No",IF(C16&lt;-15,"No","Yes")))</f>
        <v>N/A</v>
      </c>
      <c r="E16" s="9">
        <v>75.130427330000003</v>
      </c>
      <c r="F16" s="9" t="str">
        <f>IF($B16="N/A","N/A",IF(E16&gt;15,"No",IF(E16&lt;-15,"No","Yes")))</f>
        <v>N/A</v>
      </c>
      <c r="G16" s="9">
        <v>72.587002096000006</v>
      </c>
      <c r="H16" s="9" t="str">
        <f>IF($B16="N/A","N/A",IF(G16&gt;15,"No",IF(G16&lt;-15,"No","Yes")))</f>
        <v>N/A</v>
      </c>
      <c r="I16" s="10">
        <v>7.02</v>
      </c>
      <c r="J16" s="10">
        <v>-3.39</v>
      </c>
      <c r="K16" s="9" t="str">
        <f t="shared" si="0"/>
        <v>Yes</v>
      </c>
    </row>
    <row r="17" spans="1:11" x14ac:dyDescent="0.2">
      <c r="A17" s="26" t="s">
        <v>435</v>
      </c>
      <c r="B17" s="35" t="s">
        <v>213</v>
      </c>
      <c r="C17" s="9">
        <v>1.0953006037999999</v>
      </c>
      <c r="D17" s="9" t="str">
        <f>IF($B17="N/A","N/A",IF(C17&gt;15,"No",IF(C17&lt;-15,"No","Yes")))</f>
        <v>N/A</v>
      </c>
      <c r="E17" s="9">
        <v>1.3262343727999999</v>
      </c>
      <c r="F17" s="9" t="str">
        <f>IF($B17="N/A","N/A",IF(E17&gt;15,"No",IF(E17&lt;-15,"No","Yes")))</f>
        <v>N/A</v>
      </c>
      <c r="G17" s="9">
        <v>2.8906858341000001</v>
      </c>
      <c r="H17" s="9" t="str">
        <f>IF($B17="N/A","N/A",IF(G17&gt;15,"No",IF(G17&lt;-15,"No","Yes")))</f>
        <v>N/A</v>
      </c>
      <c r="I17" s="10">
        <v>21.08</v>
      </c>
      <c r="J17" s="10">
        <v>118</v>
      </c>
      <c r="K17" s="9" t="str">
        <f t="shared" si="0"/>
        <v>No</v>
      </c>
    </row>
    <row r="18" spans="1:11" x14ac:dyDescent="0.2">
      <c r="A18" s="26" t="s">
        <v>816</v>
      </c>
      <c r="B18" s="35" t="s">
        <v>213</v>
      </c>
      <c r="C18" s="96">
        <v>7345.6567593</v>
      </c>
      <c r="D18" s="9" t="str">
        <f>IF($B18="N/A","N/A",IF(C18&gt;15,"No",IF(C18&lt;-15,"No","Yes")))</f>
        <v>N/A</v>
      </c>
      <c r="E18" s="96">
        <v>5986.4499192000003</v>
      </c>
      <c r="F18" s="9" t="str">
        <f>IF($B18="N/A","N/A",IF(E18&gt;15,"No",IF(E18&lt;-15,"No","Yes")))</f>
        <v>N/A</v>
      </c>
      <c r="G18" s="96">
        <v>9910.1371736000001</v>
      </c>
      <c r="H18" s="9" t="str">
        <f>IF($B18="N/A","N/A",IF(G18&gt;15,"No",IF(G18&lt;-15,"No","Yes")))</f>
        <v>N/A</v>
      </c>
      <c r="I18" s="10">
        <v>-18.5</v>
      </c>
      <c r="J18" s="10">
        <v>65.540000000000006</v>
      </c>
      <c r="K18" s="9" t="str">
        <f t="shared" si="0"/>
        <v>No</v>
      </c>
    </row>
    <row r="19" spans="1:11" x14ac:dyDescent="0.2">
      <c r="A19" s="3" t="s">
        <v>306</v>
      </c>
      <c r="B19" s="35" t="s">
        <v>213</v>
      </c>
      <c r="C19" s="36">
        <v>3070</v>
      </c>
      <c r="D19" s="35" t="s">
        <v>213</v>
      </c>
      <c r="E19" s="36">
        <v>1798</v>
      </c>
      <c r="F19" s="35" t="s">
        <v>213</v>
      </c>
      <c r="G19" s="36">
        <v>986</v>
      </c>
      <c r="H19" s="9" t="str">
        <f>IF($B19="N/A","N/A",IF(G19&gt;15,"No",IF(G19&lt;-15,"No","Yes")))</f>
        <v>N/A</v>
      </c>
      <c r="I19" s="10">
        <v>-41.4</v>
      </c>
      <c r="J19" s="10">
        <v>-45.2</v>
      </c>
      <c r="K19" s="9" t="str">
        <f t="shared" si="0"/>
        <v>No</v>
      </c>
    </row>
    <row r="20" spans="1:11" x14ac:dyDescent="0.2">
      <c r="A20" s="3" t="s">
        <v>346</v>
      </c>
      <c r="B20" s="35" t="s">
        <v>213</v>
      </c>
      <c r="C20" s="8">
        <v>1.2691142244</v>
      </c>
      <c r="D20" s="35" t="s">
        <v>213</v>
      </c>
      <c r="E20" s="8">
        <v>0.32430404499999999</v>
      </c>
      <c r="F20" s="35" t="s">
        <v>213</v>
      </c>
      <c r="G20" s="8">
        <v>0.1579801612</v>
      </c>
      <c r="H20" s="9" t="str">
        <f>IF($B20="N/A","N/A",IF(G20&gt;15,"No",IF(G20&lt;-15,"No","Yes")))</f>
        <v>N/A</v>
      </c>
      <c r="I20" s="10">
        <v>-74.400000000000006</v>
      </c>
      <c r="J20" s="10">
        <v>-51.3</v>
      </c>
      <c r="K20" s="9" t="str">
        <f t="shared" si="0"/>
        <v>No</v>
      </c>
    </row>
    <row r="21" spans="1:11" ht="25.5" x14ac:dyDescent="0.2">
      <c r="A21" s="3" t="s">
        <v>817</v>
      </c>
      <c r="B21" s="35" t="s">
        <v>213</v>
      </c>
      <c r="C21" s="37">
        <v>6967.1003257000002</v>
      </c>
      <c r="D21" s="9" t="str">
        <f>IF($B21="N/A","N/A",IF(C21&gt;60,"No",IF(C21&lt;15,"No","Yes")))</f>
        <v>N/A</v>
      </c>
      <c r="E21" s="37">
        <v>8715.2797553</v>
      </c>
      <c r="F21" s="9" t="str">
        <f>IF($B21="N/A","N/A",IF(E21&gt;60,"No",IF(E21&lt;15,"No","Yes")))</f>
        <v>N/A</v>
      </c>
      <c r="G21" s="37">
        <v>10112.019270000001</v>
      </c>
      <c r="H21" s="9" t="str">
        <f>IF($B21="N/A","N/A",IF(G21&gt;60,"No",IF(G21&lt;15,"No","Yes")))</f>
        <v>N/A</v>
      </c>
      <c r="I21" s="10">
        <v>25.09</v>
      </c>
      <c r="J21" s="10">
        <v>16.03</v>
      </c>
      <c r="K21" s="9" t="str">
        <f t="shared" si="0"/>
        <v>Yes</v>
      </c>
    </row>
    <row r="22" spans="1:11" x14ac:dyDescent="0.2">
      <c r="A22" s="3" t="s">
        <v>818</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1746</v>
      </c>
      <c r="J24" s="10" t="s">
        <v>1746</v>
      </c>
      <c r="K24" s="9" t="str">
        <f t="shared" si="0"/>
        <v>N/A</v>
      </c>
    </row>
    <row r="25" spans="1:11" s="118" customFormat="1" x14ac:dyDescent="0.2">
      <c r="A25" s="158" t="s">
        <v>1633</v>
      </c>
      <c r="B25" s="159"/>
      <c r="C25" s="159"/>
      <c r="D25" s="159"/>
      <c r="E25" s="159"/>
      <c r="F25" s="159"/>
      <c r="G25" s="159"/>
      <c r="H25" s="159"/>
      <c r="I25" s="159"/>
      <c r="J25" s="159"/>
      <c r="K25" s="160"/>
    </row>
    <row r="26" spans="1:11" ht="16.5" customHeight="1" x14ac:dyDescent="0.2">
      <c r="A26" s="151" t="s">
        <v>1631</v>
      </c>
      <c r="B26" s="152"/>
      <c r="C26" s="152"/>
      <c r="D26" s="152"/>
      <c r="E26" s="152"/>
      <c r="F26" s="152"/>
      <c r="G26" s="152"/>
      <c r="H26" s="152"/>
      <c r="I26" s="152"/>
      <c r="J26" s="152"/>
      <c r="K26" s="153"/>
    </row>
    <row r="27" spans="1:11" x14ac:dyDescent="0.2">
      <c r="A27" s="154" t="s">
        <v>1732</v>
      </c>
      <c r="B27" s="154"/>
      <c r="C27" s="154"/>
      <c r="D27" s="154"/>
      <c r="E27" s="154"/>
      <c r="F27" s="154"/>
      <c r="G27" s="154"/>
      <c r="H27" s="154"/>
      <c r="I27" s="154"/>
      <c r="J27" s="154"/>
      <c r="K27" s="155"/>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7">
    <mergeCell ref="A1:K1"/>
    <mergeCell ref="A4:K4"/>
    <mergeCell ref="A2:K2"/>
    <mergeCell ref="A26:K26"/>
    <mergeCell ref="A27:K27"/>
    <mergeCell ref="A3:K3"/>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1577</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66850</v>
      </c>
      <c r="D6" s="9" t="str">
        <f>IF($B6="N/A","N/A",IF(C6&gt;15,"No",IF(C6&lt;-15,"No","Yes")))</f>
        <v>N/A</v>
      </c>
      <c r="E6" s="36">
        <v>70132</v>
      </c>
      <c r="F6" s="9" t="str">
        <f>IF($B6="N/A","N/A",IF(E6&gt;15,"No",IF(E6&lt;-15,"No","Yes")))</f>
        <v>N/A</v>
      </c>
      <c r="G6" s="36">
        <v>60592</v>
      </c>
      <c r="H6" s="9" t="str">
        <f>IF($B6="N/A","N/A",IF(G6&gt;15,"No",IF(G6&lt;-15,"No","Yes")))</f>
        <v>N/A</v>
      </c>
      <c r="I6" s="10">
        <v>4.9089999999999998</v>
      </c>
      <c r="J6" s="10">
        <v>-13.6</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1746</v>
      </c>
      <c r="J8" s="10" t="s">
        <v>1746</v>
      </c>
      <c r="K8" s="9" t="str">
        <f t="shared" si="0"/>
        <v>N/A</v>
      </c>
    </row>
    <row r="9" spans="1:11" x14ac:dyDescent="0.2">
      <c r="A9" s="110" t="s">
        <v>821</v>
      </c>
      <c r="B9" s="35" t="s">
        <v>218</v>
      </c>
      <c r="C9" s="96">
        <v>7876.8451758000001</v>
      </c>
      <c r="D9" s="9" t="str">
        <f>IF($B9="N/A","N/A",IF(C9&gt;7000,"No",IF(C9&lt;2000,"No","Yes")))</f>
        <v>No</v>
      </c>
      <c r="E9" s="96">
        <v>8127.6663292000003</v>
      </c>
      <c r="F9" s="9" t="str">
        <f>IF($B9="N/A","N/A",IF(E9&gt;7000,"No",IF(E9&lt;2000,"No","Yes")))</f>
        <v>No</v>
      </c>
      <c r="G9" s="96">
        <v>8264.1627607999999</v>
      </c>
      <c r="H9" s="9" t="str">
        <f>IF($B9="N/A","N/A",IF(G9&gt;7000,"No",IF(G9&lt;2000,"No","Yes")))</f>
        <v>No</v>
      </c>
      <c r="I9" s="10">
        <v>3.1840000000000002</v>
      </c>
      <c r="J9" s="10">
        <v>1.679</v>
      </c>
      <c r="K9" s="9" t="str">
        <f t="shared" si="0"/>
        <v>Yes</v>
      </c>
    </row>
    <row r="10" spans="1:11" x14ac:dyDescent="0.2">
      <c r="A10" s="110" t="s">
        <v>822</v>
      </c>
      <c r="B10" s="35" t="s">
        <v>213</v>
      </c>
      <c r="C10" s="96">
        <v>1695.3182786</v>
      </c>
      <c r="D10" s="9" t="str">
        <f>IF($B10="N/A","N/A",IF(C10&gt;15,"No",IF(C10&lt;-15,"No","Yes")))</f>
        <v>N/A</v>
      </c>
      <c r="E10" s="96">
        <v>1757.8612032000001</v>
      </c>
      <c r="F10" s="9" t="str">
        <f>IF($B10="N/A","N/A",IF(E10&gt;15,"No",IF(E10&lt;-15,"No","Yes")))</f>
        <v>N/A</v>
      </c>
      <c r="G10" s="96">
        <v>1720.9463929999999</v>
      </c>
      <c r="H10" s="9" t="str">
        <f>IF($B10="N/A","N/A",IF(G10&gt;15,"No",IF(G10&lt;-15,"No","Yes")))</f>
        <v>N/A</v>
      </c>
      <c r="I10" s="10">
        <v>3.6890000000000001</v>
      </c>
      <c r="J10" s="10">
        <v>-2.1</v>
      </c>
      <c r="K10" s="9" t="str">
        <f t="shared" si="0"/>
        <v>Yes</v>
      </c>
    </row>
    <row r="11" spans="1:11" x14ac:dyDescent="0.2">
      <c r="A11" s="110" t="s">
        <v>309</v>
      </c>
      <c r="B11" s="35" t="s">
        <v>219</v>
      </c>
      <c r="C11" s="9">
        <v>3.4390426328000001</v>
      </c>
      <c r="D11" s="9" t="str">
        <f>IF($B11="N/A","N/A",IF(C11&gt;10,"No",IF(C11&lt;=0,"No","Yes")))</f>
        <v>Yes</v>
      </c>
      <c r="E11" s="9">
        <v>3.8142360120999999</v>
      </c>
      <c r="F11" s="9" t="str">
        <f>IF($B11="N/A","N/A",IF(E11&gt;10,"No",IF(E11&lt;=0,"No","Yes")))</f>
        <v>Yes</v>
      </c>
      <c r="G11" s="9">
        <v>4.3339054661</v>
      </c>
      <c r="H11" s="9" t="str">
        <f>IF($B11="N/A","N/A",IF(G11&gt;10,"No",IF(G11&lt;=0,"No","Yes")))</f>
        <v>Yes</v>
      </c>
      <c r="I11" s="10">
        <v>10.91</v>
      </c>
      <c r="J11" s="10">
        <v>13.62</v>
      </c>
      <c r="K11" s="9" t="str">
        <f t="shared" si="0"/>
        <v>Yes</v>
      </c>
    </row>
    <row r="12" spans="1:11" x14ac:dyDescent="0.2">
      <c r="A12" s="110" t="s">
        <v>823</v>
      </c>
      <c r="B12" s="35" t="s">
        <v>213</v>
      </c>
      <c r="C12" s="96">
        <v>3924.8181817999998</v>
      </c>
      <c r="D12" s="9" t="str">
        <f>IF($B12="N/A","N/A",IF(C12&gt;15,"No",IF(C12&lt;-15,"No","Yes")))</f>
        <v>N/A</v>
      </c>
      <c r="E12" s="96">
        <v>3648.8381307999998</v>
      </c>
      <c r="F12" s="9" t="str">
        <f>IF($B12="N/A","N/A",IF(E12&gt;15,"No",IF(E12&lt;-15,"No","Yes")))</f>
        <v>N/A</v>
      </c>
      <c r="G12" s="96">
        <v>3981.3865194</v>
      </c>
      <c r="H12" s="9" t="str">
        <f>IF($B12="N/A","N/A",IF(G12&gt;15,"No",IF(G12&lt;-15,"No","Yes")))</f>
        <v>N/A</v>
      </c>
      <c r="I12" s="10">
        <v>-7.03</v>
      </c>
      <c r="J12" s="10">
        <v>9.1140000000000008</v>
      </c>
      <c r="K12" s="9" t="str">
        <f t="shared" si="0"/>
        <v>Yes</v>
      </c>
    </row>
    <row r="13" spans="1:11" x14ac:dyDescent="0.2">
      <c r="A13" s="110" t="s">
        <v>310</v>
      </c>
      <c r="B13" s="35" t="s">
        <v>214</v>
      </c>
      <c r="C13" s="8">
        <v>99.998504113999999</v>
      </c>
      <c r="D13" s="9" t="str">
        <f>IF($B13="N/A","N/A",IF(C13&gt;100,"No",IF(C13&lt;95,"No","Yes")))</f>
        <v>Yes</v>
      </c>
      <c r="E13" s="8">
        <v>99.997148234999997</v>
      </c>
      <c r="F13" s="9" t="str">
        <f>IF($B13="N/A","N/A",IF(E13&gt;100,"No",IF(E13&lt;95,"No","Yes")))</f>
        <v>Yes</v>
      </c>
      <c r="G13" s="8">
        <v>99.991748086000001</v>
      </c>
      <c r="H13" s="9" t="str">
        <f>IF($B13="N/A","N/A",IF(G13&gt;100,"No",IF(G13&lt;95,"No","Yes")))</f>
        <v>Yes</v>
      </c>
      <c r="I13" s="10">
        <v>-1E-3</v>
      </c>
      <c r="J13" s="10">
        <v>-5.0000000000000001E-3</v>
      </c>
      <c r="K13" s="9" t="str">
        <f t="shared" si="0"/>
        <v>Yes</v>
      </c>
    </row>
    <row r="14" spans="1:11" x14ac:dyDescent="0.2">
      <c r="A14" s="110" t="s">
        <v>824</v>
      </c>
      <c r="B14" s="35" t="s">
        <v>220</v>
      </c>
      <c r="C14" s="8">
        <v>1.1538542087000001</v>
      </c>
      <c r="D14" s="9" t="str">
        <f>IF($B14="N/A","N/A",IF(C14&gt;1,"Yes","No"))</f>
        <v>Yes</v>
      </c>
      <c r="E14" s="8">
        <v>1.1563524882</v>
      </c>
      <c r="F14" s="9" t="str">
        <f>IF($B14="N/A","N/A",IF(E14&gt;1,"Yes","No"))</f>
        <v>Yes</v>
      </c>
      <c r="G14" s="8">
        <v>1.1666859226999999</v>
      </c>
      <c r="H14" s="9" t="str">
        <f>IF($B14="N/A","N/A",IF(G14&gt;1,"Yes","No"))</f>
        <v>Yes</v>
      </c>
      <c r="I14" s="10">
        <v>0.2165</v>
      </c>
      <c r="J14" s="10">
        <v>0.89359999999999995</v>
      </c>
      <c r="K14" s="9" t="str">
        <f t="shared" si="0"/>
        <v>Yes</v>
      </c>
    </row>
    <row r="15" spans="1:11" x14ac:dyDescent="0.2">
      <c r="A15" s="110" t="s">
        <v>311</v>
      </c>
      <c r="B15" s="35" t="s">
        <v>214</v>
      </c>
      <c r="C15" s="8">
        <v>99.724756917999997</v>
      </c>
      <c r="D15" s="9" t="str">
        <f>IF($B15="N/A","N/A",IF(C15&gt;100,"No",IF(C15&lt;95,"No","Yes")))</f>
        <v>Yes</v>
      </c>
      <c r="E15" s="8">
        <v>99.724804653999996</v>
      </c>
      <c r="F15" s="9" t="str">
        <f>IF($B15="N/A","N/A",IF(E15&gt;100,"No",IF(E15&lt;95,"No","Yes")))</f>
        <v>Yes</v>
      </c>
      <c r="G15" s="8">
        <v>99.706231845999994</v>
      </c>
      <c r="H15" s="9" t="str">
        <f>IF($B15="N/A","N/A",IF(G15&gt;100,"No",IF(G15&lt;95,"No","Yes")))</f>
        <v>Yes</v>
      </c>
      <c r="I15" s="10">
        <v>0</v>
      </c>
      <c r="J15" s="10">
        <v>-1.9E-2</v>
      </c>
      <c r="K15" s="9" t="str">
        <f t="shared" si="0"/>
        <v>Yes</v>
      </c>
    </row>
    <row r="16" spans="1:11" x14ac:dyDescent="0.2">
      <c r="A16" s="110" t="s">
        <v>825</v>
      </c>
      <c r="B16" s="35" t="s">
        <v>221</v>
      </c>
      <c r="C16" s="8">
        <v>8.8625986260000005</v>
      </c>
      <c r="D16" s="9" t="str">
        <f>IF($B16="N/A","N/A",IF(C16&gt;3,"Yes","No"))</f>
        <v>Yes</v>
      </c>
      <c r="E16" s="8">
        <v>8.6063140737000001</v>
      </c>
      <c r="F16" s="9" t="str">
        <f>IF($B16="N/A","N/A",IF(E16&gt;3,"Yes","No"))</f>
        <v>Yes</v>
      </c>
      <c r="G16" s="8">
        <v>8.7117224483999998</v>
      </c>
      <c r="H16" s="9" t="str">
        <f>IF($B16="N/A","N/A",IF(G16&gt;3,"Yes","No"))</f>
        <v>Yes</v>
      </c>
      <c r="I16" s="10">
        <v>-2.89</v>
      </c>
      <c r="J16" s="10">
        <v>1.2250000000000001</v>
      </c>
      <c r="K16" s="9" t="str">
        <f t="shared" si="0"/>
        <v>Yes</v>
      </c>
    </row>
    <row r="17" spans="1:11" x14ac:dyDescent="0.2">
      <c r="A17" s="110" t="s">
        <v>826</v>
      </c>
      <c r="B17" s="35" t="s">
        <v>222</v>
      </c>
      <c r="C17" s="8">
        <v>4.6317261807000003</v>
      </c>
      <c r="D17" s="9" t="str">
        <f>IF($B17="N/A","N/A",IF(C17&gt;=8,"No",IF(C17&lt;2,"No","Yes")))</f>
        <v>Yes</v>
      </c>
      <c r="E17" s="8">
        <v>4.6229770001999997</v>
      </c>
      <c r="F17" s="9" t="str">
        <f>IF($B17="N/A","N/A",IF(E17&gt;=8,"No",IF(E17&lt;2,"No","Yes")))</f>
        <v>Yes</v>
      </c>
      <c r="G17" s="8">
        <v>4.7748543321000003</v>
      </c>
      <c r="H17" s="9" t="str">
        <f>IF($B17="N/A","N/A",IF(G17&gt;=8,"No",IF(G17&lt;2,"No","Yes")))</f>
        <v>Yes</v>
      </c>
      <c r="I17" s="10">
        <v>-0.189</v>
      </c>
      <c r="J17" s="10">
        <v>3.2850000000000001</v>
      </c>
      <c r="K17" s="9" t="str">
        <f t="shared" si="0"/>
        <v>Yes</v>
      </c>
    </row>
    <row r="18" spans="1:11" x14ac:dyDescent="0.2">
      <c r="A18" s="110" t="s">
        <v>827</v>
      </c>
      <c r="B18" s="35" t="s">
        <v>222</v>
      </c>
      <c r="C18" s="8">
        <v>4.6502992036000004</v>
      </c>
      <c r="D18" s="9" t="str">
        <f>IF($B18="N/A","N/A",IF(C18&gt;=8,"No",IF(C18&lt;2,"No","Yes")))</f>
        <v>Yes</v>
      </c>
      <c r="E18" s="8">
        <v>4.6288036233999996</v>
      </c>
      <c r="F18" s="9" t="str">
        <f>IF($B18="N/A","N/A",IF(E18&gt;=8,"No",IF(E18&lt;2,"No","Yes")))</f>
        <v>Yes</v>
      </c>
      <c r="G18" s="8">
        <v>4.8013601399999999</v>
      </c>
      <c r="H18" s="9" t="str">
        <f>IF($B18="N/A","N/A",IF(G18&gt;=8,"No",IF(G18&lt;2,"No","Yes")))</f>
        <v>Yes</v>
      </c>
      <c r="I18" s="10">
        <v>-0.46200000000000002</v>
      </c>
      <c r="J18" s="10">
        <v>3.7280000000000002</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99.220643230999997</v>
      </c>
      <c r="D20" s="9" t="str">
        <f>IF($B20="N/A","N/A",IF(C20&gt;100,"No",IF(C20&lt;95,"No","Yes")))</f>
        <v>Yes</v>
      </c>
      <c r="E20" s="8">
        <v>99.289910454999998</v>
      </c>
      <c r="F20" s="9" t="str">
        <f>IF($B20="N/A","N/A",IF(E20&gt;100,"No",IF(E20&lt;95,"No","Yes")))</f>
        <v>Yes</v>
      </c>
      <c r="G20" s="8">
        <v>99.037826776000003</v>
      </c>
      <c r="H20" s="9" t="str">
        <f>IF($B20="N/A","N/A",IF(G20&gt;100,"No",IF(G20&lt;95,"No","Yes")))</f>
        <v>Yes</v>
      </c>
      <c r="I20" s="10">
        <v>6.9800000000000001E-2</v>
      </c>
      <c r="J20" s="10">
        <v>-0.254</v>
      </c>
      <c r="K20" s="9" t="str">
        <f t="shared" si="0"/>
        <v>Yes</v>
      </c>
    </row>
    <row r="21" spans="1:11" x14ac:dyDescent="0.2">
      <c r="A21" s="110" t="s">
        <v>313</v>
      </c>
      <c r="B21" s="35" t="s">
        <v>214</v>
      </c>
      <c r="C21" s="8">
        <v>99.850411369</v>
      </c>
      <c r="D21" s="9" t="str">
        <f>IF($B21="N/A","N/A",IF(C21&gt;100,"No",IF(C21&lt;95,"No","Yes")))</f>
        <v>Yes</v>
      </c>
      <c r="E21" s="8">
        <v>99.372611646999999</v>
      </c>
      <c r="F21" s="9" t="str">
        <f>IF($B21="N/A","N/A",IF(E21&gt;100,"No",IF(E21&lt;95,"No","Yes")))</f>
        <v>Yes</v>
      </c>
      <c r="G21" s="8">
        <v>99.579152363000006</v>
      </c>
      <c r="H21" s="9" t="str">
        <f>IF($B21="N/A","N/A",IF(G21&gt;100,"No",IF(G21&lt;95,"No","Yes")))</f>
        <v>Yes</v>
      </c>
      <c r="I21" s="10">
        <v>-0.47899999999999998</v>
      </c>
      <c r="J21" s="10">
        <v>0.20780000000000001</v>
      </c>
      <c r="K21" s="9" t="str">
        <f t="shared" si="0"/>
        <v>Yes</v>
      </c>
    </row>
    <row r="22" spans="1:11" x14ac:dyDescent="0.2">
      <c r="A22" s="110" t="s">
        <v>1696</v>
      </c>
      <c r="B22" s="35" t="s">
        <v>224</v>
      </c>
      <c r="C22" s="8">
        <v>0.20643231109999999</v>
      </c>
      <c r="D22" s="9" t="str">
        <f>IF($B22="N/A","N/A",IF(C22&gt;5,"No",IF(C22&lt;=0,"No","Yes")))</f>
        <v>Yes</v>
      </c>
      <c r="E22" s="8">
        <v>0.65448012320000004</v>
      </c>
      <c r="F22" s="9" t="str">
        <f>IF($B22="N/A","N/A",IF(E22&gt;5,"No",IF(E22&lt;=0,"No","Yes")))</f>
        <v>Yes</v>
      </c>
      <c r="G22" s="8">
        <v>0.44890414579999999</v>
      </c>
      <c r="H22" s="9" t="str">
        <f>IF($B22="N/A","N/A",IF(G22&gt;5,"No",IF(G22&lt;=0,"No","Yes")))</f>
        <v>Yes</v>
      </c>
      <c r="I22" s="10">
        <v>217</v>
      </c>
      <c r="J22" s="10">
        <v>-31.4</v>
      </c>
      <c r="K22" s="9" t="str">
        <f t="shared" si="0"/>
        <v>No</v>
      </c>
    </row>
    <row r="23" spans="1:11" x14ac:dyDescent="0.2">
      <c r="A23" s="110" t="s">
        <v>314</v>
      </c>
      <c r="B23" s="35" t="s">
        <v>223</v>
      </c>
      <c r="C23" s="8">
        <v>99.997008226999995</v>
      </c>
      <c r="D23" s="9" t="str">
        <f>IF($B23="N/A","N/A",IF(C23&gt;100,"No",IF(C23&lt;98,"No","Yes")))</f>
        <v>Yes</v>
      </c>
      <c r="E23" s="8">
        <v>100</v>
      </c>
      <c r="F23" s="9" t="str">
        <f>IF($B23="N/A","N/A",IF(E23&gt;100,"No",IF(E23&lt;98,"No","Yes")))</f>
        <v>Yes</v>
      </c>
      <c r="G23" s="8">
        <v>100</v>
      </c>
      <c r="H23" s="9" t="str">
        <f>IF($B23="N/A","N/A",IF(G23&gt;100,"No",IF(G23&lt;98,"No","Yes")))</f>
        <v>Yes</v>
      </c>
      <c r="I23" s="10">
        <v>3.0000000000000001E-3</v>
      </c>
      <c r="J23" s="10">
        <v>0</v>
      </c>
      <c r="K23" s="9" t="str">
        <f t="shared" si="0"/>
        <v>Yes</v>
      </c>
    </row>
    <row r="24" spans="1:11" x14ac:dyDescent="0.2">
      <c r="A24" s="110" t="s">
        <v>828</v>
      </c>
      <c r="B24" s="35" t="s">
        <v>225</v>
      </c>
      <c r="C24" s="8">
        <v>6.0551998563999998</v>
      </c>
      <c r="D24" s="9" t="str">
        <f>IF($B24="N/A","N/A",IF(C24&gt;=2,"Yes","No"))</f>
        <v>Yes</v>
      </c>
      <c r="E24" s="8">
        <v>6.1440711801000001</v>
      </c>
      <c r="F24" s="9" t="str">
        <f>IF($B24="N/A","N/A",IF(E24&gt;=2,"Yes","No"))</f>
        <v>Yes</v>
      </c>
      <c r="G24" s="8">
        <v>6.3113942434999997</v>
      </c>
      <c r="H24" s="9" t="str">
        <f>IF($B24="N/A","N/A",IF(G24&gt;=2,"Yes","No"))</f>
        <v>Yes</v>
      </c>
      <c r="I24" s="10">
        <v>1.468</v>
      </c>
      <c r="J24" s="10">
        <v>2.7229999999999999</v>
      </c>
      <c r="K24" s="9" t="str">
        <f t="shared" si="0"/>
        <v>Yes</v>
      </c>
    </row>
    <row r="25" spans="1:11" x14ac:dyDescent="0.2">
      <c r="A25" s="110" t="s">
        <v>829</v>
      </c>
      <c r="B25" s="35" t="s">
        <v>226</v>
      </c>
      <c r="C25" s="8">
        <v>6.1826831020000004</v>
      </c>
      <c r="D25" s="9" t="str">
        <f>IF($B25="N/A","N/A",IF(C25&gt;30,"No",IF(C25&lt;5,"No","Yes")))</f>
        <v>Yes</v>
      </c>
      <c r="E25" s="8">
        <v>5.6108481149999996</v>
      </c>
      <c r="F25" s="9" t="str">
        <f>IF($B25="N/A","N/A",IF(E25&gt;30,"No",IF(E25&lt;5,"No","Yes")))</f>
        <v>Yes</v>
      </c>
      <c r="G25" s="8">
        <v>5.0501716398000003</v>
      </c>
      <c r="H25" s="9" t="str">
        <f>IF($B25="N/A","N/A",IF(G25&gt;30,"No",IF(G25&lt;5,"No","Yes")))</f>
        <v>Yes</v>
      </c>
      <c r="I25" s="10">
        <v>-9.25</v>
      </c>
      <c r="J25" s="10">
        <v>-9.99</v>
      </c>
      <c r="K25" s="9" t="str">
        <f t="shared" si="0"/>
        <v>Yes</v>
      </c>
    </row>
    <row r="26" spans="1:11" x14ac:dyDescent="0.2">
      <c r="A26" s="110" t="s">
        <v>830</v>
      </c>
      <c r="B26" s="35" t="s">
        <v>227</v>
      </c>
      <c r="C26" s="8">
        <v>29.505744374999999</v>
      </c>
      <c r="D26" s="9" t="str">
        <f>IF($B26="N/A","N/A",IF(C26&gt;75,"No",IF(C26&lt;15,"No","Yes")))</f>
        <v>Yes</v>
      </c>
      <c r="E26" s="8">
        <v>28.543318314</v>
      </c>
      <c r="F26" s="9" t="str">
        <f>IF($B26="N/A","N/A",IF(E26&gt;75,"No",IF(E26&lt;15,"No","Yes")))</f>
        <v>Yes</v>
      </c>
      <c r="G26" s="8">
        <v>28.779376814999999</v>
      </c>
      <c r="H26" s="9" t="str">
        <f>IF($B26="N/A","N/A",IF(G26&gt;75,"No",IF(G26&lt;15,"No","Yes")))</f>
        <v>Yes</v>
      </c>
      <c r="I26" s="10">
        <v>-3.26</v>
      </c>
      <c r="J26" s="10">
        <v>0.82699999999999996</v>
      </c>
      <c r="K26" s="9" t="str">
        <f t="shared" si="0"/>
        <v>Yes</v>
      </c>
    </row>
    <row r="27" spans="1:11" x14ac:dyDescent="0.2">
      <c r="A27" s="110" t="s">
        <v>831</v>
      </c>
      <c r="B27" s="35" t="s">
        <v>228</v>
      </c>
      <c r="C27" s="8">
        <v>64.311572522999995</v>
      </c>
      <c r="D27" s="9" t="str">
        <f>IF($B27="N/A","N/A",IF(C27&gt;70,"No",IF(C27&lt;25,"No","Yes")))</f>
        <v>Yes</v>
      </c>
      <c r="E27" s="8">
        <v>65.845833571</v>
      </c>
      <c r="F27" s="9" t="str">
        <f>IF($B27="N/A","N/A",IF(E27&gt;70,"No",IF(E27&lt;25,"No","Yes")))</f>
        <v>Yes</v>
      </c>
      <c r="G27" s="8">
        <v>66.170451545000006</v>
      </c>
      <c r="H27" s="9" t="str">
        <f>IF($B27="N/A","N/A",IF(G27&gt;70,"No",IF(G27&lt;25,"No","Yes")))</f>
        <v>Yes</v>
      </c>
      <c r="I27" s="10">
        <v>2.3860000000000001</v>
      </c>
      <c r="J27" s="10">
        <v>0.49299999999999999</v>
      </c>
      <c r="K27" s="9" t="str">
        <f t="shared" si="0"/>
        <v>Yes</v>
      </c>
    </row>
    <row r="28" spans="1:11" x14ac:dyDescent="0.2">
      <c r="A28" s="110" t="s">
        <v>318</v>
      </c>
      <c r="B28" s="35" t="s">
        <v>229</v>
      </c>
      <c r="C28" s="8">
        <v>64.891548241999999</v>
      </c>
      <c r="D28" s="9" t="str">
        <f>IF($B28="N/A","N/A",IF(C28&gt;70,"No",IF(C28&lt;35,"No","Yes")))</f>
        <v>Yes</v>
      </c>
      <c r="E28" s="8">
        <v>65.448012320000004</v>
      </c>
      <c r="F28" s="9" t="str">
        <f>IF($B28="N/A","N/A",IF(E28&gt;70,"No",IF(E28&lt;35,"No","Yes")))</f>
        <v>Yes</v>
      </c>
      <c r="G28" s="8">
        <v>66.297531027000005</v>
      </c>
      <c r="H28" s="9" t="str">
        <f>IF($B28="N/A","N/A",IF(G28&gt;70,"No",IF(G28&lt;35,"No","Yes")))</f>
        <v>Yes</v>
      </c>
      <c r="I28" s="10">
        <v>0.85750000000000004</v>
      </c>
      <c r="J28" s="10">
        <v>1.298</v>
      </c>
      <c r="K28" s="9" t="str">
        <f t="shared" si="0"/>
        <v>Yes</v>
      </c>
    </row>
    <row r="29" spans="1:11" x14ac:dyDescent="0.2">
      <c r="A29" s="110" t="s">
        <v>832</v>
      </c>
      <c r="B29" s="35" t="s">
        <v>220</v>
      </c>
      <c r="C29" s="8">
        <v>2.0822959888999999</v>
      </c>
      <c r="D29" s="9" t="str">
        <f>IF($B29="N/A","N/A",IF(C29&gt;1,"Yes","No"))</f>
        <v>Yes</v>
      </c>
      <c r="E29" s="8">
        <v>2.0947058824</v>
      </c>
      <c r="F29" s="9" t="str">
        <f>IF($B29="N/A","N/A",IF(E29&gt;1,"Yes","No"))</f>
        <v>Yes</v>
      </c>
      <c r="G29" s="8">
        <v>2.0980060242</v>
      </c>
      <c r="H29" s="9" t="str">
        <f>IF($B29="N/A","N/A",IF(G29&gt;1,"Yes","No"))</f>
        <v>Yes</v>
      </c>
      <c r="I29" s="10">
        <v>0.59599999999999997</v>
      </c>
      <c r="J29" s="10">
        <v>0.1575</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
      <c r="A31" s="110" t="s">
        <v>833</v>
      </c>
      <c r="B31" s="35" t="s">
        <v>213</v>
      </c>
      <c r="C31" s="8">
        <v>99.815583218</v>
      </c>
      <c r="D31" s="9" t="str">
        <f>IF($B31="N/A","N/A",IF(C31&gt;15,"No",IF(C31&lt;-15,"No","Yes")))</f>
        <v>N/A</v>
      </c>
      <c r="E31" s="8">
        <v>99.494553377000003</v>
      </c>
      <c r="F31" s="9" t="str">
        <f>IF($B31="N/A","N/A",IF(E31&gt;15,"No",IF(E31&lt;-15,"No","Yes")))</f>
        <v>N/A</v>
      </c>
      <c r="G31" s="8">
        <v>99.997510641999995</v>
      </c>
      <c r="H31" s="9" t="str">
        <f>IF($B31="N/A","N/A",IF(G31&gt;15,"No",IF(G31&lt;-15,"No","Yes")))</f>
        <v>N/A</v>
      </c>
      <c r="I31" s="10">
        <v>-0.32200000000000001</v>
      </c>
      <c r="J31" s="10">
        <v>0.50549999999999995</v>
      </c>
      <c r="K31" s="9" t="str">
        <f t="shared" si="0"/>
        <v>Yes</v>
      </c>
    </row>
    <row r="32" spans="1:11" x14ac:dyDescent="0.2">
      <c r="A32" s="110"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99.142857143000001</v>
      </c>
      <c r="D34" s="9" t="str">
        <f>IF($B34="N/A","N/A",IF(C34&gt;=90,"Yes","No"))</f>
        <v>Yes</v>
      </c>
      <c r="E34" s="8">
        <v>97.481891290999997</v>
      </c>
      <c r="F34" s="9" t="str">
        <f>IF($B34="N/A","N/A",IF(E34&gt;=90,"Yes","No"))</f>
        <v>Yes</v>
      </c>
      <c r="G34" s="8">
        <v>96.694283073999998</v>
      </c>
      <c r="H34" s="9" t="str">
        <f>IF($B34="N/A","N/A",IF(G34&gt;=90,"Yes","No"))</f>
        <v>Yes</v>
      </c>
      <c r="I34" s="10">
        <v>-1.68</v>
      </c>
      <c r="J34" s="10">
        <v>-0.80800000000000005</v>
      </c>
      <c r="K34" s="9" t="str">
        <f t="shared" si="0"/>
        <v>Yes</v>
      </c>
    </row>
    <row r="35" spans="1:11" x14ac:dyDescent="0.2">
      <c r="A35" s="110" t="s">
        <v>323</v>
      </c>
      <c r="B35" s="35" t="s">
        <v>213</v>
      </c>
      <c r="C35" s="8">
        <v>12.84367988</v>
      </c>
      <c r="D35" s="9" t="str">
        <f>IF($B35="N/A","N/A",IF(C35&gt;15,"No",IF(C35&lt;-15,"No","Yes")))</f>
        <v>N/A</v>
      </c>
      <c r="E35" s="8">
        <v>13.906633206</v>
      </c>
      <c r="F35" s="9" t="str">
        <f>IF($B35="N/A","N/A",IF(E35&gt;15,"No",IF(E35&lt;-15,"No","Yes")))</f>
        <v>N/A</v>
      </c>
      <c r="G35" s="8">
        <v>13.140348561</v>
      </c>
      <c r="H35" s="9" t="str">
        <f>IF($B35="N/A","N/A",IF(G35&gt;15,"No",IF(G35&lt;-15,"No","Yes")))</f>
        <v>N/A</v>
      </c>
      <c r="I35" s="10">
        <v>8.2759999999999998</v>
      </c>
      <c r="J35" s="10">
        <v>-5.51</v>
      </c>
      <c r="K35" s="9" t="str">
        <f t="shared" si="0"/>
        <v>Yes</v>
      </c>
    </row>
    <row r="36" spans="1:11" x14ac:dyDescent="0.2">
      <c r="A36" s="110" t="s">
        <v>1731</v>
      </c>
      <c r="B36" s="35" t="s">
        <v>213</v>
      </c>
      <c r="C36" s="8">
        <v>21.403141360999999</v>
      </c>
      <c r="D36" s="9" t="str">
        <f>IF($B36="N/A","N/A",IF(C36&gt;15,"No",IF(C36&lt;-15,"No","Yes")))</f>
        <v>N/A</v>
      </c>
      <c r="E36" s="8">
        <v>22.226658301000001</v>
      </c>
      <c r="F36" s="9" t="str">
        <f>IF($B36="N/A","N/A",IF(E36&gt;15,"No",IF(E36&lt;-15,"No","Yes")))</f>
        <v>N/A</v>
      </c>
      <c r="G36" s="8">
        <v>22.466662266</v>
      </c>
      <c r="H36" s="9" t="str">
        <f>IF($B36="N/A","N/A",IF(G36&gt;15,"No",IF(G36&lt;-15,"No","Yes")))</f>
        <v>N/A</v>
      </c>
      <c r="I36" s="10">
        <v>3.8479999999999999</v>
      </c>
      <c r="J36" s="10">
        <v>1.08</v>
      </c>
      <c r="K36" s="9" t="str">
        <f t="shared" si="0"/>
        <v>Yes</v>
      </c>
    </row>
    <row r="37" spans="1:11" x14ac:dyDescent="0.2">
      <c r="A37" s="110" t="s">
        <v>372</v>
      </c>
      <c r="B37" s="35" t="s">
        <v>231</v>
      </c>
      <c r="C37" s="8">
        <v>71.516828720999996</v>
      </c>
      <c r="D37" s="9" t="str">
        <f>IF($B37="N/A","N/A",IF(C37&gt;90,"No",IF(C37&lt;75,"No","Yes")))</f>
        <v>No</v>
      </c>
      <c r="E37" s="8">
        <v>73.047966690999999</v>
      </c>
      <c r="F37" s="9" t="str">
        <f>IF($B37="N/A","N/A",IF(E37&gt;90,"No",IF(E37&lt;75,"No","Yes")))</f>
        <v>No</v>
      </c>
      <c r="G37" s="8">
        <v>71.273435437000003</v>
      </c>
      <c r="H37" s="9" t="str">
        <f>IF($B37="N/A","N/A",IF(G37&gt;90,"No",IF(G37&lt;75,"No","Yes")))</f>
        <v>No</v>
      </c>
      <c r="I37" s="10">
        <v>2.141</v>
      </c>
      <c r="J37" s="10">
        <v>-2.4300000000000002</v>
      </c>
      <c r="K37" s="9" t="str">
        <f>IF(J37="Div by 0", "N/A", IF(J37="N/A","N/A", IF(J37&gt;30, "No", IF(J37&lt;-30, "No", "Yes"))))</f>
        <v>Yes</v>
      </c>
    </row>
    <row r="38" spans="1:11" x14ac:dyDescent="0.2">
      <c r="A38" s="110" t="s">
        <v>373</v>
      </c>
      <c r="B38" s="35" t="s">
        <v>232</v>
      </c>
      <c r="C38" s="8">
        <v>22.794315632</v>
      </c>
      <c r="D38" s="9" t="str">
        <f>IF($B38="N/A","N/A",IF(C38&gt;10,"No",IF(C38&lt;1,"No","Yes")))</f>
        <v>No</v>
      </c>
      <c r="E38" s="8">
        <v>21.540808761000001</v>
      </c>
      <c r="F38" s="9" t="str">
        <f>IF($B38="N/A","N/A",IF(E38&gt;10,"No",IF(E38&lt;1,"No","Yes")))</f>
        <v>No</v>
      </c>
      <c r="G38" s="8">
        <v>22.473263797000001</v>
      </c>
      <c r="H38" s="9" t="str">
        <f>IF($B38="N/A","N/A",IF(G38&gt;10,"No",IF(G38&lt;1,"No","Yes")))</f>
        <v>No</v>
      </c>
      <c r="I38" s="10">
        <v>-5.5</v>
      </c>
      <c r="J38" s="10">
        <v>4.3289999999999997</v>
      </c>
      <c r="K38" s="9" t="str">
        <f>IF(J38="Div by 0", "N/A", IF(J38="N/A","N/A", IF(J38&gt;30, "No", IF(J38&lt;-30, "No", "Yes"))))</f>
        <v>Yes</v>
      </c>
    </row>
    <row r="39" spans="1:11" x14ac:dyDescent="0.2">
      <c r="A39" s="110" t="s">
        <v>374</v>
      </c>
      <c r="B39" s="35" t="s">
        <v>233</v>
      </c>
      <c r="C39" s="8">
        <v>2.0807778609000001</v>
      </c>
      <c r="D39" s="9" t="str">
        <f>IF($B39="N/A","N/A",IF(C39&gt;2,"No",IF(C39&lt;=0,"No","Yes")))</f>
        <v>No</v>
      </c>
      <c r="E39" s="8">
        <v>1.9677180175</v>
      </c>
      <c r="F39" s="9" t="str">
        <f>IF($B39="N/A","N/A",IF(E39&gt;2,"No",IF(E39&lt;=0,"No","Yes")))</f>
        <v>Yes</v>
      </c>
      <c r="G39" s="8">
        <v>2.5547927118999998</v>
      </c>
      <c r="H39" s="9" t="str">
        <f>IF($B39="N/A","N/A",IF(G39&gt;2,"No",IF(G39&lt;=0,"No","Yes")))</f>
        <v>No</v>
      </c>
      <c r="I39" s="10">
        <v>-5.43</v>
      </c>
      <c r="J39" s="10">
        <v>29.84</v>
      </c>
      <c r="K39" s="9" t="str">
        <f>IF(J39="Div by 0", "N/A", IF(J39="N/A","N/A", IF(J39&gt;30, "No", IF(J39&lt;-30, "No", "Yes"))))</f>
        <v>Yes</v>
      </c>
    </row>
    <row r="40" spans="1:11" x14ac:dyDescent="0.2">
      <c r="A40" s="110" t="s">
        <v>375</v>
      </c>
      <c r="B40" s="35" t="s">
        <v>234</v>
      </c>
      <c r="C40" s="8">
        <v>0.94540014959999996</v>
      </c>
      <c r="D40" s="9" t="str">
        <f>IF($B40="N/A","N/A",IF(C40&gt;3,"No",IF(C40&lt;=0,"No","Yes")))</f>
        <v>Yes</v>
      </c>
      <c r="E40" s="8">
        <v>0.84697427709999995</v>
      </c>
      <c r="F40" s="9" t="str">
        <f>IF($B40="N/A","N/A",IF(E40&gt;3,"No",IF(E40&lt;=0,"No","Yes")))</f>
        <v>Yes</v>
      </c>
      <c r="G40" s="8">
        <v>0.8961579086</v>
      </c>
      <c r="H40" s="9" t="str">
        <f>IF($B40="N/A","N/A",IF(G40&gt;3,"No",IF(G40&lt;=0,"No","Yes")))</f>
        <v>Yes</v>
      </c>
      <c r="I40" s="10">
        <v>-10.4</v>
      </c>
      <c r="J40" s="10">
        <v>5.8070000000000004</v>
      </c>
      <c r="K40" s="9" t="str">
        <f>IF(J40="Div by 0", "N/A", IF(J40="N/A","N/A", IF(J40&gt;30, "No", IF(J40&lt;-30, "No", "Yes"))))</f>
        <v>Yes</v>
      </c>
    </row>
    <row r="41" spans="1:11" s="118" customFormat="1" x14ac:dyDescent="0.2">
      <c r="A41" s="158" t="s">
        <v>1633</v>
      </c>
      <c r="B41" s="159"/>
      <c r="C41" s="159"/>
      <c r="D41" s="159"/>
      <c r="E41" s="159"/>
      <c r="F41" s="159"/>
      <c r="G41" s="159"/>
      <c r="H41" s="159"/>
      <c r="I41" s="159"/>
      <c r="J41" s="159"/>
      <c r="K41" s="160"/>
    </row>
    <row r="42" spans="1:11" ht="16.5" customHeight="1" x14ac:dyDescent="0.2">
      <c r="A42" s="151" t="s">
        <v>1631</v>
      </c>
      <c r="B42" s="152"/>
      <c r="C42" s="152"/>
      <c r="D42" s="152"/>
      <c r="E42" s="152"/>
      <c r="F42" s="152"/>
      <c r="G42" s="152"/>
      <c r="H42" s="152"/>
      <c r="I42" s="152"/>
      <c r="J42" s="152"/>
      <c r="K42" s="153"/>
    </row>
    <row r="43" spans="1:11" x14ac:dyDescent="0.2">
      <c r="A43" s="154" t="s">
        <v>1732</v>
      </c>
      <c r="B43" s="154"/>
      <c r="C43" s="154"/>
      <c r="D43" s="154"/>
      <c r="E43" s="154"/>
      <c r="F43" s="154"/>
      <c r="G43" s="154"/>
      <c r="H43" s="154"/>
      <c r="I43" s="154"/>
      <c r="J43" s="154"/>
      <c r="K43" s="155"/>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1575</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28375</v>
      </c>
      <c r="D6" s="9" t="str">
        <f>IF($B6="N/A","N/A",IF(C6&gt;15,"No",IF(C6&lt;-15,"No","Yes")))</f>
        <v>N/A</v>
      </c>
      <c r="E6" s="36">
        <v>23215</v>
      </c>
      <c r="F6" s="9" t="str">
        <f>IF($B6="N/A","N/A",IF(E6&gt;15,"No",IF(E6&lt;-15,"No","Yes")))</f>
        <v>N/A</v>
      </c>
      <c r="G6" s="36">
        <v>22883</v>
      </c>
      <c r="H6" s="9" t="str">
        <f>IF($B6="N/A","N/A",IF(G6&gt;15,"No",IF(G6&lt;-15,"No","Yes")))</f>
        <v>N/A</v>
      </c>
      <c r="I6" s="10">
        <v>-18.2</v>
      </c>
      <c r="J6" s="10">
        <v>-1.43</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110" t="s">
        <v>821</v>
      </c>
      <c r="B9" s="35" t="s">
        <v>213</v>
      </c>
      <c r="C9" s="96">
        <v>1103.034326</v>
      </c>
      <c r="D9" s="9" t="str">
        <f>IF($B9="N/A","N/A",IF(C9&gt;15,"No",IF(C9&lt;-15,"No","Yes")))</f>
        <v>N/A</v>
      </c>
      <c r="E9" s="96">
        <v>1099.2274821999999</v>
      </c>
      <c r="F9" s="9" t="str">
        <f>IF($B9="N/A","N/A",IF(E9&gt;15,"No",IF(E9&lt;-15,"No","Yes")))</f>
        <v>N/A</v>
      </c>
      <c r="G9" s="96">
        <v>1178.8883014</v>
      </c>
      <c r="H9" s="9" t="str">
        <f>IF($B9="N/A","N/A",IF(G9&gt;15,"No",IF(G9&lt;-15,"No","Yes")))</f>
        <v>N/A</v>
      </c>
      <c r="I9" s="10">
        <v>-0.34499999999999997</v>
      </c>
      <c r="J9" s="10">
        <v>7.2469999999999999</v>
      </c>
      <c r="K9" s="9" t="str">
        <f t="shared" si="0"/>
        <v>Yes</v>
      </c>
    </row>
    <row r="10" spans="1:11" x14ac:dyDescent="0.2">
      <c r="A10" s="110" t="s">
        <v>309</v>
      </c>
      <c r="B10" s="35" t="s">
        <v>213</v>
      </c>
      <c r="C10" s="8">
        <v>0.26079295149999998</v>
      </c>
      <c r="D10" s="9" t="str">
        <f>IF($B10="N/A","N/A",IF(C10&gt;15,"No",IF(C10&lt;-15,"No","Yes")))</f>
        <v>N/A</v>
      </c>
      <c r="E10" s="8">
        <v>0.28429894459999999</v>
      </c>
      <c r="F10" s="9" t="str">
        <f>IF($B10="N/A","N/A",IF(E10&gt;15,"No",IF(E10&lt;-15,"No","Yes")))</f>
        <v>N/A</v>
      </c>
      <c r="G10" s="8">
        <v>0.34523445349999998</v>
      </c>
      <c r="H10" s="9" t="str">
        <f>IF($B10="N/A","N/A",IF(G10&gt;15,"No",IF(G10&lt;-15,"No","Yes")))</f>
        <v>N/A</v>
      </c>
      <c r="I10" s="10">
        <v>9.0129999999999999</v>
      </c>
      <c r="J10" s="10">
        <v>21.43</v>
      </c>
      <c r="K10" s="9" t="str">
        <f t="shared" si="0"/>
        <v>Yes</v>
      </c>
    </row>
    <row r="11" spans="1:11" x14ac:dyDescent="0.2">
      <c r="A11" s="110" t="s">
        <v>823</v>
      </c>
      <c r="B11" s="35" t="s">
        <v>213</v>
      </c>
      <c r="C11" s="96">
        <v>1851.5675676000001</v>
      </c>
      <c r="D11" s="9" t="str">
        <f>IF($B11="N/A","N/A",IF(C11&gt;15,"No",IF(C11&lt;-15,"No","Yes")))</f>
        <v>N/A</v>
      </c>
      <c r="E11" s="96">
        <v>934.5</v>
      </c>
      <c r="F11" s="9" t="str">
        <f>IF($B11="N/A","N/A",IF(E11&gt;15,"No",IF(E11&lt;-15,"No","Yes")))</f>
        <v>N/A</v>
      </c>
      <c r="G11" s="96">
        <v>819.94936709000001</v>
      </c>
      <c r="H11" s="9" t="str">
        <f>IF($B11="N/A","N/A",IF(G11&gt;15,"No",IF(G11&lt;-15,"No","Yes")))</f>
        <v>N/A</v>
      </c>
      <c r="I11" s="10">
        <v>-49.5</v>
      </c>
      <c r="J11" s="10">
        <v>-12.3</v>
      </c>
      <c r="K11" s="9" t="str">
        <f t="shared" si="0"/>
        <v>Yes</v>
      </c>
    </row>
    <row r="12" spans="1:11" x14ac:dyDescent="0.2">
      <c r="A12" s="110" t="s">
        <v>310</v>
      </c>
      <c r="B12" s="35" t="s">
        <v>214</v>
      </c>
      <c r="C12" s="8">
        <v>99.971806166999997</v>
      </c>
      <c r="D12" s="9" t="str">
        <f>IF($B12="N/A","N/A",IF(C12&gt;100,"No",IF(C12&lt;95,"No","Yes")))</f>
        <v>Yes</v>
      </c>
      <c r="E12" s="8">
        <v>99.948309283</v>
      </c>
      <c r="F12" s="9" t="str">
        <f>IF($B12="N/A","N/A",IF(E12&gt;100,"No",IF(E12&lt;95,"No","Yes")))</f>
        <v>Yes</v>
      </c>
      <c r="G12" s="8">
        <v>99.986889830999999</v>
      </c>
      <c r="H12" s="9" t="str">
        <f>IF($B12="N/A","N/A",IF(G12&gt;100,"No",IF(G12&lt;95,"No","Yes")))</f>
        <v>Yes</v>
      </c>
      <c r="I12" s="10">
        <v>-2.4E-2</v>
      </c>
      <c r="J12" s="10">
        <v>3.8600000000000002E-2</v>
      </c>
      <c r="K12" s="9" t="str">
        <f t="shared" si="0"/>
        <v>Yes</v>
      </c>
    </row>
    <row r="13" spans="1:11" x14ac:dyDescent="0.2">
      <c r="A13" s="110" t="s">
        <v>824</v>
      </c>
      <c r="B13" s="35" t="s">
        <v>220</v>
      </c>
      <c r="C13" s="8">
        <v>1.0861211972</v>
      </c>
      <c r="D13" s="9" t="str">
        <f>IF($B13="N/A","N/A",IF(C13&gt;1,"Yes","No"))</f>
        <v>Yes</v>
      </c>
      <c r="E13" s="8">
        <v>1.0851183037000001</v>
      </c>
      <c r="F13" s="9" t="str">
        <f>IF($B13="N/A","N/A",IF(E13&gt;1,"Yes","No"))</f>
        <v>Yes</v>
      </c>
      <c r="G13" s="8">
        <v>1.0840472028000001</v>
      </c>
      <c r="H13" s="9" t="str">
        <f>IF($B13="N/A","N/A",IF(G13&gt;1,"Yes","No"))</f>
        <v>Yes</v>
      </c>
      <c r="I13" s="10">
        <v>-9.1999999999999998E-2</v>
      </c>
      <c r="J13" s="10">
        <v>-9.9000000000000005E-2</v>
      </c>
      <c r="K13" s="9" t="str">
        <f t="shared" si="0"/>
        <v>Yes</v>
      </c>
    </row>
    <row r="14" spans="1:11" x14ac:dyDescent="0.2">
      <c r="A14" s="110" t="s">
        <v>311</v>
      </c>
      <c r="B14" s="35" t="s">
        <v>214</v>
      </c>
      <c r="C14" s="8">
        <v>99.224669603999999</v>
      </c>
      <c r="D14" s="9" t="str">
        <f>IF($B14="N/A","N/A",IF(C14&gt;100,"No",IF(C14&lt;95,"No","Yes")))</f>
        <v>Yes</v>
      </c>
      <c r="E14" s="8">
        <v>99.440017229999995</v>
      </c>
      <c r="F14" s="9" t="str">
        <f>IF($B14="N/A","N/A",IF(E14&gt;100,"No",IF(E14&lt;95,"No","Yes")))</f>
        <v>Yes</v>
      </c>
      <c r="G14" s="8">
        <v>99.733426561000002</v>
      </c>
      <c r="H14" s="9" t="str">
        <f>IF($B14="N/A","N/A",IF(G14&gt;100,"No",IF(G14&lt;95,"No","Yes")))</f>
        <v>Yes</v>
      </c>
      <c r="I14" s="10">
        <v>0.217</v>
      </c>
      <c r="J14" s="10">
        <v>0.29509999999999997</v>
      </c>
      <c r="K14" s="9" t="str">
        <f t="shared" si="0"/>
        <v>Yes</v>
      </c>
    </row>
    <row r="15" spans="1:11" x14ac:dyDescent="0.2">
      <c r="A15" s="110" t="s">
        <v>825</v>
      </c>
      <c r="B15" s="35" t="s">
        <v>221</v>
      </c>
      <c r="C15" s="8">
        <v>9.4693304918999992</v>
      </c>
      <c r="D15" s="9" t="str">
        <f>IF($B15="N/A","N/A",IF(C15&gt;3,"Yes","No"))</f>
        <v>Yes</v>
      </c>
      <c r="E15" s="8">
        <v>9.0599956681999991</v>
      </c>
      <c r="F15" s="9" t="str">
        <f>IF($B15="N/A","N/A",IF(E15&gt;3,"Yes","No"))</f>
        <v>Yes</v>
      </c>
      <c r="G15" s="8">
        <v>9.0230479361999993</v>
      </c>
      <c r="H15" s="9" t="str">
        <f>IF($B15="N/A","N/A",IF(G15&gt;3,"Yes","No"))</f>
        <v>Yes</v>
      </c>
      <c r="I15" s="10">
        <v>-4.32</v>
      </c>
      <c r="J15" s="10">
        <v>-0.40799999999999997</v>
      </c>
      <c r="K15" s="9" t="str">
        <f t="shared" si="0"/>
        <v>Yes</v>
      </c>
    </row>
    <row r="16" spans="1:11" x14ac:dyDescent="0.2">
      <c r="A16" s="110" t="s">
        <v>826</v>
      </c>
      <c r="B16" s="35" t="s">
        <v>222</v>
      </c>
      <c r="C16" s="8">
        <v>4.6144493392000001</v>
      </c>
      <c r="D16" s="9" t="str">
        <f>IF($B16="N/A","N/A",IF(C16&gt;=8,"No",IF(C16&lt;2,"No","Yes")))</f>
        <v>Yes</v>
      </c>
      <c r="E16" s="8">
        <v>4.8106827481999996</v>
      </c>
      <c r="F16" s="9" t="str">
        <f>IF($B16="N/A","N/A",IF(E16&gt;=8,"No",IF(E16&lt;2,"No","Yes")))</f>
        <v>Yes</v>
      </c>
      <c r="G16" s="8">
        <v>5.1717432155000003</v>
      </c>
      <c r="H16" s="9" t="str">
        <f>IF($B16="N/A","N/A",IF(G16&gt;=8,"No",IF(G16&lt;2,"No","Yes")))</f>
        <v>Yes</v>
      </c>
      <c r="I16" s="10">
        <v>4.2530000000000001</v>
      </c>
      <c r="J16" s="10">
        <v>7.5049999999999999</v>
      </c>
      <c r="K16" s="9" t="str">
        <f t="shared" si="0"/>
        <v>Yes</v>
      </c>
    </row>
    <row r="17" spans="1:11" x14ac:dyDescent="0.2">
      <c r="A17" s="110" t="s">
        <v>312</v>
      </c>
      <c r="B17" s="35" t="s">
        <v>223</v>
      </c>
      <c r="C17" s="8">
        <v>99.686343612000002</v>
      </c>
      <c r="D17" s="9" t="str">
        <f>IF(OR($B17="N/A",$C17="N/A"),"N/A",IF(C17&gt;100,"No",IF(C17&lt;98,"No","Yes")))</f>
        <v>Yes</v>
      </c>
      <c r="E17" s="8">
        <v>96.786560413999993</v>
      </c>
      <c r="F17" s="9" t="str">
        <f>IF(OR($B17="N/A",$E17="N/A"),"N/A",IF(E17&gt;100,"No",IF(E17&lt;98,"No","Yes")))</f>
        <v>No</v>
      </c>
      <c r="G17" s="8">
        <v>93.208932395000005</v>
      </c>
      <c r="H17" s="9" t="str">
        <f>IF($B17="N/A","N/A",IF(G17&gt;100,"No",IF(G17&lt;98,"No","Yes")))</f>
        <v>No</v>
      </c>
      <c r="I17" s="10">
        <v>-2.91</v>
      </c>
      <c r="J17" s="10">
        <v>-3.7</v>
      </c>
      <c r="K17" s="9" t="str">
        <f t="shared" si="0"/>
        <v>Yes</v>
      </c>
    </row>
    <row r="18" spans="1:11" x14ac:dyDescent="0.2">
      <c r="A18" s="110" t="s">
        <v>31</v>
      </c>
      <c r="B18" s="35" t="s">
        <v>214</v>
      </c>
      <c r="C18" s="8">
        <v>99.608810573</v>
      </c>
      <c r="D18" s="9" t="str">
        <f>IF($B18="N/A","N/A",IF(C18&gt;100,"No",IF(C18&lt;95,"No","Yes")))</f>
        <v>Yes</v>
      </c>
      <c r="E18" s="8">
        <v>96.644410941000004</v>
      </c>
      <c r="F18" s="9" t="str">
        <f>IF($B18="N/A","N/A",IF(E18&gt;100,"No",IF(E18&lt;95,"No","Yes")))</f>
        <v>Yes</v>
      </c>
      <c r="G18" s="8">
        <v>93.117161210999996</v>
      </c>
      <c r="H18" s="9" t="str">
        <f>IF($B18="N/A","N/A",IF(G18&gt;100,"No",IF(G18&lt;95,"No","Yes")))</f>
        <v>No</v>
      </c>
      <c r="I18" s="10">
        <v>-2.98</v>
      </c>
      <c r="J18" s="10">
        <v>-3.65</v>
      </c>
      <c r="K18" s="9" t="str">
        <f t="shared" si="0"/>
        <v>Yes</v>
      </c>
    </row>
    <row r="19" spans="1:11" x14ac:dyDescent="0.2">
      <c r="A19" s="110" t="s">
        <v>313</v>
      </c>
      <c r="B19" s="35" t="s">
        <v>214</v>
      </c>
      <c r="C19" s="8">
        <v>99.996475770999993</v>
      </c>
      <c r="D19" s="9" t="str">
        <f>IF($B19="N/A","N/A",IF(C19&gt;100,"No",IF(C19&lt;95,"No","Yes")))</f>
        <v>Yes</v>
      </c>
      <c r="E19" s="8">
        <v>99.995692439999999</v>
      </c>
      <c r="F19" s="9" t="str">
        <f>IF($B19="N/A","N/A",IF(E19&gt;100,"No",IF(E19&lt;95,"No","Yes")))</f>
        <v>Yes</v>
      </c>
      <c r="G19" s="8">
        <v>100</v>
      </c>
      <c r="H19" s="9" t="str">
        <f>IF($B19="N/A","N/A",IF(G19&gt;100,"No",IF(G19&lt;95,"No","Yes")))</f>
        <v>Yes</v>
      </c>
      <c r="I19" s="10">
        <v>-1E-3</v>
      </c>
      <c r="J19" s="10">
        <v>4.3E-3</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828</v>
      </c>
      <c r="B21" s="35" t="s">
        <v>225</v>
      </c>
      <c r="C21" s="8">
        <v>7.7843876651999997</v>
      </c>
      <c r="D21" s="9" t="str">
        <f>IF($B21="N/A","N/A",IF(C21&gt;=2,"Yes","No"))</f>
        <v>Yes</v>
      </c>
      <c r="E21" s="8">
        <v>7.8288175748000004</v>
      </c>
      <c r="F21" s="9" t="str">
        <f>IF($B21="N/A","N/A",IF(E21&gt;=2,"Yes","No"))</f>
        <v>Yes</v>
      </c>
      <c r="G21" s="8">
        <v>7.9574793515</v>
      </c>
      <c r="H21" s="9" t="str">
        <f>IF($B21="N/A","N/A",IF(G21&gt;=2,"Yes","No"))</f>
        <v>Yes</v>
      </c>
      <c r="I21" s="10">
        <v>0.57079999999999997</v>
      </c>
      <c r="J21" s="10">
        <v>1.643</v>
      </c>
      <c r="K21" s="9" t="str">
        <f t="shared" si="0"/>
        <v>Yes</v>
      </c>
    </row>
    <row r="22" spans="1:11" x14ac:dyDescent="0.2">
      <c r="A22" s="110" t="s">
        <v>829</v>
      </c>
      <c r="B22" s="35" t="s">
        <v>226</v>
      </c>
      <c r="C22" s="8">
        <v>7.2986784141000003</v>
      </c>
      <c r="D22" s="9" t="str">
        <f>IF($B22="N/A","N/A",IF(C22&gt;30,"No",IF(C22&lt;5,"No","Yes")))</f>
        <v>Yes</v>
      </c>
      <c r="E22" s="8">
        <v>7.0945509369000002</v>
      </c>
      <c r="F22" s="9" t="str">
        <f>IF($B22="N/A","N/A",IF(E22&gt;30,"No",IF(E22&lt;5,"No","Yes")))</f>
        <v>Yes</v>
      </c>
      <c r="G22" s="8">
        <v>7.2805139185999996</v>
      </c>
      <c r="H22" s="9" t="str">
        <f>IF($B22="N/A","N/A",IF(G22&gt;30,"No",IF(G22&lt;5,"No","Yes")))</f>
        <v>Yes</v>
      </c>
      <c r="I22" s="10">
        <v>-2.8</v>
      </c>
      <c r="J22" s="10">
        <v>2.621</v>
      </c>
      <c r="K22" s="9" t="str">
        <f t="shared" si="0"/>
        <v>Yes</v>
      </c>
    </row>
    <row r="23" spans="1:11" x14ac:dyDescent="0.2">
      <c r="A23" s="110" t="s">
        <v>830</v>
      </c>
      <c r="B23" s="35" t="s">
        <v>227</v>
      </c>
      <c r="C23" s="8">
        <v>35.443171806000002</v>
      </c>
      <c r="D23" s="9" t="str">
        <f>IF($B23="N/A","N/A",IF(C23&gt;75,"No",IF(C23&lt;15,"No","Yes")))</f>
        <v>Yes</v>
      </c>
      <c r="E23" s="8">
        <v>34.447555459999997</v>
      </c>
      <c r="F23" s="9" t="str">
        <f>IF($B23="N/A","N/A",IF(E23&gt;75,"No",IF(E23&lt;15,"No","Yes")))</f>
        <v>Yes</v>
      </c>
      <c r="G23" s="8">
        <v>34.414193943000001</v>
      </c>
      <c r="H23" s="9" t="str">
        <f>IF($B23="N/A","N/A",IF(G23&gt;75,"No",IF(G23&lt;15,"No","Yes")))</f>
        <v>Yes</v>
      </c>
      <c r="I23" s="10">
        <v>-2.81</v>
      </c>
      <c r="J23" s="10">
        <v>-9.7000000000000003E-2</v>
      </c>
      <c r="K23" s="9" t="str">
        <f t="shared" si="0"/>
        <v>Yes</v>
      </c>
    </row>
    <row r="24" spans="1:11" x14ac:dyDescent="0.2">
      <c r="A24" s="110" t="s">
        <v>831</v>
      </c>
      <c r="B24" s="35" t="s">
        <v>228</v>
      </c>
      <c r="C24" s="8">
        <v>57.258149779999997</v>
      </c>
      <c r="D24" s="9" t="str">
        <f>IF($B24="N/A","N/A",IF(C24&gt;70,"No",IF(C24&lt;25,"No","Yes")))</f>
        <v>Yes</v>
      </c>
      <c r="E24" s="8">
        <v>58.457893603000002</v>
      </c>
      <c r="F24" s="9" t="str">
        <f>IF($B24="N/A","N/A",IF(E24&gt;70,"No",IF(E24&lt;25,"No","Yes")))</f>
        <v>Yes</v>
      </c>
      <c r="G24" s="8">
        <v>58.305292137999999</v>
      </c>
      <c r="H24" s="9" t="str">
        <f>IF($B24="N/A","N/A",IF(G24&gt;70,"No",IF(G24&lt;25,"No","Yes")))</f>
        <v>Yes</v>
      </c>
      <c r="I24" s="10">
        <v>2.0950000000000002</v>
      </c>
      <c r="J24" s="10">
        <v>-0.26100000000000001</v>
      </c>
      <c r="K24" s="9" t="str">
        <f t="shared" si="0"/>
        <v>Yes</v>
      </c>
    </row>
    <row r="25" spans="1:11" x14ac:dyDescent="0.2">
      <c r="A25" s="110" t="s">
        <v>318</v>
      </c>
      <c r="B25" s="35" t="s">
        <v>229</v>
      </c>
      <c r="C25" s="8">
        <v>32.616740088</v>
      </c>
      <c r="D25" s="9" t="str">
        <f>IF($B25="N/A","N/A",IF(C25&gt;70,"No",IF(C25&lt;35,"No","Yes")))</f>
        <v>No</v>
      </c>
      <c r="E25" s="8">
        <v>31.591643334</v>
      </c>
      <c r="F25" s="9" t="str">
        <f>IF($B25="N/A","N/A",IF(E25&gt;70,"No",IF(E25&lt;35,"No","Yes")))</f>
        <v>No</v>
      </c>
      <c r="G25" s="8">
        <v>32.425818292999999</v>
      </c>
      <c r="H25" s="9" t="str">
        <f>IF($B25="N/A","N/A",IF(G25&gt;70,"No",IF(G25&lt;35,"No","Yes")))</f>
        <v>No</v>
      </c>
      <c r="I25" s="10">
        <v>-3.14</v>
      </c>
      <c r="J25" s="10">
        <v>2.64</v>
      </c>
      <c r="K25" s="9" t="str">
        <f t="shared" si="0"/>
        <v>Yes</v>
      </c>
    </row>
    <row r="26" spans="1:11" x14ac:dyDescent="0.2">
      <c r="A26" s="110" t="s">
        <v>832</v>
      </c>
      <c r="B26" s="35" t="s">
        <v>220</v>
      </c>
      <c r="C26" s="8">
        <v>1.6019448946999999</v>
      </c>
      <c r="D26" s="9" t="str">
        <f>IF($B26="N/A","N/A",IF(C26&gt;1,"Yes","No"))</f>
        <v>Yes</v>
      </c>
      <c r="E26" s="8">
        <v>1.5503136078999999</v>
      </c>
      <c r="F26" s="9" t="str">
        <f>IF($B26="N/A","N/A",IF(E26&gt;1,"Yes","No"))</f>
        <v>Yes</v>
      </c>
      <c r="G26" s="8">
        <v>1.5489218329000001</v>
      </c>
      <c r="H26" s="9" t="str">
        <f>IF($B26="N/A","N/A",IF(G26&gt;1,"Yes","No"))</f>
        <v>Yes</v>
      </c>
      <c r="I26" s="10">
        <v>-3.22</v>
      </c>
      <c r="J26" s="10">
        <v>-0.09</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
      <c r="A28" s="110" t="s">
        <v>833</v>
      </c>
      <c r="B28" s="35" t="s">
        <v>213</v>
      </c>
      <c r="C28" s="8">
        <v>99.049162615</v>
      </c>
      <c r="D28" s="9" t="str">
        <f>IF($B28="N/A","N/A",IF(C28&gt;15,"No",IF(C28&lt;-15,"No","Yes")))</f>
        <v>N/A</v>
      </c>
      <c r="E28" s="8">
        <v>99.536405780999999</v>
      </c>
      <c r="F28" s="9" t="str">
        <f>IF($B28="N/A","N/A",IF(E28&gt;15,"No",IF(E28&lt;-15,"No","Yes")))</f>
        <v>N/A</v>
      </c>
      <c r="G28" s="8">
        <v>99.986522910999994</v>
      </c>
      <c r="H28" s="9" t="str">
        <f>IF($B28="N/A","N/A",IF(G28&gt;15,"No",IF(G28&lt;-15,"No","Yes")))</f>
        <v>N/A</v>
      </c>
      <c r="I28" s="10">
        <v>0.4919</v>
      </c>
      <c r="J28" s="10">
        <v>0.45219999999999999</v>
      </c>
      <c r="K28" s="9" t="str">
        <f t="shared" si="0"/>
        <v>Yes</v>
      </c>
    </row>
    <row r="29" spans="1:11" x14ac:dyDescent="0.2">
      <c r="A29" s="110"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99.959563282999994</v>
      </c>
      <c r="H30" s="9" t="str">
        <f>IF($B30="N/A","N/A",IF(G30&gt;15,"No",IF(G30&lt;-15,"No","Yes")))</f>
        <v>N/A</v>
      </c>
      <c r="I30" s="10">
        <v>0</v>
      </c>
      <c r="J30" s="10">
        <v>-0.04</v>
      </c>
      <c r="K30" s="9" t="str">
        <f t="shared" si="0"/>
        <v>Yes</v>
      </c>
    </row>
    <row r="31" spans="1:11" x14ac:dyDescent="0.2">
      <c r="A31" s="110" t="s">
        <v>322</v>
      </c>
      <c r="B31" s="35" t="s">
        <v>230</v>
      </c>
      <c r="C31" s="8">
        <v>99.129515419000001</v>
      </c>
      <c r="D31" s="9" t="str">
        <f>IF($B31="N/A","N/A",IF(C31&gt;=90,"Yes","No"))</f>
        <v>Yes</v>
      </c>
      <c r="E31" s="8">
        <v>97.355158302999996</v>
      </c>
      <c r="F31" s="9" t="str">
        <f>IF($B31="N/A","N/A",IF(E31&gt;=90,"Yes","No"))</f>
        <v>Yes</v>
      </c>
      <c r="G31" s="8">
        <v>95.778525543000001</v>
      </c>
      <c r="H31" s="9" t="str">
        <f>IF($B31="N/A","N/A",IF(G31&gt;=90,"Yes","No"))</f>
        <v>Yes</v>
      </c>
      <c r="I31" s="10">
        <v>-1.79</v>
      </c>
      <c r="J31" s="10">
        <v>-1.62</v>
      </c>
      <c r="K31" s="9" t="str">
        <f t="shared" si="0"/>
        <v>Yes</v>
      </c>
    </row>
    <row r="32" spans="1:11" x14ac:dyDescent="0.2">
      <c r="A32" s="158" t="s">
        <v>1633</v>
      </c>
      <c r="B32" s="159"/>
      <c r="C32" s="159"/>
      <c r="D32" s="159"/>
      <c r="E32" s="159"/>
      <c r="F32" s="159"/>
      <c r="G32" s="159"/>
      <c r="H32" s="159"/>
      <c r="I32" s="159"/>
      <c r="J32" s="159"/>
      <c r="K32" s="160"/>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1578</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09" t="s">
        <v>301</v>
      </c>
      <c r="B6" s="105" t="s">
        <v>213</v>
      </c>
      <c r="C6" s="36">
        <v>146676</v>
      </c>
      <c r="D6" s="9" t="str">
        <f>IF(OR($B6="N/A",$C6="N/A"),"N/A",IF(C6&lt;0,"No","Yes"))</f>
        <v>N/A</v>
      </c>
      <c r="E6" s="36">
        <v>461071</v>
      </c>
      <c r="F6" s="9" t="str">
        <f>IF($B6="N/A","N/A",IF(E6&lt;0,"No","Yes"))</f>
        <v>N/A</v>
      </c>
      <c r="G6" s="36">
        <v>540654</v>
      </c>
      <c r="H6" s="9" t="str">
        <f>IF($B6="N/A","N/A",IF(G6&lt;0,"No","Yes"))</f>
        <v>N/A</v>
      </c>
      <c r="I6" s="10">
        <v>214.3</v>
      </c>
      <c r="J6" s="10">
        <v>17.260000000000002</v>
      </c>
      <c r="K6" s="9" t="str">
        <f t="shared" ref="K6:K35" si="0">IF(J6="Div by 0", "N/A", IF(J6="N/A","N/A", IF(J6&gt;30, "No", IF(J6&lt;-30, "No", "Yes"))))</f>
        <v>Yes</v>
      </c>
    </row>
    <row r="7" spans="1:11" x14ac:dyDescent="0.2">
      <c r="A7" s="110" t="s">
        <v>436</v>
      </c>
      <c r="B7" s="105" t="s">
        <v>213</v>
      </c>
      <c r="C7" s="9">
        <v>0.16839837460000001</v>
      </c>
      <c r="D7" s="9" t="str">
        <f t="shared" ref="D7:D17" si="1">IF(OR($B7="N/A",$C7="N/A"),"N/A",IF(C7&lt;0,"No","Yes"))</f>
        <v>N/A</v>
      </c>
      <c r="E7" s="9">
        <v>1.5401098745999999</v>
      </c>
      <c r="F7" s="9" t="str">
        <f t="shared" ref="F7:F17" si="2">IF($B7="N/A","N/A",IF(E7&lt;0,"No","Yes"))</f>
        <v>N/A</v>
      </c>
      <c r="G7" s="9">
        <v>7.0718056279999999</v>
      </c>
      <c r="H7" s="9" t="str">
        <f t="shared" ref="H7:H17" si="3">IF($B7="N/A","N/A",IF(G7&lt;0,"No","Yes"))</f>
        <v>N/A</v>
      </c>
      <c r="I7" s="10">
        <v>814.6</v>
      </c>
      <c r="J7" s="10">
        <v>359.2</v>
      </c>
      <c r="K7" s="9" t="str">
        <f t="shared" si="0"/>
        <v>No</v>
      </c>
    </row>
    <row r="8" spans="1:11" x14ac:dyDescent="0.2">
      <c r="A8" s="110" t="s">
        <v>437</v>
      </c>
      <c r="B8" s="105" t="s">
        <v>213</v>
      </c>
      <c r="C8" s="9">
        <v>34.953912023999997</v>
      </c>
      <c r="D8" s="9" t="str">
        <f t="shared" si="1"/>
        <v>N/A</v>
      </c>
      <c r="E8" s="9">
        <v>36.796068284</v>
      </c>
      <c r="F8" s="9" t="str">
        <f t="shared" si="2"/>
        <v>N/A</v>
      </c>
      <c r="G8" s="9">
        <v>35.346820702000002</v>
      </c>
      <c r="H8" s="9" t="str">
        <f t="shared" si="3"/>
        <v>N/A</v>
      </c>
      <c r="I8" s="10">
        <v>5.27</v>
      </c>
      <c r="J8" s="10">
        <v>-3.94</v>
      </c>
      <c r="K8" s="9" t="str">
        <f t="shared" si="0"/>
        <v>Yes</v>
      </c>
    </row>
    <row r="9" spans="1:11" x14ac:dyDescent="0.2">
      <c r="A9" s="110" t="s">
        <v>438</v>
      </c>
      <c r="B9" s="105" t="s">
        <v>213</v>
      </c>
      <c r="C9" s="9">
        <v>16.163516866999998</v>
      </c>
      <c r="D9" s="9" t="str">
        <f t="shared" si="1"/>
        <v>N/A</v>
      </c>
      <c r="E9" s="9">
        <v>13.587495200999999</v>
      </c>
      <c r="F9" s="9" t="str">
        <f t="shared" si="2"/>
        <v>N/A</v>
      </c>
      <c r="G9" s="9">
        <v>12.036348569999999</v>
      </c>
      <c r="H9" s="9" t="str">
        <f t="shared" si="3"/>
        <v>N/A</v>
      </c>
      <c r="I9" s="10">
        <v>-15.9</v>
      </c>
      <c r="J9" s="10">
        <v>-11.4</v>
      </c>
      <c r="K9" s="9" t="str">
        <f t="shared" si="0"/>
        <v>Yes</v>
      </c>
    </row>
    <row r="10" spans="1:11" x14ac:dyDescent="0.2">
      <c r="A10" s="110" t="s">
        <v>439</v>
      </c>
      <c r="B10" s="105" t="s">
        <v>213</v>
      </c>
      <c r="C10" s="9">
        <v>47.799230958000003</v>
      </c>
      <c r="D10" s="9" t="str">
        <f t="shared" si="1"/>
        <v>N/A</v>
      </c>
      <c r="E10" s="9">
        <v>47.078432606</v>
      </c>
      <c r="F10" s="9" t="str">
        <f t="shared" si="2"/>
        <v>N/A</v>
      </c>
      <c r="G10" s="9">
        <v>44.825341160999997</v>
      </c>
      <c r="H10" s="9" t="str">
        <f t="shared" si="3"/>
        <v>N/A</v>
      </c>
      <c r="I10" s="10">
        <v>-1.51</v>
      </c>
      <c r="J10" s="10">
        <v>-4.79</v>
      </c>
      <c r="K10" s="9" t="str">
        <f t="shared" si="0"/>
        <v>Yes</v>
      </c>
    </row>
    <row r="11" spans="1:11" x14ac:dyDescent="0.2">
      <c r="A11" s="26" t="s">
        <v>324</v>
      </c>
      <c r="B11" s="105" t="s">
        <v>213</v>
      </c>
      <c r="C11" s="9">
        <v>0</v>
      </c>
      <c r="D11" s="9" t="str">
        <f t="shared" si="1"/>
        <v>N/A</v>
      </c>
      <c r="E11" s="9">
        <v>46.253180096000001</v>
      </c>
      <c r="F11" s="9" t="str">
        <f t="shared" si="2"/>
        <v>N/A</v>
      </c>
      <c r="G11" s="9">
        <v>44.892851989999997</v>
      </c>
      <c r="H11" s="9" t="str">
        <f t="shared" si="3"/>
        <v>N/A</v>
      </c>
      <c r="I11" s="10" t="s">
        <v>1746</v>
      </c>
      <c r="J11" s="10">
        <v>-2.94</v>
      </c>
      <c r="K11" s="9" t="str">
        <f t="shared" si="0"/>
        <v>Yes</v>
      </c>
    </row>
    <row r="12" spans="1:11" x14ac:dyDescent="0.2">
      <c r="A12" s="26" t="s">
        <v>310</v>
      </c>
      <c r="B12" s="105" t="s">
        <v>213</v>
      </c>
      <c r="C12" s="9">
        <v>19.947366985999999</v>
      </c>
      <c r="D12" s="9" t="str">
        <f t="shared" si="1"/>
        <v>N/A</v>
      </c>
      <c r="E12" s="9">
        <v>18.879304922999999</v>
      </c>
      <c r="F12" s="9" t="str">
        <f t="shared" si="2"/>
        <v>N/A</v>
      </c>
      <c r="G12" s="9">
        <v>19.954536543</v>
      </c>
      <c r="H12" s="9" t="str">
        <f t="shared" si="3"/>
        <v>N/A</v>
      </c>
      <c r="I12" s="10">
        <v>-5.35</v>
      </c>
      <c r="J12" s="10">
        <v>5.6950000000000003</v>
      </c>
      <c r="K12" s="9" t="str">
        <f t="shared" si="0"/>
        <v>Yes</v>
      </c>
    </row>
    <row r="13" spans="1:11" x14ac:dyDescent="0.2">
      <c r="A13" s="26" t="s">
        <v>824</v>
      </c>
      <c r="B13" s="105" t="s">
        <v>213</v>
      </c>
      <c r="C13" s="9">
        <v>1.0082712421</v>
      </c>
      <c r="D13" s="9" t="str">
        <f t="shared" si="1"/>
        <v>N/A</v>
      </c>
      <c r="E13" s="9">
        <v>1.0081909773</v>
      </c>
      <c r="F13" s="9" t="str">
        <f t="shared" si="2"/>
        <v>N/A</v>
      </c>
      <c r="G13" s="9">
        <v>1.0353617278</v>
      </c>
      <c r="H13" s="9" t="str">
        <f t="shared" si="3"/>
        <v>N/A</v>
      </c>
      <c r="I13" s="10">
        <v>-8.0000000000000002E-3</v>
      </c>
      <c r="J13" s="10">
        <v>2.6949999999999998</v>
      </c>
      <c r="K13" s="9" t="str">
        <f t="shared" si="0"/>
        <v>Yes</v>
      </c>
    </row>
    <row r="14" spans="1:11" x14ac:dyDescent="0.2">
      <c r="A14" s="26" t="s">
        <v>311</v>
      </c>
      <c r="B14" s="105" t="s">
        <v>213</v>
      </c>
      <c r="C14" s="9">
        <v>81.934331451999995</v>
      </c>
      <c r="D14" s="9" t="str">
        <f t="shared" si="1"/>
        <v>N/A</v>
      </c>
      <c r="E14" s="9">
        <v>83.201502589</v>
      </c>
      <c r="F14" s="9" t="str">
        <f t="shared" si="2"/>
        <v>N/A</v>
      </c>
      <c r="G14" s="9">
        <v>84.181750250999997</v>
      </c>
      <c r="H14" s="9" t="str">
        <f t="shared" si="3"/>
        <v>N/A</v>
      </c>
      <c r="I14" s="10">
        <v>1.5469999999999999</v>
      </c>
      <c r="J14" s="10">
        <v>1.1779999999999999</v>
      </c>
      <c r="K14" s="9" t="str">
        <f t="shared" si="0"/>
        <v>Yes</v>
      </c>
    </row>
    <row r="15" spans="1:11" x14ac:dyDescent="0.2">
      <c r="A15" s="26" t="s">
        <v>825</v>
      </c>
      <c r="B15" s="105" t="s">
        <v>213</v>
      </c>
      <c r="C15" s="9">
        <v>1.30670339</v>
      </c>
      <c r="D15" s="9" t="str">
        <f t="shared" si="1"/>
        <v>N/A</v>
      </c>
      <c r="E15" s="9">
        <v>1.3177640257000001</v>
      </c>
      <c r="F15" s="9" t="str">
        <f t="shared" si="2"/>
        <v>N/A</v>
      </c>
      <c r="G15" s="9">
        <v>1.4774329206000001</v>
      </c>
      <c r="H15" s="9" t="str">
        <f t="shared" si="3"/>
        <v>N/A</v>
      </c>
      <c r="I15" s="10">
        <v>0.84650000000000003</v>
      </c>
      <c r="J15" s="10">
        <v>12.12</v>
      </c>
      <c r="K15" s="9" t="str">
        <f t="shared" si="0"/>
        <v>Yes</v>
      </c>
    </row>
    <row r="16" spans="1:11" x14ac:dyDescent="0.2">
      <c r="A16" s="26" t="s">
        <v>834</v>
      </c>
      <c r="B16" s="105" t="s">
        <v>213</v>
      </c>
      <c r="C16" s="9">
        <v>1.8000409096000001</v>
      </c>
      <c r="D16" s="9" t="str">
        <f t="shared" si="1"/>
        <v>N/A</v>
      </c>
      <c r="E16" s="9">
        <v>1.8186160106</v>
      </c>
      <c r="F16" s="9" t="str">
        <f t="shared" si="2"/>
        <v>N/A</v>
      </c>
      <c r="G16" s="9">
        <v>1.8166415106</v>
      </c>
      <c r="H16" s="9" t="str">
        <f t="shared" si="3"/>
        <v>N/A</v>
      </c>
      <c r="I16" s="10">
        <v>1.032</v>
      </c>
      <c r="J16" s="10">
        <v>-0.109</v>
      </c>
      <c r="K16" s="9" t="str">
        <f t="shared" si="0"/>
        <v>Yes</v>
      </c>
    </row>
    <row r="17" spans="1:11" x14ac:dyDescent="0.2">
      <c r="A17" s="26" t="s">
        <v>827</v>
      </c>
      <c r="B17" s="105" t="s">
        <v>213</v>
      </c>
      <c r="C17" s="9">
        <v>5.7901386938000003</v>
      </c>
      <c r="D17" s="9" t="str">
        <f t="shared" si="1"/>
        <v>N/A</v>
      </c>
      <c r="E17" s="9">
        <v>4.5014001652999998</v>
      </c>
      <c r="F17" s="9" t="str">
        <f t="shared" si="2"/>
        <v>N/A</v>
      </c>
      <c r="G17" s="9">
        <v>5.6719942875999996</v>
      </c>
      <c r="H17" s="9" t="str">
        <f t="shared" si="3"/>
        <v>N/A</v>
      </c>
      <c r="I17" s="10">
        <v>-22.3</v>
      </c>
      <c r="J17" s="10">
        <v>26.01</v>
      </c>
      <c r="K17" s="9" t="str">
        <f t="shared" si="0"/>
        <v>Yes</v>
      </c>
    </row>
    <row r="18" spans="1:11" x14ac:dyDescent="0.2">
      <c r="A18" s="110" t="s">
        <v>312</v>
      </c>
      <c r="B18" s="35" t="s">
        <v>223</v>
      </c>
      <c r="C18" s="9">
        <v>99.796149335999999</v>
      </c>
      <c r="D18" s="9" t="str">
        <f>IF(OR($B18="N/A",$C18="N/A"),"N/A",IF(C18&gt;100,"No",IF(C18&lt;98,"No","Yes")))</f>
        <v>Yes</v>
      </c>
      <c r="E18" s="9">
        <v>99.559503851000002</v>
      </c>
      <c r="F18" s="9" t="str">
        <f>IF(OR($B18="N/A",$E18="N/A"),"N/A",IF(E18&gt;100,"No",IF(E18&lt;98,"No","Yes")))</f>
        <v>Yes</v>
      </c>
      <c r="G18" s="9">
        <v>99.992046669000004</v>
      </c>
      <c r="H18" s="9" t="str">
        <f>IF($B18="N/A","N/A",IF(G18&gt;100,"No",IF(G18&lt;98,"No","Yes")))</f>
        <v>Yes</v>
      </c>
      <c r="I18" s="10">
        <v>-0.23699999999999999</v>
      </c>
      <c r="J18" s="10">
        <v>0.4345</v>
      </c>
      <c r="K18" s="9" t="str">
        <f t="shared" si="0"/>
        <v>Yes</v>
      </c>
    </row>
    <row r="19" spans="1:11" x14ac:dyDescent="0.2">
      <c r="A19" s="110" t="s">
        <v>31</v>
      </c>
      <c r="B19" s="35" t="s">
        <v>214</v>
      </c>
      <c r="C19" s="9">
        <v>97.570154626999994</v>
      </c>
      <c r="D19" s="9" t="str">
        <f>IF(OR($B19="N/A",$C19="N/A"),"N/A",IF(C19&gt;100,"No",IF(C19&lt;95,"No","Yes")))</f>
        <v>Yes</v>
      </c>
      <c r="E19" s="9">
        <v>98.104847192999998</v>
      </c>
      <c r="F19" s="9" t="str">
        <f>IF(OR($B19="N/A",$E19="N/A"),"N/A",IF(E19&gt;100,"No",IF(E19&lt;98,"No","Yes")))</f>
        <v>Yes</v>
      </c>
      <c r="G19" s="9">
        <v>99.221498406999999</v>
      </c>
      <c r="H19" s="9" t="str">
        <f>IF($B19="N/A","N/A",IF(G19&gt;100,"No",IF(G19&lt;95,"No","Yes")))</f>
        <v>Yes</v>
      </c>
      <c r="I19" s="10">
        <v>0.54800000000000004</v>
      </c>
      <c r="J19" s="10">
        <v>1.1379999999999999</v>
      </c>
      <c r="K19" s="9" t="str">
        <f t="shared" si="0"/>
        <v>Yes</v>
      </c>
    </row>
    <row r="20" spans="1:11" x14ac:dyDescent="0.2">
      <c r="A20" s="26" t="s">
        <v>313</v>
      </c>
      <c r="B20" s="105" t="s">
        <v>213</v>
      </c>
      <c r="C20" s="9">
        <v>99.958411737000006</v>
      </c>
      <c r="D20" s="9" t="str">
        <f t="shared" ref="D20:D35" si="4">IF(OR($B20="N/A",$C20="N/A"),"N/A",IF(C20&lt;0,"No","Yes"))</f>
        <v>N/A</v>
      </c>
      <c r="E20" s="9">
        <v>99.969852798999995</v>
      </c>
      <c r="F20" s="9" t="str">
        <f t="shared" ref="F20:F34" si="5">IF($B20="N/A","N/A",IF(E20&lt;0,"No","Yes"))</f>
        <v>N/A</v>
      </c>
      <c r="G20" s="9">
        <v>99.932859093000005</v>
      </c>
      <c r="H20" s="9" t="str">
        <f t="shared" ref="H20:H35" si="6">IF($B20="N/A","N/A",IF(G20&lt;0,"No","Yes"))</f>
        <v>N/A</v>
      </c>
      <c r="I20" s="10">
        <v>1.14E-2</v>
      </c>
      <c r="J20" s="10">
        <v>-3.6999999999999998E-2</v>
      </c>
      <c r="K20" s="9" t="str">
        <f t="shared" si="0"/>
        <v>Yes</v>
      </c>
    </row>
    <row r="21" spans="1:11" x14ac:dyDescent="0.2">
      <c r="A21" s="26" t="s">
        <v>835</v>
      </c>
      <c r="B21" s="105"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
      <c r="A22" s="26" t="s">
        <v>314</v>
      </c>
      <c r="B22" s="105" t="s">
        <v>213</v>
      </c>
      <c r="C22" s="9">
        <v>99.999318224999996</v>
      </c>
      <c r="D22" s="9" t="str">
        <f t="shared" si="4"/>
        <v>N/A</v>
      </c>
      <c r="E22" s="9">
        <v>99.998698681999997</v>
      </c>
      <c r="F22" s="9" t="str">
        <f t="shared" si="5"/>
        <v>N/A</v>
      </c>
      <c r="G22" s="9">
        <v>99.992601553</v>
      </c>
      <c r="H22" s="9" t="str">
        <f t="shared" si="6"/>
        <v>N/A</v>
      </c>
      <c r="I22" s="10">
        <v>-1E-3</v>
      </c>
      <c r="J22" s="10">
        <v>-6.0000000000000001E-3</v>
      </c>
      <c r="K22" s="9" t="str">
        <f t="shared" si="0"/>
        <v>Yes</v>
      </c>
    </row>
    <row r="23" spans="1:11" x14ac:dyDescent="0.2">
      <c r="A23" s="26" t="s">
        <v>828</v>
      </c>
      <c r="B23" s="105" t="s">
        <v>213</v>
      </c>
      <c r="C23" s="9">
        <v>4.5957116073000002</v>
      </c>
      <c r="D23" s="9" t="str">
        <f t="shared" si="4"/>
        <v>N/A</v>
      </c>
      <c r="E23" s="9">
        <v>4.7439102946</v>
      </c>
      <c r="F23" s="9" t="str">
        <f t="shared" si="5"/>
        <v>N/A</v>
      </c>
      <c r="G23" s="9">
        <v>5.5999511666000004</v>
      </c>
      <c r="H23" s="9" t="str">
        <f t="shared" si="6"/>
        <v>N/A</v>
      </c>
      <c r="I23" s="10">
        <v>3.2250000000000001</v>
      </c>
      <c r="J23" s="10">
        <v>18.05</v>
      </c>
      <c r="K23" s="9" t="str">
        <f t="shared" si="0"/>
        <v>Yes</v>
      </c>
    </row>
    <row r="24" spans="1:11" x14ac:dyDescent="0.2">
      <c r="A24" s="26" t="s">
        <v>315</v>
      </c>
      <c r="B24" s="105" t="s">
        <v>213</v>
      </c>
      <c r="C24" s="9">
        <v>5.2749275609000001</v>
      </c>
      <c r="D24" s="9" t="str">
        <f t="shared" si="4"/>
        <v>N/A</v>
      </c>
      <c r="E24" s="9">
        <v>4.2364959388000001</v>
      </c>
      <c r="F24" s="9" t="str">
        <f t="shared" si="5"/>
        <v>N/A</v>
      </c>
      <c r="G24" s="9">
        <v>5.5821713829000004</v>
      </c>
      <c r="H24" s="9" t="str">
        <f t="shared" si="6"/>
        <v>N/A</v>
      </c>
      <c r="I24" s="10">
        <v>-19.7</v>
      </c>
      <c r="J24" s="10">
        <v>31.76</v>
      </c>
      <c r="K24" s="9" t="str">
        <f t="shared" si="0"/>
        <v>No</v>
      </c>
    </row>
    <row r="25" spans="1:11" x14ac:dyDescent="0.2">
      <c r="A25" s="26" t="s">
        <v>316</v>
      </c>
      <c r="B25" s="105" t="s">
        <v>213</v>
      </c>
      <c r="C25" s="9">
        <v>26.689619908000001</v>
      </c>
      <c r="D25" s="9" t="str">
        <f t="shared" si="4"/>
        <v>N/A</v>
      </c>
      <c r="E25" s="9">
        <v>23.073319380000001</v>
      </c>
      <c r="F25" s="9" t="str">
        <f t="shared" si="5"/>
        <v>N/A</v>
      </c>
      <c r="G25" s="9">
        <v>27.100667018999999</v>
      </c>
      <c r="H25" s="9" t="str">
        <f t="shared" si="6"/>
        <v>N/A</v>
      </c>
      <c r="I25" s="10">
        <v>-13.5</v>
      </c>
      <c r="J25" s="10">
        <v>17.45</v>
      </c>
      <c r="K25" s="9" t="str">
        <f t="shared" si="0"/>
        <v>Yes</v>
      </c>
    </row>
    <row r="26" spans="1:11" x14ac:dyDescent="0.2">
      <c r="A26" s="26" t="s">
        <v>317</v>
      </c>
      <c r="B26" s="105" t="s">
        <v>213</v>
      </c>
      <c r="C26" s="9">
        <v>68.035452531000004</v>
      </c>
      <c r="D26" s="9" t="str">
        <f t="shared" si="4"/>
        <v>N/A</v>
      </c>
      <c r="E26" s="9">
        <v>72.690184681000005</v>
      </c>
      <c r="F26" s="9" t="str">
        <f t="shared" si="5"/>
        <v>N/A</v>
      </c>
      <c r="G26" s="9">
        <v>67.314386975000005</v>
      </c>
      <c r="H26" s="9" t="str">
        <f t="shared" si="6"/>
        <v>N/A</v>
      </c>
      <c r="I26" s="10">
        <v>6.8419999999999996</v>
      </c>
      <c r="J26" s="10">
        <v>-7.4</v>
      </c>
      <c r="K26" s="9" t="str">
        <f t="shared" si="0"/>
        <v>Yes</v>
      </c>
    </row>
    <row r="27" spans="1:11" x14ac:dyDescent="0.2">
      <c r="A27" s="26" t="s">
        <v>318</v>
      </c>
      <c r="B27" s="105" t="s">
        <v>213</v>
      </c>
      <c r="C27" s="9">
        <v>49.424582072</v>
      </c>
      <c r="D27" s="9" t="str">
        <f t="shared" si="4"/>
        <v>N/A</v>
      </c>
      <c r="E27" s="9">
        <v>49.185917136</v>
      </c>
      <c r="F27" s="9" t="str">
        <f t="shared" si="5"/>
        <v>N/A</v>
      </c>
      <c r="G27" s="9">
        <v>49.917507315000002</v>
      </c>
      <c r="H27" s="9" t="str">
        <f t="shared" si="6"/>
        <v>N/A</v>
      </c>
      <c r="I27" s="10">
        <v>-0.48299999999999998</v>
      </c>
      <c r="J27" s="10">
        <v>1.4870000000000001</v>
      </c>
      <c r="K27" s="9" t="str">
        <f t="shared" si="0"/>
        <v>Yes</v>
      </c>
    </row>
    <row r="28" spans="1:11" x14ac:dyDescent="0.2">
      <c r="A28" s="26" t="s">
        <v>832</v>
      </c>
      <c r="B28" s="105" t="s">
        <v>213</v>
      </c>
      <c r="C28" s="9">
        <v>2.1486191960999999</v>
      </c>
      <c r="D28" s="9" t="str">
        <f t="shared" si="4"/>
        <v>N/A</v>
      </c>
      <c r="E28" s="9">
        <v>2.1699605789</v>
      </c>
      <c r="F28" s="9" t="str">
        <f t="shared" si="5"/>
        <v>N/A</v>
      </c>
      <c r="G28" s="9">
        <v>2.2330063991000002</v>
      </c>
      <c r="H28" s="9" t="str">
        <f t="shared" si="6"/>
        <v>N/A</v>
      </c>
      <c r="I28" s="10">
        <v>0.99329999999999996</v>
      </c>
      <c r="J28" s="10">
        <v>2.9049999999999998</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
      <c r="A30" s="26" t="s">
        <v>833</v>
      </c>
      <c r="B30" s="105" t="s">
        <v>213</v>
      </c>
      <c r="C30" s="9">
        <v>99.593069771000003</v>
      </c>
      <c r="D30" s="9" t="str">
        <f t="shared" si="4"/>
        <v>N/A</v>
      </c>
      <c r="E30" s="9">
        <v>99.153812912999996</v>
      </c>
      <c r="F30" s="9" t="str">
        <f t="shared" si="5"/>
        <v>N/A</v>
      </c>
      <c r="G30" s="9">
        <v>99.072554199999999</v>
      </c>
      <c r="H30" s="9" t="str">
        <f t="shared" si="6"/>
        <v>N/A</v>
      </c>
      <c r="I30" s="10">
        <v>-0.441</v>
      </c>
      <c r="J30" s="10">
        <v>-8.2000000000000003E-2</v>
      </c>
      <c r="K30" s="9" t="str">
        <f t="shared" si="0"/>
        <v>Yes</v>
      </c>
    </row>
    <row r="31" spans="1:11" x14ac:dyDescent="0.2">
      <c r="A31" s="110"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
      <c r="A32" s="110" t="s">
        <v>321</v>
      </c>
      <c r="B32" s="35" t="s">
        <v>213</v>
      </c>
      <c r="C32" s="9">
        <v>95.479161761</v>
      </c>
      <c r="D32" s="9" t="str">
        <f t="shared" si="4"/>
        <v>N/A</v>
      </c>
      <c r="E32" s="9">
        <v>96.056710085999995</v>
      </c>
      <c r="F32" s="9" t="str">
        <f t="shared" si="5"/>
        <v>N/A</v>
      </c>
      <c r="G32" s="9">
        <v>93.999132314999997</v>
      </c>
      <c r="H32" s="9" t="str">
        <f t="shared" si="6"/>
        <v>N/A</v>
      </c>
      <c r="I32" s="10">
        <v>0.60489999999999999</v>
      </c>
      <c r="J32" s="10">
        <v>-2.14</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
      <c r="A34" s="26" t="s">
        <v>323</v>
      </c>
      <c r="B34" s="105" t="s">
        <v>213</v>
      </c>
      <c r="C34" s="9">
        <v>16.11988328</v>
      </c>
      <c r="D34" s="9" t="str">
        <f t="shared" si="4"/>
        <v>N/A</v>
      </c>
      <c r="E34" s="9">
        <v>15.74421293</v>
      </c>
      <c r="F34" s="9" t="str">
        <f t="shared" si="5"/>
        <v>N/A</v>
      </c>
      <c r="G34" s="9">
        <v>15.957710476999999</v>
      </c>
      <c r="H34" s="9" t="str">
        <f t="shared" si="6"/>
        <v>N/A</v>
      </c>
      <c r="I34" s="10">
        <v>-2.33</v>
      </c>
      <c r="J34" s="10">
        <v>1.3560000000000001</v>
      </c>
      <c r="K34" s="9" t="str">
        <f t="shared" si="0"/>
        <v>Yes</v>
      </c>
    </row>
    <row r="35" spans="1:11" x14ac:dyDescent="0.2">
      <c r="A35" s="26" t="s">
        <v>1731</v>
      </c>
      <c r="B35" s="105" t="s">
        <v>213</v>
      </c>
      <c r="C35" s="9">
        <v>7.397938313</v>
      </c>
      <c r="D35" s="9" t="str">
        <f t="shared" si="4"/>
        <v>N/A</v>
      </c>
      <c r="E35" s="9">
        <v>9.0691021555999995</v>
      </c>
      <c r="F35" s="9" t="str">
        <f>IF($B35="N/A","N/A",IF(E35&lt;0,"No","Yes"))</f>
        <v>N/A</v>
      </c>
      <c r="G35" s="9">
        <v>9.5750701928000002</v>
      </c>
      <c r="H35" s="9" t="str">
        <f t="shared" si="6"/>
        <v>N/A</v>
      </c>
      <c r="I35" s="10">
        <v>22.59</v>
      </c>
      <c r="J35" s="10">
        <v>5.5789999999999997</v>
      </c>
      <c r="K35" s="9" t="str">
        <f t="shared" si="0"/>
        <v>Yes</v>
      </c>
    </row>
    <row r="36" spans="1:11" x14ac:dyDescent="0.2">
      <c r="A36" s="29" t="s">
        <v>372</v>
      </c>
      <c r="B36" s="1" t="s">
        <v>213</v>
      </c>
      <c r="C36" s="8">
        <v>73.484414627999996</v>
      </c>
      <c r="D36" s="9" t="str">
        <f t="shared" ref="D36:D39" si="7">IF($B36="N/A","N/A",IF(C36&lt;0,"No","Yes"))</f>
        <v>N/A</v>
      </c>
      <c r="E36" s="8">
        <v>74.545785789999996</v>
      </c>
      <c r="F36" s="9" t="str">
        <f t="shared" ref="F36:F39" si="8">IF($B36="N/A","N/A",IF(E36&lt;0,"No","Yes"))</f>
        <v>N/A</v>
      </c>
      <c r="G36" s="8">
        <v>70.587658649999995</v>
      </c>
      <c r="H36" s="9" t="str">
        <f t="shared" ref="H36:H39" si="9">IF($B36="N/A","N/A",IF(G36&lt;0,"No","Yes"))</f>
        <v>N/A</v>
      </c>
      <c r="I36" s="10">
        <v>1.444</v>
      </c>
      <c r="J36" s="10">
        <v>-5.31</v>
      </c>
      <c r="K36" s="9" t="str">
        <f>IF(J36="Div by 0", "N/A", IF(J36="N/A","N/A", IF(J36&gt;30, "No", IF(J36&lt;-30, "No", "Yes"))))</f>
        <v>Yes</v>
      </c>
    </row>
    <row r="37" spans="1:11" x14ac:dyDescent="0.2">
      <c r="A37" s="29" t="s">
        <v>373</v>
      </c>
      <c r="B37" s="1" t="s">
        <v>213</v>
      </c>
      <c r="C37" s="8">
        <v>17.098911887</v>
      </c>
      <c r="D37" s="9" t="str">
        <f t="shared" si="7"/>
        <v>N/A</v>
      </c>
      <c r="E37" s="8">
        <v>16.522617992000001</v>
      </c>
      <c r="F37" s="9" t="str">
        <f t="shared" si="8"/>
        <v>N/A</v>
      </c>
      <c r="G37" s="8">
        <v>20.082899599000001</v>
      </c>
      <c r="H37" s="9" t="str">
        <f t="shared" si="9"/>
        <v>N/A</v>
      </c>
      <c r="I37" s="10">
        <v>-3.37</v>
      </c>
      <c r="J37" s="10">
        <v>21.55</v>
      </c>
      <c r="K37" s="9" t="str">
        <f>IF(J37="Div by 0", "N/A", IF(J37="N/A","N/A", IF(J37&gt;30, "No", IF(J37&lt;-30, "No", "Yes"))))</f>
        <v>Yes</v>
      </c>
    </row>
    <row r="38" spans="1:11" x14ac:dyDescent="0.2">
      <c r="A38" s="29" t="s">
        <v>374</v>
      </c>
      <c r="B38" s="1" t="s">
        <v>213</v>
      </c>
      <c r="C38" s="8">
        <v>0.90880580330000005</v>
      </c>
      <c r="D38" s="9" t="str">
        <f t="shared" si="7"/>
        <v>N/A</v>
      </c>
      <c r="E38" s="8">
        <v>3.2053631653000001</v>
      </c>
      <c r="F38" s="9" t="str">
        <f t="shared" si="8"/>
        <v>N/A</v>
      </c>
      <c r="G38" s="8">
        <v>4.4797596983999997</v>
      </c>
      <c r="H38" s="9" t="str">
        <f t="shared" si="9"/>
        <v>N/A</v>
      </c>
      <c r="I38" s="10">
        <v>252.7</v>
      </c>
      <c r="J38" s="10">
        <v>39.76</v>
      </c>
      <c r="K38" s="9" t="str">
        <f>IF(J38="Div by 0", "N/A", IF(J38="N/A","N/A", IF(J38&gt;30, "No", IF(J38&lt;-30, "No", "Yes"))))</f>
        <v>No</v>
      </c>
    </row>
    <row r="39" spans="1:11" x14ac:dyDescent="0.2">
      <c r="A39" s="29" t="s">
        <v>375</v>
      </c>
      <c r="B39" s="1" t="s">
        <v>213</v>
      </c>
      <c r="C39" s="8">
        <v>0.7076822384</v>
      </c>
      <c r="D39" s="9" t="str">
        <f t="shared" si="7"/>
        <v>N/A</v>
      </c>
      <c r="E39" s="8">
        <v>0.61530653629999998</v>
      </c>
      <c r="F39" s="9" t="str">
        <f t="shared" si="8"/>
        <v>N/A</v>
      </c>
      <c r="G39" s="8">
        <v>0.67325868300000002</v>
      </c>
      <c r="H39" s="9" t="str">
        <f t="shared" si="9"/>
        <v>N/A</v>
      </c>
      <c r="I39" s="10">
        <v>-13.1</v>
      </c>
      <c r="J39" s="10">
        <v>9.4179999999999993</v>
      </c>
      <c r="K39" s="9" t="str">
        <f>IF(J39="Div by 0", "N/A", IF(J39="N/A","N/A", IF(J39&gt;30, "No", IF(J39&lt;-30, "No", "Yes"))))</f>
        <v>Yes</v>
      </c>
    </row>
    <row r="40" spans="1:11" x14ac:dyDescent="0.2">
      <c r="A40" s="158" t="s">
        <v>1633</v>
      </c>
      <c r="B40" s="159"/>
      <c r="C40" s="159"/>
      <c r="D40" s="159"/>
      <c r="E40" s="159"/>
      <c r="F40" s="159"/>
      <c r="G40" s="159"/>
      <c r="H40" s="159"/>
      <c r="I40" s="159"/>
      <c r="J40" s="159"/>
      <c r="K40" s="160"/>
    </row>
    <row r="41" spans="1:11" x14ac:dyDescent="0.2">
      <c r="A41" s="151" t="s">
        <v>1631</v>
      </c>
      <c r="B41" s="152"/>
      <c r="C41" s="152"/>
      <c r="D41" s="152"/>
      <c r="E41" s="152"/>
      <c r="F41" s="152"/>
      <c r="G41" s="152"/>
      <c r="H41" s="152"/>
      <c r="I41" s="152"/>
      <c r="J41" s="152"/>
      <c r="K41" s="153"/>
    </row>
    <row r="42" spans="1:11" x14ac:dyDescent="0.2">
      <c r="A42" s="154" t="s">
        <v>1732</v>
      </c>
      <c r="B42" s="154"/>
      <c r="C42" s="154"/>
      <c r="D42" s="154"/>
      <c r="E42" s="154"/>
      <c r="F42" s="154"/>
      <c r="G42" s="154"/>
      <c r="H42" s="154"/>
      <c r="I42" s="154"/>
      <c r="J42" s="154"/>
      <c r="K42" s="155"/>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1579</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65.2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107" t="s">
        <v>342</v>
      </c>
      <c r="B6" s="9" t="s">
        <v>213</v>
      </c>
      <c r="C6" s="5">
        <v>7</v>
      </c>
      <c r="D6" s="9" t="s">
        <v>213</v>
      </c>
      <c r="E6" s="5">
        <v>7</v>
      </c>
      <c r="F6" s="9" t="s">
        <v>213</v>
      </c>
      <c r="G6" s="5">
        <v>7</v>
      </c>
      <c r="H6" s="9" t="s">
        <v>213</v>
      </c>
      <c r="I6" s="130" t="s">
        <v>213</v>
      </c>
      <c r="J6" s="130" t="s">
        <v>213</v>
      </c>
      <c r="K6" s="9" t="s">
        <v>213</v>
      </c>
    </row>
    <row r="7" spans="1:11" s="28" customFormat="1" x14ac:dyDescent="0.2">
      <c r="A7" s="107" t="s">
        <v>12</v>
      </c>
      <c r="B7" s="30" t="s">
        <v>213</v>
      </c>
      <c r="C7" s="31">
        <v>443703</v>
      </c>
      <c r="D7" s="32" t="str">
        <f>IF($B7="N/A","N/A",IF(C7&gt;15,"No",IF(C7&lt;-15,"No","Yes")))</f>
        <v>N/A</v>
      </c>
      <c r="E7" s="31">
        <v>478627</v>
      </c>
      <c r="F7" s="32" t="str">
        <f>IF($B7="N/A","N/A",IF(E7&gt;15,"No",IF(E7&lt;-15,"No","Yes")))</f>
        <v>N/A</v>
      </c>
      <c r="G7" s="31">
        <v>679780</v>
      </c>
      <c r="H7" s="32" t="str">
        <f>IF($B7="N/A","N/A",IF(G7&gt;15,"No",IF(G7&lt;-15,"No","Yes")))</f>
        <v>N/A</v>
      </c>
      <c r="I7" s="33">
        <v>7.8710000000000004</v>
      </c>
      <c r="J7" s="33">
        <v>42.03</v>
      </c>
      <c r="K7" s="32" t="str">
        <f t="shared" ref="K7:K24" si="0">IF(J7="Div by 0", "N/A", IF(J7="N/A","N/A", IF(J7&gt;30, "No", IF(J7&lt;-30, "No", "Yes"))))</f>
        <v>No</v>
      </c>
    </row>
    <row r="8" spans="1:11" x14ac:dyDescent="0.2">
      <c r="A8" s="107" t="s">
        <v>362</v>
      </c>
      <c r="B8" s="30" t="s">
        <v>213</v>
      </c>
      <c r="C8" s="34">
        <v>96.082289278999994</v>
      </c>
      <c r="D8" s="32" t="str">
        <f>IF($B8="N/A","N/A",IF(C8&gt;15,"No",IF(C8&lt;-15,"No","Yes")))</f>
        <v>N/A</v>
      </c>
      <c r="E8" s="34">
        <v>86.885403456000006</v>
      </c>
      <c r="F8" s="32" t="str">
        <f>IF($B8="N/A","N/A",IF(E8&gt;15,"No",IF(E8&lt;-15,"No","Yes")))</f>
        <v>N/A</v>
      </c>
      <c r="G8" s="34">
        <v>59.412456970999997</v>
      </c>
      <c r="H8" s="32" t="str">
        <f>IF($B8="N/A","N/A",IF(G8&gt;15,"No",IF(G8&lt;-15,"No","Yes")))</f>
        <v>N/A</v>
      </c>
      <c r="I8" s="33">
        <v>-9.57</v>
      </c>
      <c r="J8" s="33">
        <v>-31.6</v>
      </c>
      <c r="K8" s="32" t="str">
        <f t="shared" si="0"/>
        <v>No</v>
      </c>
    </row>
    <row r="9" spans="1:11" x14ac:dyDescent="0.2">
      <c r="A9" s="107" t="s">
        <v>119</v>
      </c>
      <c r="B9" s="35" t="s">
        <v>213</v>
      </c>
      <c r="C9" s="8">
        <v>3.9177107209000002</v>
      </c>
      <c r="D9" s="9" t="str">
        <f>IF($B9="N/A","N/A",IF(C9&gt;15,"No",IF(C9&lt;-15,"No","Yes")))</f>
        <v>N/A</v>
      </c>
      <c r="E9" s="8">
        <v>13.114596543999999</v>
      </c>
      <c r="F9" s="9" t="str">
        <f>IF($B9="N/A","N/A",IF(E9&gt;15,"No",IF(E9&lt;-15,"No","Yes")))</f>
        <v>N/A</v>
      </c>
      <c r="G9" s="8">
        <v>40.587543029000003</v>
      </c>
      <c r="H9" s="9" t="str">
        <f>IF($B9="N/A","N/A",IF(G9&gt;15,"No",IF(G9&lt;-15,"No","Yes")))</f>
        <v>N/A</v>
      </c>
      <c r="I9" s="10">
        <v>234.8</v>
      </c>
      <c r="J9" s="10">
        <v>209.5</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
      <c r="A11" s="107" t="s">
        <v>836</v>
      </c>
      <c r="B11" s="35" t="s">
        <v>214</v>
      </c>
      <c r="C11" s="8">
        <v>99.997520863999995</v>
      </c>
      <c r="D11" s="9" t="str">
        <f>IF(OR($B11="N/A",$C11="N/A"),"N/A",IF(C11&gt;100,"No",IF(C11&lt;95,"No","Yes")))</f>
        <v>Yes</v>
      </c>
      <c r="E11" s="8">
        <v>99.960929910000004</v>
      </c>
      <c r="F11" s="9" t="str">
        <f>IF(OR($B11="N/A",$E11="N/A"),"N/A",IF(E11&gt;100,"No",IF(E11&lt;95,"No","Yes")))</f>
        <v>Yes</v>
      </c>
      <c r="G11" s="8">
        <v>99.702256611999999</v>
      </c>
      <c r="H11" s="9" t="str">
        <f>IF($B11="N/A","N/A",IF(G11&gt;100,"No",IF(G11&lt;95,"No","Yes")))</f>
        <v>Yes</v>
      </c>
      <c r="I11" s="10">
        <v>-3.6999999999999998E-2</v>
      </c>
      <c r="J11" s="10">
        <v>-0.25900000000000001</v>
      </c>
      <c r="K11" s="9" t="str">
        <f t="shared" si="0"/>
        <v>Yes</v>
      </c>
    </row>
    <row r="12" spans="1:11" x14ac:dyDescent="0.2">
      <c r="A12" s="107" t="s">
        <v>348</v>
      </c>
      <c r="B12" s="35" t="s">
        <v>213</v>
      </c>
      <c r="C12" s="8">
        <v>0</v>
      </c>
      <c r="D12" s="9" t="str">
        <f t="shared" ref="D12:D13" si="1">IF(OR($B12="N/A",$C12="N/A"),"N/A",IF(C12&gt;100,"No",IF(C12&lt;95,"No","Yes")))</f>
        <v>N/A</v>
      </c>
      <c r="E12" s="8">
        <v>7.6707633100000006E-2</v>
      </c>
      <c r="F12" s="9" t="str">
        <f t="shared" ref="F12:F13" si="2">IF(OR($B12="N/A",$E12="N/A"),"N/A",IF(E12&gt;100,"No",IF(E12&lt;95,"No","Yes")))</f>
        <v>N/A</v>
      </c>
      <c r="G12" s="8">
        <v>0.97468705550000001</v>
      </c>
      <c r="H12" s="9" t="str">
        <f t="shared" ref="H12:H13" si="3">IF($B12="N/A","N/A",IF(G12&gt;100,"No",IF(G12&lt;95,"No","Yes")))</f>
        <v>N/A</v>
      </c>
      <c r="I12" s="10" t="s">
        <v>1746</v>
      </c>
      <c r="J12" s="10">
        <v>1171</v>
      </c>
      <c r="K12" s="9" t="str">
        <f t="shared" si="0"/>
        <v>No</v>
      </c>
    </row>
    <row r="13" spans="1:11" x14ac:dyDescent="0.2">
      <c r="A13" s="107" t="s">
        <v>837</v>
      </c>
      <c r="B13" s="35" t="s">
        <v>214</v>
      </c>
      <c r="C13" s="8">
        <v>99.997520863999995</v>
      </c>
      <c r="D13" s="9" t="str">
        <f t="shared" si="1"/>
        <v>Yes</v>
      </c>
      <c r="E13" s="8">
        <v>99.925620577000004</v>
      </c>
      <c r="F13" s="9" t="str">
        <f t="shared" si="2"/>
        <v>Yes</v>
      </c>
      <c r="G13" s="8">
        <v>99.565153432000002</v>
      </c>
      <c r="H13" s="9" t="str">
        <f t="shared" si="3"/>
        <v>Yes</v>
      </c>
      <c r="I13" s="10">
        <v>-7.1999999999999995E-2</v>
      </c>
      <c r="J13" s="10">
        <v>-0.36099999999999999</v>
      </c>
      <c r="K13" s="9" t="str">
        <f t="shared" si="0"/>
        <v>Yes</v>
      </c>
    </row>
    <row r="14" spans="1:11" x14ac:dyDescent="0.2">
      <c r="A14" s="107" t="s">
        <v>13</v>
      </c>
      <c r="B14" s="35" t="s">
        <v>213</v>
      </c>
      <c r="C14" s="36">
        <v>426320</v>
      </c>
      <c r="D14" s="9" t="str">
        <f>IF($B14="N/A","N/A",IF(C14&gt;15,"No",IF(C14&lt;-15,"No","Yes")))</f>
        <v>N/A</v>
      </c>
      <c r="E14" s="36">
        <v>415857</v>
      </c>
      <c r="F14" s="9" t="str">
        <f>IF($B14="N/A","N/A",IF(E14&gt;15,"No",IF(E14&lt;-15,"No","Yes")))</f>
        <v>N/A</v>
      </c>
      <c r="G14" s="36">
        <v>403874</v>
      </c>
      <c r="H14" s="9" t="str">
        <f>IF($B14="N/A","N/A",IF(G14&gt;15,"No",IF(G14&lt;-15,"No","Yes")))</f>
        <v>N/A</v>
      </c>
      <c r="I14" s="10">
        <v>-2.4500000000000002</v>
      </c>
      <c r="J14" s="10">
        <v>-2.88</v>
      </c>
      <c r="K14" s="9" t="str">
        <f t="shared" si="0"/>
        <v>Yes</v>
      </c>
    </row>
    <row r="15" spans="1:11" x14ac:dyDescent="0.2">
      <c r="A15" s="107" t="s">
        <v>440</v>
      </c>
      <c r="B15" s="35" t="s">
        <v>215</v>
      </c>
      <c r="C15" s="8">
        <v>6.2342841057999996</v>
      </c>
      <c r="D15" s="9" t="str">
        <f>IF($B15="N/A","N/A",IF(C15&gt;20,"No",IF(C15&lt;5,"No","Yes")))</f>
        <v>Yes</v>
      </c>
      <c r="E15" s="8">
        <v>5.7753025679999999</v>
      </c>
      <c r="F15" s="9" t="str">
        <f>IF($B15="N/A","N/A",IF(E15&gt;20,"No",IF(E15&lt;5,"No","Yes")))</f>
        <v>Yes</v>
      </c>
      <c r="G15" s="8">
        <v>5.6837033332000004</v>
      </c>
      <c r="H15" s="9" t="str">
        <f>IF($B15="N/A","N/A",IF(G15&gt;20,"No",IF(G15&lt;5,"No","Yes")))</f>
        <v>Yes</v>
      </c>
      <c r="I15" s="10">
        <v>-7.36</v>
      </c>
      <c r="J15" s="10">
        <v>-1.59</v>
      </c>
      <c r="K15" s="9" t="str">
        <f t="shared" si="0"/>
        <v>Yes</v>
      </c>
    </row>
    <row r="16" spans="1:11" x14ac:dyDescent="0.2">
      <c r="A16" s="107" t="s">
        <v>441</v>
      </c>
      <c r="B16" s="30" t="s">
        <v>213</v>
      </c>
      <c r="C16" s="8">
        <v>93.765715893999996</v>
      </c>
      <c r="D16" s="9" t="str">
        <f>IF($B16="N/A","N/A",IF(C16&gt;15,"No",IF(C16&lt;-15,"No","Yes")))</f>
        <v>N/A</v>
      </c>
      <c r="E16" s="8">
        <v>94.224697431999999</v>
      </c>
      <c r="F16" s="9" t="str">
        <f>IF($B16="N/A","N/A",IF(E16&gt;15,"No",IF(E16&lt;-15,"No","Yes")))</f>
        <v>N/A</v>
      </c>
      <c r="G16" s="8">
        <v>94.316296667000003</v>
      </c>
      <c r="H16" s="9" t="str">
        <f>IF($B16="N/A","N/A",IF(G16&gt;15,"No",IF(G16&lt;-15,"No","Yes")))</f>
        <v>N/A</v>
      </c>
      <c r="I16" s="10">
        <v>0.48949999999999999</v>
      </c>
      <c r="J16" s="10">
        <v>9.7199999999999995E-2</v>
      </c>
      <c r="K16" s="9" t="str">
        <f t="shared" si="0"/>
        <v>Yes</v>
      </c>
    </row>
    <row r="17" spans="1:11" x14ac:dyDescent="0.2">
      <c r="A17" s="107" t="s">
        <v>442</v>
      </c>
      <c r="B17" s="35" t="s">
        <v>235</v>
      </c>
      <c r="C17" s="8">
        <v>10.701116532</v>
      </c>
      <c r="D17" s="9" t="str">
        <f>IF($B17="N/A","N/A",IF(C17&gt;1,"Yes","No"))</f>
        <v>Yes</v>
      </c>
      <c r="E17" s="8">
        <v>14.980630360999999</v>
      </c>
      <c r="F17" s="9" t="str">
        <f>IF($B17="N/A","N/A",IF(E17&gt;1,"Yes","No"))</f>
        <v>Yes</v>
      </c>
      <c r="G17" s="8">
        <v>19.431555385999999</v>
      </c>
      <c r="H17" s="9" t="str">
        <f>IF($B17="N/A","N/A",IF(G17&gt;1,"Yes","No"))</f>
        <v>Yes</v>
      </c>
      <c r="I17" s="10">
        <v>39.99</v>
      </c>
      <c r="J17" s="10">
        <v>29.71</v>
      </c>
      <c r="K17" s="9" t="str">
        <f t="shared" si="0"/>
        <v>Yes</v>
      </c>
    </row>
    <row r="18" spans="1:11" x14ac:dyDescent="0.2">
      <c r="A18" s="107" t="s">
        <v>859</v>
      </c>
      <c r="B18" s="35" t="s">
        <v>213</v>
      </c>
      <c r="C18" s="108">
        <v>5074.9033339999996</v>
      </c>
      <c r="D18" s="9" t="str">
        <f>IF($B18="N/A","N/A",IF(C18&gt;15,"No",IF(C18&lt;-15,"No","Yes")))</f>
        <v>N/A</v>
      </c>
      <c r="E18" s="108">
        <v>5057.2523676999999</v>
      </c>
      <c r="F18" s="9" t="str">
        <f>IF($B18="N/A","N/A",IF(E18&gt;15,"No",IF(E18&lt;-15,"No","Yes")))</f>
        <v>N/A</v>
      </c>
      <c r="G18" s="108">
        <v>4756.5834172000004</v>
      </c>
      <c r="H18" s="9" t="str">
        <f>IF($B18="N/A","N/A",IF(G18&gt;15,"No",IF(G18&lt;-15,"No","Yes")))</f>
        <v>N/A</v>
      </c>
      <c r="I18" s="10">
        <v>-0.34799999999999998</v>
      </c>
      <c r="J18" s="10">
        <v>-5.95</v>
      </c>
      <c r="K18" s="9" t="str">
        <f t="shared" si="0"/>
        <v>Yes</v>
      </c>
    </row>
    <row r="19" spans="1:11" x14ac:dyDescent="0.2">
      <c r="A19" s="3" t="s">
        <v>131</v>
      </c>
      <c r="B19" s="35" t="s">
        <v>213</v>
      </c>
      <c r="C19" s="36">
        <v>14311</v>
      </c>
      <c r="D19" s="35" t="s">
        <v>213</v>
      </c>
      <c r="E19" s="36">
        <v>16205</v>
      </c>
      <c r="F19" s="35" t="s">
        <v>213</v>
      </c>
      <c r="G19" s="36">
        <v>278</v>
      </c>
      <c r="H19" s="9" t="str">
        <f>IF($B19="N/A","N/A",IF(G19&gt;15,"No",IF(G19&lt;-15,"No","Yes")))</f>
        <v>N/A</v>
      </c>
      <c r="I19" s="10">
        <v>13.23</v>
      </c>
      <c r="J19" s="10">
        <v>-98.3</v>
      </c>
      <c r="K19" s="9" t="str">
        <f t="shared" si="0"/>
        <v>No</v>
      </c>
    </row>
    <row r="20" spans="1:11" x14ac:dyDescent="0.2">
      <c r="A20" s="3" t="s">
        <v>346</v>
      </c>
      <c r="B20" s="30" t="s">
        <v>213</v>
      </c>
      <c r="C20" s="8">
        <v>3.2253556996000001</v>
      </c>
      <c r="D20" s="35" t="s">
        <v>213</v>
      </c>
      <c r="E20" s="8">
        <v>3.3857262545000002</v>
      </c>
      <c r="F20" s="35" t="s">
        <v>213</v>
      </c>
      <c r="G20" s="8">
        <v>4.0895583899999997E-2</v>
      </c>
      <c r="H20" s="9" t="str">
        <f>IF($B20="N/A","N/A",IF(G20&gt;15,"No",IF(G20&lt;-15,"No","Yes")))</f>
        <v>N/A</v>
      </c>
      <c r="I20" s="10">
        <v>4.9720000000000004</v>
      </c>
      <c r="J20" s="10">
        <v>-98.8</v>
      </c>
      <c r="K20" s="9" t="str">
        <f t="shared" si="0"/>
        <v>No</v>
      </c>
    </row>
    <row r="21" spans="1:11" ht="25.5" x14ac:dyDescent="0.2">
      <c r="A21" s="3" t="s">
        <v>838</v>
      </c>
      <c r="B21" s="35" t="s">
        <v>213</v>
      </c>
      <c r="C21" s="108">
        <v>3610.6757040000002</v>
      </c>
      <c r="D21" s="9" t="str">
        <f>IF($B21="N/A","N/A",IF(C21&gt;60,"No",IF(C21&lt;15,"No","Yes")))</f>
        <v>N/A</v>
      </c>
      <c r="E21" s="108">
        <v>5836.4388152000001</v>
      </c>
      <c r="F21" s="9" t="str">
        <f>IF($B21="N/A","N/A",IF(E21&gt;60,"No",IF(E21&lt;15,"No","Yes")))</f>
        <v>N/A</v>
      </c>
      <c r="G21" s="108">
        <v>7024.4352517999996</v>
      </c>
      <c r="H21" s="9" t="str">
        <f>IF($B21="N/A","N/A",IF(G21&gt;60,"No",IF(G21&lt;15,"No","Yes")))</f>
        <v>N/A</v>
      </c>
      <c r="I21" s="10">
        <v>61.64</v>
      </c>
      <c r="J21" s="10">
        <v>20.350000000000001</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1746</v>
      </c>
      <c r="J24" s="10" t="s">
        <v>1746</v>
      </c>
      <c r="K24" s="9" t="str">
        <f t="shared" si="0"/>
        <v>N/A</v>
      </c>
    </row>
    <row r="25" spans="1:11" x14ac:dyDescent="0.2">
      <c r="A25" s="158" t="s">
        <v>1633</v>
      </c>
      <c r="B25" s="159"/>
      <c r="C25" s="159"/>
      <c r="D25" s="159"/>
      <c r="E25" s="159"/>
      <c r="F25" s="159"/>
      <c r="G25" s="159"/>
      <c r="H25" s="159"/>
      <c r="I25" s="159"/>
      <c r="J25" s="159"/>
      <c r="K25" s="160"/>
    </row>
    <row r="26" spans="1:11" x14ac:dyDescent="0.2">
      <c r="A26" s="151" t="s">
        <v>1631</v>
      </c>
      <c r="B26" s="152"/>
      <c r="C26" s="152"/>
      <c r="D26" s="152"/>
      <c r="E26" s="152"/>
      <c r="F26" s="152"/>
      <c r="G26" s="152"/>
      <c r="H26" s="152"/>
      <c r="I26" s="152"/>
      <c r="J26" s="152"/>
      <c r="K26" s="153"/>
    </row>
    <row r="27" spans="1:11" x14ac:dyDescent="0.2">
      <c r="A27" s="154" t="s">
        <v>1732</v>
      </c>
      <c r="B27" s="154"/>
      <c r="C27" s="154"/>
      <c r="D27" s="154"/>
      <c r="E27" s="154"/>
      <c r="F27" s="154"/>
      <c r="G27" s="154"/>
      <c r="H27" s="154"/>
      <c r="I27" s="154"/>
      <c r="J27" s="154"/>
      <c r="K27" s="155"/>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1580</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399742</v>
      </c>
      <c r="D6" s="9" t="str">
        <f>IF($B6="N/A","N/A",IF(C6&gt;15,"No",IF(C6&lt;-15,"No","Yes")))</f>
        <v>N/A</v>
      </c>
      <c r="E6" s="36">
        <v>391840</v>
      </c>
      <c r="F6" s="9" t="str">
        <f>IF($B6="N/A","N/A",IF(E6&gt;15,"No",IF(E6&lt;-15,"No","Yes")))</f>
        <v>N/A</v>
      </c>
      <c r="G6" s="36">
        <v>380919</v>
      </c>
      <c r="H6" s="9" t="str">
        <f>IF($B6="N/A","N/A",IF(G6&gt;15,"No",IF(G6&lt;-15,"No","Yes")))</f>
        <v>N/A</v>
      </c>
      <c r="I6" s="10">
        <v>-1.98</v>
      </c>
      <c r="J6" s="10">
        <v>-2.79</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5" x14ac:dyDescent="0.2">
      <c r="A9" s="89" t="s">
        <v>840</v>
      </c>
      <c r="B9" s="35" t="s">
        <v>236</v>
      </c>
      <c r="C9" s="37">
        <v>182.59554206000001</v>
      </c>
      <c r="D9" s="9" t="str">
        <f>IF($B9="N/A","N/A",IF(C9&gt;100,"No",IF(C9&lt;50,"No","Yes")))</f>
        <v>No</v>
      </c>
      <c r="E9" s="37">
        <v>172.44285463</v>
      </c>
      <c r="F9" s="9" t="str">
        <f>IF($B9="N/A","N/A",IF(E9&gt;100,"No",IF(E9&lt;50,"No","Yes")))</f>
        <v>No</v>
      </c>
      <c r="G9" s="37">
        <v>171.84447824</v>
      </c>
      <c r="H9" s="9" t="str">
        <f>IF($B9="N/A","N/A",IF(G9&gt;100,"No",IF(G9&lt;50,"No","Yes")))</f>
        <v>No</v>
      </c>
      <c r="I9" s="10">
        <v>-5.56</v>
      </c>
      <c r="J9" s="10">
        <v>-0.34699999999999998</v>
      </c>
      <c r="K9" s="9" t="str">
        <f t="shared" si="0"/>
        <v>Yes</v>
      </c>
    </row>
    <row r="10" spans="1:11" ht="25.5" x14ac:dyDescent="0.2">
      <c r="A10" s="89" t="s">
        <v>841</v>
      </c>
      <c r="B10" s="35" t="s">
        <v>213</v>
      </c>
      <c r="C10" s="37">
        <v>644.59763043999999</v>
      </c>
      <c r="D10" s="9" t="str">
        <f>IF($B10="N/A","N/A",IF(C10&gt;15,"No",IF(C10&lt;-15,"No","Yes")))</f>
        <v>N/A</v>
      </c>
      <c r="E10" s="37">
        <v>754.16037064</v>
      </c>
      <c r="F10" s="9" t="str">
        <f>IF($B10="N/A","N/A",IF(E10&gt;15,"No",IF(E10&lt;-15,"No","Yes")))</f>
        <v>N/A</v>
      </c>
      <c r="G10" s="37">
        <v>733.80480189000002</v>
      </c>
      <c r="H10" s="9" t="str">
        <f>IF($B10="N/A","N/A",IF(G10&gt;15,"No",IF(G10&lt;-15,"No","Yes")))</f>
        <v>N/A</v>
      </c>
      <c r="I10" s="10">
        <v>17</v>
      </c>
      <c r="J10" s="10">
        <v>-2.7</v>
      </c>
      <c r="K10" s="9" t="str">
        <f t="shared" si="0"/>
        <v>Yes</v>
      </c>
    </row>
    <row r="11" spans="1:11" ht="25.5" x14ac:dyDescent="0.2">
      <c r="A11" s="89" t="s">
        <v>842</v>
      </c>
      <c r="B11" s="35" t="s">
        <v>213</v>
      </c>
      <c r="C11" s="37">
        <v>599.28600834999997</v>
      </c>
      <c r="D11" s="9" t="str">
        <f>IF($B11="N/A","N/A",IF(C11&gt;15,"No",IF(C11&lt;-15,"No","Yes")))</f>
        <v>N/A</v>
      </c>
      <c r="E11" s="37">
        <v>594.48168874999999</v>
      </c>
      <c r="F11" s="9" t="str">
        <f>IF($B11="N/A","N/A",IF(E11&gt;15,"No",IF(E11&lt;-15,"No","Yes")))</f>
        <v>N/A</v>
      </c>
      <c r="G11" s="37">
        <v>602.42723427999999</v>
      </c>
      <c r="H11" s="9" t="str">
        <f>IF($B11="N/A","N/A",IF(G11&gt;15,"No",IF(G11&lt;-15,"No","Yes")))</f>
        <v>N/A</v>
      </c>
      <c r="I11" s="10">
        <v>-0.80200000000000005</v>
      </c>
      <c r="J11" s="10">
        <v>1.337</v>
      </c>
      <c r="K11" s="9" t="str">
        <f t="shared" si="0"/>
        <v>Yes</v>
      </c>
    </row>
    <row r="12" spans="1:11" ht="25.5" x14ac:dyDescent="0.2">
      <c r="A12" s="89" t="s">
        <v>843</v>
      </c>
      <c r="B12" s="35" t="s">
        <v>213</v>
      </c>
      <c r="C12" s="37">
        <v>691.84863800999995</v>
      </c>
      <c r="D12" s="9" t="str">
        <f>IF($B12="N/A","N/A",IF(C12&gt;15,"No",IF(C12&lt;-15,"No","Yes")))</f>
        <v>N/A</v>
      </c>
      <c r="E12" s="37">
        <v>662.30649526000002</v>
      </c>
      <c r="F12" s="9" t="str">
        <f>IF($B12="N/A","N/A",IF(E12&gt;15,"No",IF(E12&lt;-15,"No","Yes")))</f>
        <v>N/A</v>
      </c>
      <c r="G12" s="37">
        <v>667.64548414000001</v>
      </c>
      <c r="H12" s="9" t="str">
        <f>IF($B12="N/A","N/A",IF(G12&gt;15,"No",IF(G12&lt;-15,"No","Yes")))</f>
        <v>N/A</v>
      </c>
      <c r="I12" s="10">
        <v>-4.2699999999999996</v>
      </c>
      <c r="J12" s="10">
        <v>0.80610000000000004</v>
      </c>
      <c r="K12" s="9" t="str">
        <f t="shared" si="0"/>
        <v>Yes</v>
      </c>
    </row>
    <row r="13" spans="1:11" x14ac:dyDescent="0.2">
      <c r="A13" s="89" t="s">
        <v>652</v>
      </c>
      <c r="B13" s="35" t="s">
        <v>237</v>
      </c>
      <c r="C13" s="8">
        <v>96.808441445</v>
      </c>
      <c r="D13" s="9" t="str">
        <f>IF($B13="N/A","N/A",IF(C13&gt;99,"No",IF(C13&lt;75,"No","Yes")))</f>
        <v>Yes</v>
      </c>
      <c r="E13" s="8">
        <v>96.940077583000004</v>
      </c>
      <c r="F13" s="9" t="str">
        <f>IF($B13="N/A","N/A",IF(E13&gt;99,"No",IF(E13&lt;75,"No","Yes")))</f>
        <v>Yes</v>
      </c>
      <c r="G13" s="8">
        <v>97.204392534999997</v>
      </c>
      <c r="H13" s="9" t="str">
        <f>IF($B13="N/A","N/A",IF(G13&gt;99,"No",IF(G13&lt;75,"No","Yes")))</f>
        <v>Yes</v>
      </c>
      <c r="I13" s="10">
        <v>0.13600000000000001</v>
      </c>
      <c r="J13" s="10">
        <v>0.2727</v>
      </c>
      <c r="K13" s="9" t="str">
        <f t="shared" ref="K13:K24" si="1">IF(J13="Div by 0", "N/A", IF(J13="N/A","N/A", IF(J13&gt;30, "No", IF(J13&lt;-30, "No", "Yes"))))</f>
        <v>Yes</v>
      </c>
    </row>
    <row r="14" spans="1:11" x14ac:dyDescent="0.2">
      <c r="A14" s="89" t="s">
        <v>493</v>
      </c>
      <c r="B14" s="35" t="s">
        <v>213</v>
      </c>
      <c r="C14" s="9">
        <v>98.515700907999999</v>
      </c>
      <c r="D14" s="9" t="str">
        <f>IF($B14="N/A","N/A",IF(C14&gt;15,"No",IF(C14&lt;-15,"No","Yes")))</f>
        <v>N/A</v>
      </c>
      <c r="E14" s="9">
        <v>96.796103724999995</v>
      </c>
      <c r="F14" s="9" t="str">
        <f>IF($B14="N/A","N/A",IF(E14&gt;15,"No",IF(E14&lt;-15,"No","Yes")))</f>
        <v>N/A</v>
      </c>
      <c r="G14" s="9">
        <v>96.974910201</v>
      </c>
      <c r="H14" s="9" t="str">
        <f>IF($B14="N/A","N/A",IF(G14&gt;15,"No",IF(G14&lt;-15,"No","Yes")))</f>
        <v>N/A</v>
      </c>
      <c r="I14" s="10">
        <v>-1.75</v>
      </c>
      <c r="J14" s="10">
        <v>0.1847</v>
      </c>
      <c r="K14" s="9" t="str">
        <f t="shared" si="1"/>
        <v>Yes</v>
      </c>
    </row>
    <row r="15" spans="1:11" x14ac:dyDescent="0.2">
      <c r="A15" s="89" t="s">
        <v>844</v>
      </c>
      <c r="B15" s="35" t="s">
        <v>213</v>
      </c>
      <c r="C15" s="36">
        <v>24.561286852999999</v>
      </c>
      <c r="D15" s="9" t="str">
        <f>IF($B15="N/A","N/A",IF(C15&gt;15,"No",IF(C15&lt;-15,"No","Yes")))</f>
        <v>N/A</v>
      </c>
      <c r="E15" s="10">
        <v>24.806448541999998</v>
      </c>
      <c r="F15" s="9" t="str">
        <f>IF($B15="N/A","N/A",IF(E15&gt;15,"No",IF(E15&lt;-15,"No","Yes")))</f>
        <v>N/A</v>
      </c>
      <c r="G15" s="10">
        <v>24.792936734000001</v>
      </c>
      <c r="H15" s="9" t="str">
        <f>IF($B15="N/A","N/A",IF(G15&gt;15,"No",IF(G15&lt;-15,"No","Yes")))</f>
        <v>N/A</v>
      </c>
      <c r="I15" s="10">
        <v>0.99819999999999998</v>
      </c>
      <c r="J15" s="10">
        <v>-5.3999999999999999E-2</v>
      </c>
      <c r="K15" s="9" t="str">
        <f t="shared" si="1"/>
        <v>Yes</v>
      </c>
    </row>
    <row r="16" spans="1:11" x14ac:dyDescent="0.2">
      <c r="A16" s="86" t="s">
        <v>653</v>
      </c>
      <c r="B16" s="60" t="s">
        <v>238</v>
      </c>
      <c r="C16" s="9">
        <v>2.2459486369000001</v>
      </c>
      <c r="D16" s="9" t="str">
        <f>IF($B16="N/A","N/A",IF(C16&gt;20,"No",IF(C16&lt;=0,"No","Yes")))</f>
        <v>Yes</v>
      </c>
      <c r="E16" s="9">
        <v>1.9885667619</v>
      </c>
      <c r="F16" s="9" t="str">
        <f>IF($B16="N/A","N/A",IF(E16&gt;20,"No",IF(E16&lt;=0,"No","Yes")))</f>
        <v>Yes</v>
      </c>
      <c r="G16" s="9">
        <v>1.7528660948999999</v>
      </c>
      <c r="H16" s="9" t="str">
        <f>IF($B16="N/A","N/A",IF(G16&gt;20,"No",IF(G16&lt;=0,"No","Yes")))</f>
        <v>Yes</v>
      </c>
      <c r="I16" s="10">
        <v>-11.5</v>
      </c>
      <c r="J16" s="10">
        <v>-11.9</v>
      </c>
      <c r="K16" s="9" t="str">
        <f t="shared" si="1"/>
        <v>Yes</v>
      </c>
    </row>
    <row r="17" spans="1:11" x14ac:dyDescent="0.2">
      <c r="A17" s="86" t="s">
        <v>369</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845</v>
      </c>
      <c r="B18" s="35" t="s">
        <v>213</v>
      </c>
      <c r="C18" s="10">
        <v>27.667743373</v>
      </c>
      <c r="D18" s="9" t="str">
        <f>IF($B18="N/A","N/A",IF(C18&gt;15,"No",IF(C18&lt;-15,"No","Yes")))</f>
        <v>N/A</v>
      </c>
      <c r="E18" s="10">
        <v>27.589450718999998</v>
      </c>
      <c r="F18" s="9" t="str">
        <f>IF($B18="N/A","N/A",IF(E18&gt;15,"No",IF(E18&lt;-15,"No","Yes")))</f>
        <v>N/A</v>
      </c>
      <c r="G18" s="10">
        <v>28.107832858999998</v>
      </c>
      <c r="H18" s="9" t="str">
        <f>IF($B18="N/A","N/A",IF(G18&gt;15,"No",IF(G18&lt;-15,"No","Yes")))</f>
        <v>N/A</v>
      </c>
      <c r="I18" s="10">
        <v>-0.28299999999999997</v>
      </c>
      <c r="J18" s="10">
        <v>1.879</v>
      </c>
      <c r="K18" s="9" t="str">
        <f t="shared" si="1"/>
        <v>Yes</v>
      </c>
    </row>
    <row r="19" spans="1:11" x14ac:dyDescent="0.2">
      <c r="A19" s="89" t="s">
        <v>654</v>
      </c>
      <c r="B19" s="60" t="s">
        <v>239</v>
      </c>
      <c r="C19" s="9">
        <v>0.39025171240000001</v>
      </c>
      <c r="D19" s="9" t="str">
        <f>IF($B19="N/A","N/A",IF(C19&gt;10,"No",IF(C19&lt;=0,"No","Yes")))</f>
        <v>Yes</v>
      </c>
      <c r="E19" s="9">
        <v>0.39174152719999999</v>
      </c>
      <c r="F19" s="9" t="str">
        <f>IF($B19="N/A","N/A",IF(E19&gt;10,"No",IF(E19&lt;=0,"No","Yes")))</f>
        <v>Yes</v>
      </c>
      <c r="G19" s="9">
        <v>0.40743570159999998</v>
      </c>
      <c r="H19" s="9" t="str">
        <f>IF($B19="N/A","N/A",IF(G19&gt;10,"No",IF(G19&lt;=0,"No","Yes")))</f>
        <v>Yes</v>
      </c>
      <c r="I19" s="10">
        <v>0.38179999999999997</v>
      </c>
      <c r="J19" s="10">
        <v>4.0060000000000002</v>
      </c>
      <c r="K19" s="9" t="str">
        <f t="shared" si="1"/>
        <v>Yes</v>
      </c>
    </row>
    <row r="20" spans="1:11" x14ac:dyDescent="0.2">
      <c r="A20" s="89" t="s">
        <v>129</v>
      </c>
      <c r="B20" s="35" t="s">
        <v>213</v>
      </c>
      <c r="C20" s="9">
        <v>87.307692308</v>
      </c>
      <c r="D20" s="9" t="str">
        <f>IF($B20="N/A","N/A",IF(C20&gt;15,"No",IF(C20&lt;-15,"No","Yes")))</f>
        <v>N/A</v>
      </c>
      <c r="E20" s="9">
        <v>62.605863192000001</v>
      </c>
      <c r="F20" s="9" t="str">
        <f>IF($B20="N/A","N/A",IF(E20&gt;15,"No",IF(E20&lt;-15,"No","Yes")))</f>
        <v>N/A</v>
      </c>
      <c r="G20" s="9">
        <v>72.036082473999997</v>
      </c>
      <c r="H20" s="9" t="str">
        <f>IF($B20="N/A","N/A",IF(G20&gt;15,"No",IF(G20&lt;-15,"No","Yes")))</f>
        <v>N/A</v>
      </c>
      <c r="I20" s="10">
        <v>-28.3</v>
      </c>
      <c r="J20" s="10">
        <v>15.06</v>
      </c>
      <c r="K20" s="9" t="str">
        <f t="shared" si="1"/>
        <v>Yes</v>
      </c>
    </row>
    <row r="21" spans="1:11" x14ac:dyDescent="0.2">
      <c r="A21" s="89" t="s">
        <v>846</v>
      </c>
      <c r="B21" s="35" t="s">
        <v>213</v>
      </c>
      <c r="C21" s="10">
        <v>12.840675477</v>
      </c>
      <c r="D21" s="9" t="str">
        <f>IF($B21="N/A","N/A",IF(C21&gt;15,"No",IF(C21&lt;-15,"No","Yes")))</f>
        <v>N/A</v>
      </c>
      <c r="E21" s="10">
        <v>12.644120708000001</v>
      </c>
      <c r="F21" s="9" t="str">
        <f>IF($B21="N/A","N/A",IF(E21&gt;15,"No",IF(E21&lt;-15,"No","Yes")))</f>
        <v>N/A</v>
      </c>
      <c r="G21" s="10">
        <v>12.900715564</v>
      </c>
      <c r="H21" s="9" t="str">
        <f>IF($B21="N/A","N/A",IF(G21&gt;15,"No",IF(G21&lt;-15,"No","Yes")))</f>
        <v>N/A</v>
      </c>
      <c r="I21" s="10">
        <v>-1.53</v>
      </c>
      <c r="J21" s="10">
        <v>2.0289999999999999</v>
      </c>
      <c r="K21" s="9" t="str">
        <f t="shared" si="1"/>
        <v>Yes</v>
      </c>
    </row>
    <row r="22" spans="1:11" x14ac:dyDescent="0.2">
      <c r="A22" s="89" t="s">
        <v>1697</v>
      </c>
      <c r="B22" s="60" t="s">
        <v>224</v>
      </c>
      <c r="C22" s="9">
        <v>0.55535820599999997</v>
      </c>
      <c r="D22" s="9" t="str">
        <f>IF($B22="N/A","N/A",IF(C22&gt;5,"No",IF(C22&lt;=0,"No","Yes")))</f>
        <v>Yes</v>
      </c>
      <c r="E22" s="9">
        <v>0.6796141282</v>
      </c>
      <c r="F22" s="9" t="str">
        <f>IF($B22="N/A","N/A",IF(E22&gt;5,"No",IF(E22&lt;=0,"No","Yes")))</f>
        <v>Yes</v>
      </c>
      <c r="G22" s="9">
        <v>0.63530566870000005</v>
      </c>
      <c r="H22" s="9" t="str">
        <f>IF($B22="N/A","N/A",IF(G22&gt;5,"No",IF(G22&lt;=0,"No","Yes")))</f>
        <v>Yes</v>
      </c>
      <c r="I22" s="10">
        <v>22.37</v>
      </c>
      <c r="J22" s="10">
        <v>-6.52</v>
      </c>
      <c r="K22" s="9" t="str">
        <f t="shared" si="1"/>
        <v>Yes</v>
      </c>
    </row>
    <row r="23" spans="1:11" x14ac:dyDescent="0.2">
      <c r="A23" s="89" t="s">
        <v>130</v>
      </c>
      <c r="B23" s="35" t="s">
        <v>213</v>
      </c>
      <c r="C23" s="9">
        <v>94.954954955000005</v>
      </c>
      <c r="D23" s="9" t="str">
        <f>IF($B23="N/A","N/A",IF(C23&gt;15,"No",IF(C23&lt;-15,"No","Yes")))</f>
        <v>N/A</v>
      </c>
      <c r="E23" s="9">
        <v>88.358993616000006</v>
      </c>
      <c r="F23" s="9" t="str">
        <f>IF($B23="N/A","N/A",IF(E23&gt;15,"No",IF(E23&lt;-15,"No","Yes")))</f>
        <v>N/A</v>
      </c>
      <c r="G23" s="9">
        <v>78.471074380000005</v>
      </c>
      <c r="H23" s="9" t="str">
        <f>IF($B23="N/A","N/A",IF(G23&gt;15,"No",IF(G23&lt;-15,"No","Yes")))</f>
        <v>N/A</v>
      </c>
      <c r="I23" s="10">
        <v>-6.95</v>
      </c>
      <c r="J23" s="10">
        <v>-11.2</v>
      </c>
      <c r="K23" s="9" t="str">
        <f t="shared" si="1"/>
        <v>Yes</v>
      </c>
    </row>
    <row r="24" spans="1:11" x14ac:dyDescent="0.2">
      <c r="A24" s="89" t="s">
        <v>847</v>
      </c>
      <c r="B24" s="35" t="s">
        <v>213</v>
      </c>
      <c r="C24" s="10">
        <v>15.673624287999999</v>
      </c>
      <c r="D24" s="9" t="str">
        <f>IF($B24="N/A","N/A",IF(C24&gt;15,"No",IF(C24&lt;-15,"No","Yes")))</f>
        <v>N/A</v>
      </c>
      <c r="E24" s="10">
        <v>16.331491712999998</v>
      </c>
      <c r="F24" s="9" t="str">
        <f>IF($B24="N/A","N/A",IF(E24&gt;15,"No",IF(E24&lt;-15,"No","Yes")))</f>
        <v>N/A</v>
      </c>
      <c r="G24" s="10">
        <v>17.468141126999999</v>
      </c>
      <c r="H24" s="9" t="str">
        <f>IF($B24="N/A","N/A",IF(G24&gt;15,"No",IF(G24&lt;-15,"No","Yes")))</f>
        <v>N/A</v>
      </c>
      <c r="I24" s="10">
        <v>4.1970000000000001</v>
      </c>
      <c r="J24" s="10">
        <v>6.96</v>
      </c>
      <c r="K24" s="9" t="str">
        <f t="shared" si="1"/>
        <v>Yes</v>
      </c>
    </row>
    <row r="25" spans="1:11" x14ac:dyDescent="0.2">
      <c r="A25" s="89" t="s">
        <v>15</v>
      </c>
      <c r="B25" s="35" t="s">
        <v>240</v>
      </c>
      <c r="C25" s="9">
        <v>5.5645891599999997</v>
      </c>
      <c r="D25" s="9" t="str">
        <f>IF($B25="N/A","N/A",IF(C25&gt;20,"No",IF(C25&lt;1,"No","Yes")))</f>
        <v>Yes</v>
      </c>
      <c r="E25" s="9">
        <v>5.1686913026000001</v>
      </c>
      <c r="F25" s="9" t="str">
        <f>IF($B25="N/A","N/A",IF(E25&gt;20,"No",IF(E25&lt;1,"No","Yes")))</f>
        <v>Yes</v>
      </c>
      <c r="G25" s="9">
        <v>5.0903210394</v>
      </c>
      <c r="H25" s="9" t="str">
        <f>IF($B25="N/A","N/A",IF(G25&gt;20,"No",IF(G25&lt;1,"No","Yes")))</f>
        <v>Yes</v>
      </c>
      <c r="I25" s="10">
        <v>-7.11</v>
      </c>
      <c r="J25" s="10">
        <v>-1.52</v>
      </c>
      <c r="K25" s="9" t="str">
        <f t="shared" ref="K25:K34" si="2">IF(J25="Div by 0", "N/A", IF(J25="N/A","N/A", IF(J25&gt;30, "No", IF(J25&lt;-30, "No", "Yes"))))</f>
        <v>Yes</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99.961975473999999</v>
      </c>
      <c r="D27" s="9" t="str">
        <f>IF($B27="N/A","N/A",IF(C27&gt;100,"No",IF(C27&lt;95,"No","Yes")))</f>
        <v>Yes</v>
      </c>
      <c r="E27" s="9">
        <v>99.964271131000004</v>
      </c>
      <c r="F27" s="9" t="str">
        <f>IF($B27="N/A","N/A",IF(E27&gt;100,"No",IF(E27&lt;95,"No","Yes")))</f>
        <v>Yes</v>
      </c>
      <c r="G27" s="9">
        <v>99.957996319000003</v>
      </c>
      <c r="H27" s="9" t="str">
        <f>IF($B27="N/A","N/A",IF(G27&gt;100,"No",IF(G27&lt;95,"No","Yes")))</f>
        <v>Yes</v>
      </c>
      <c r="I27" s="10">
        <v>2.3E-3</v>
      </c>
      <c r="J27" s="10">
        <v>-6.0000000000000001E-3</v>
      </c>
      <c r="K27" s="9" t="str">
        <f t="shared" si="2"/>
        <v>Yes</v>
      </c>
    </row>
    <row r="28" spans="1:11" x14ac:dyDescent="0.2">
      <c r="A28" s="89" t="s">
        <v>848</v>
      </c>
      <c r="B28" s="35" t="s">
        <v>226</v>
      </c>
      <c r="C28" s="9">
        <v>11.290072324</v>
      </c>
      <c r="D28" s="9" t="str">
        <f>IF($B28="N/A","N/A",IF(C28&gt;30,"No",IF(C28&lt;5,"No","Yes")))</f>
        <v>Yes</v>
      </c>
      <c r="E28" s="9">
        <v>10.30890988</v>
      </c>
      <c r="F28" s="9" t="str">
        <f>IF($B28="N/A","N/A",IF(E28&gt;30,"No",IF(E28&lt;5,"No","Yes")))</f>
        <v>Yes</v>
      </c>
      <c r="G28" s="9">
        <v>9.9958241302000008</v>
      </c>
      <c r="H28" s="9" t="str">
        <f>IF($B28="N/A","N/A",IF(G28&gt;30,"No",IF(G28&lt;5,"No","Yes")))</f>
        <v>Yes</v>
      </c>
      <c r="I28" s="10">
        <v>-8.69</v>
      </c>
      <c r="J28" s="10">
        <v>-3.04</v>
      </c>
      <c r="K28" s="9" t="str">
        <f t="shared" si="2"/>
        <v>Yes</v>
      </c>
    </row>
    <row r="29" spans="1:11" x14ac:dyDescent="0.2">
      <c r="A29" s="89" t="s">
        <v>849</v>
      </c>
      <c r="B29" s="35" t="s">
        <v>227</v>
      </c>
      <c r="C29" s="9">
        <v>43.070146901000001</v>
      </c>
      <c r="D29" s="9" t="str">
        <f>IF($B29="N/A","N/A",IF(C29&gt;75,"No",IF(C29&lt;15,"No","Yes")))</f>
        <v>Yes</v>
      </c>
      <c r="E29" s="9">
        <v>41.385243809000002</v>
      </c>
      <c r="F29" s="9" t="str">
        <f>IF($B29="N/A","N/A",IF(E29&gt;75,"No",IF(E29&lt;15,"No","Yes")))</f>
        <v>Yes</v>
      </c>
      <c r="G29" s="9">
        <v>39.372936686999999</v>
      </c>
      <c r="H29" s="9" t="str">
        <f>IF($B29="N/A","N/A",IF(G29&gt;75,"No",IF(G29&lt;15,"No","Yes")))</f>
        <v>Yes</v>
      </c>
      <c r="I29" s="10">
        <v>-3.91</v>
      </c>
      <c r="J29" s="10">
        <v>-4.8600000000000003</v>
      </c>
      <c r="K29" s="9" t="str">
        <f t="shared" si="2"/>
        <v>Yes</v>
      </c>
    </row>
    <row r="30" spans="1:11" x14ac:dyDescent="0.2">
      <c r="A30" s="89" t="s">
        <v>850</v>
      </c>
      <c r="B30" s="35" t="s">
        <v>228</v>
      </c>
      <c r="C30" s="9">
        <v>45.639780774999998</v>
      </c>
      <c r="D30" s="9" t="str">
        <f>IF($B30="N/A","N/A",IF(C30&gt;70,"No",IF(C30&lt;25,"No","Yes")))</f>
        <v>Yes</v>
      </c>
      <c r="E30" s="9">
        <v>48.305846311000003</v>
      </c>
      <c r="F30" s="9" t="str">
        <f>IF($B30="N/A","N/A",IF(E30&gt;70,"No",IF(E30&lt;25,"No","Yes")))</f>
        <v>Yes</v>
      </c>
      <c r="G30" s="9">
        <v>50.631239182999998</v>
      </c>
      <c r="H30" s="9" t="str">
        <f>IF($B30="N/A","N/A",IF(G30&gt;70,"No",IF(G30&lt;25,"No","Yes")))</f>
        <v>Yes</v>
      </c>
      <c r="I30" s="10">
        <v>5.8419999999999996</v>
      </c>
      <c r="J30" s="10">
        <v>4.8140000000000001</v>
      </c>
      <c r="K30" s="9" t="str">
        <f t="shared" si="2"/>
        <v>Yes</v>
      </c>
    </row>
    <row r="31" spans="1:11" x14ac:dyDescent="0.2">
      <c r="A31" s="89" t="s">
        <v>160</v>
      </c>
      <c r="B31" s="35" t="s">
        <v>214</v>
      </c>
      <c r="C31" s="9">
        <v>99.963976764999998</v>
      </c>
      <c r="D31" s="9" t="str">
        <f>IF($B31="N/A","N/A",IF(C31&gt;100,"No",IF(C31&lt;95,"No","Yes")))</f>
        <v>Yes</v>
      </c>
      <c r="E31" s="9">
        <v>100</v>
      </c>
      <c r="F31" s="9" t="str">
        <f>IF($B31="N/A","N/A",IF(E31&gt;100,"No",IF(E31&lt;95,"No","Yes")))</f>
        <v>Yes</v>
      </c>
      <c r="G31" s="9">
        <v>100</v>
      </c>
      <c r="H31" s="9" t="str">
        <f>IF($B31="N/A","N/A",IF(G31&gt;100,"No",IF(G31&lt;95,"No","Yes")))</f>
        <v>Yes</v>
      </c>
      <c r="I31" s="10">
        <v>3.5999999999999997E-2</v>
      </c>
      <c r="J31" s="10">
        <v>0</v>
      </c>
      <c r="K31" s="9" t="str">
        <f t="shared" si="2"/>
        <v>Yes</v>
      </c>
    </row>
    <row r="32" spans="1:11" x14ac:dyDescent="0.2">
      <c r="A32" s="29" t="s">
        <v>372</v>
      </c>
      <c r="B32" s="35" t="s">
        <v>241</v>
      </c>
      <c r="C32" s="9">
        <v>1.2943348459999999</v>
      </c>
      <c r="D32" s="9" t="str">
        <f>IF($B32="N/A","N/A",IF(C32&gt;5,"No",IF(C32&lt;1,"No","Yes")))</f>
        <v>Yes</v>
      </c>
      <c r="E32" s="9">
        <v>1.3176296448</v>
      </c>
      <c r="F32" s="9" t="str">
        <f>IF($B32="N/A","N/A",IF(E32&gt;5,"No",IF(E32&lt;1,"No","Yes")))</f>
        <v>Yes</v>
      </c>
      <c r="G32" s="9">
        <v>1.4648783599999999</v>
      </c>
      <c r="H32" s="9" t="str">
        <f>IF($B32="N/A","N/A",IF(G32&gt;5,"No",IF(G32&lt;1,"No","Yes")))</f>
        <v>Yes</v>
      </c>
      <c r="I32" s="10">
        <v>1.8</v>
      </c>
      <c r="J32" s="10">
        <v>11.18</v>
      </c>
      <c r="K32" s="9" t="str">
        <f t="shared" si="2"/>
        <v>Yes</v>
      </c>
    </row>
    <row r="33" spans="1:11" x14ac:dyDescent="0.2">
      <c r="A33" s="29" t="s">
        <v>374</v>
      </c>
      <c r="B33" s="35" t="s">
        <v>242</v>
      </c>
      <c r="C33" s="9">
        <v>96.849968230000002</v>
      </c>
      <c r="D33" s="9" t="str">
        <f>IF($B33="N/A","N/A",IF(C33&gt;98,"No",IF(C33&lt;8,"No","Yes")))</f>
        <v>Yes</v>
      </c>
      <c r="E33" s="9">
        <v>96.836463863000006</v>
      </c>
      <c r="F33" s="9" t="str">
        <f>IF($B33="N/A","N/A",IF(E33&gt;98,"No",IF(E33&lt;8,"No","Yes")))</f>
        <v>Yes</v>
      </c>
      <c r="G33" s="9">
        <v>96.682759326999999</v>
      </c>
      <c r="H33" s="9" t="str">
        <f>IF($B33="N/A","N/A",IF(G33&gt;98,"No",IF(G33&lt;8,"No","Yes")))</f>
        <v>Yes</v>
      </c>
      <c r="I33" s="10">
        <v>-1.4E-2</v>
      </c>
      <c r="J33" s="10">
        <v>-0.159</v>
      </c>
      <c r="K33" s="9" t="str">
        <f t="shared" si="2"/>
        <v>Yes</v>
      </c>
    </row>
    <row r="34" spans="1:11" x14ac:dyDescent="0.2">
      <c r="A34" s="29" t="s">
        <v>375</v>
      </c>
      <c r="B34" s="60" t="s">
        <v>224</v>
      </c>
      <c r="C34" s="9">
        <v>0.57186885539999999</v>
      </c>
      <c r="D34" s="9" t="str">
        <f>IF($B34="N/A","N/A",IF(C34&gt;5,"No",IF(C34&lt;=0,"No","Yes")))</f>
        <v>Yes</v>
      </c>
      <c r="E34" s="9">
        <v>0.51551653740000003</v>
      </c>
      <c r="F34" s="9" t="str">
        <f>IF($B34="N/A","N/A",IF(E34&gt;5,"No",IF(E34&lt;=0,"No","Yes")))</f>
        <v>Yes</v>
      </c>
      <c r="G34" s="9">
        <v>0.52452096110000002</v>
      </c>
      <c r="H34" s="9" t="str">
        <f>IF($B34="N/A","N/A",IF(G34&gt;5,"No",IF(G34&lt;=0,"No","Yes")))</f>
        <v>Yes</v>
      </c>
      <c r="I34" s="10">
        <v>-9.85</v>
      </c>
      <c r="J34" s="10">
        <v>1.7470000000000001</v>
      </c>
      <c r="K34" s="9" t="str">
        <f t="shared" si="2"/>
        <v>Yes</v>
      </c>
    </row>
    <row r="35" spans="1:11" ht="12" customHeight="1" x14ac:dyDescent="0.2">
      <c r="A35" s="158" t="s">
        <v>1633</v>
      </c>
      <c r="B35" s="159"/>
      <c r="C35" s="159"/>
      <c r="D35" s="159"/>
      <c r="E35" s="159"/>
      <c r="F35" s="159"/>
      <c r="G35" s="159"/>
      <c r="H35" s="159"/>
      <c r="I35" s="159"/>
      <c r="J35" s="159"/>
      <c r="K35" s="160"/>
    </row>
    <row r="36" spans="1:11" x14ac:dyDescent="0.2">
      <c r="A36" s="151" t="s">
        <v>1631</v>
      </c>
      <c r="B36" s="152"/>
      <c r="C36" s="152"/>
      <c r="D36" s="152"/>
      <c r="E36" s="152"/>
      <c r="F36" s="152"/>
      <c r="G36" s="152"/>
      <c r="H36" s="152"/>
      <c r="I36" s="152"/>
      <c r="J36" s="152"/>
      <c r="K36" s="153"/>
    </row>
    <row r="37" spans="1:11" x14ac:dyDescent="0.2">
      <c r="A37" s="154" t="s">
        <v>1732</v>
      </c>
      <c r="B37" s="154"/>
      <c r="C37" s="154"/>
      <c r="D37" s="154"/>
      <c r="E37" s="154"/>
      <c r="F37" s="154"/>
      <c r="G37" s="154"/>
      <c r="H37" s="154"/>
      <c r="I37" s="154"/>
      <c r="J37" s="154"/>
      <c r="K37" s="155"/>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1581</v>
      </c>
      <c r="B2" s="149"/>
      <c r="C2" s="149"/>
      <c r="D2" s="149"/>
      <c r="E2" s="149"/>
      <c r="F2" s="149"/>
      <c r="G2" s="149"/>
      <c r="H2" s="149"/>
      <c r="I2" s="149"/>
      <c r="J2" s="149"/>
      <c r="K2" s="150"/>
    </row>
    <row r="3" spans="1:11" x14ac:dyDescent="0.2">
      <c r="A3" s="148" t="s">
        <v>1745</v>
      </c>
      <c r="B3" s="156"/>
      <c r="C3" s="156"/>
      <c r="D3" s="156"/>
      <c r="E3" s="156"/>
      <c r="F3" s="156"/>
      <c r="G3" s="156"/>
      <c r="H3" s="156"/>
      <c r="I3" s="156"/>
      <c r="J3" s="156"/>
      <c r="K3" s="157"/>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26578</v>
      </c>
      <c r="D6" s="9" t="str">
        <f>IF($B6="N/A","N/A",IF(C6&gt;15,"No",IF(C6&lt;-15,"No","Yes")))</f>
        <v>N/A</v>
      </c>
      <c r="E6" s="36">
        <v>24017</v>
      </c>
      <c r="F6" s="9" t="str">
        <f>IF($B6="N/A","N/A",IF(E6&gt;15,"No",IF(E6&lt;-15,"No","Yes")))</f>
        <v>N/A</v>
      </c>
      <c r="G6" s="36">
        <v>22955</v>
      </c>
      <c r="H6" s="9" t="str">
        <f>IF($B6="N/A","N/A",IF(G6&gt;15,"No",IF(G6&lt;-15,"No","Yes")))</f>
        <v>N/A</v>
      </c>
      <c r="I6" s="10">
        <v>-9.64</v>
      </c>
      <c r="J6" s="10">
        <v>-4.42</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851</v>
      </c>
      <c r="B9" s="35" t="s">
        <v>213</v>
      </c>
      <c r="C9" s="37">
        <v>2003.5070734999999</v>
      </c>
      <c r="D9" s="9" t="str">
        <f>IF($B9="N/A","N/A",IF(C9&gt;15,"No",IF(C9&lt;-15,"No","Yes")))</f>
        <v>N/A</v>
      </c>
      <c r="E9" s="37">
        <v>1978.5482367</v>
      </c>
      <c r="F9" s="9" t="str">
        <f>IF($B9="N/A","N/A",IF(E9&gt;15,"No",IF(E9&lt;-15,"No","Yes")))</f>
        <v>N/A</v>
      </c>
      <c r="G9" s="37">
        <v>2103.2236985</v>
      </c>
      <c r="H9" s="9" t="str">
        <f>IF($B9="N/A","N/A",IF(G9&gt;15,"No",IF(G9&lt;-15,"No","Yes")))</f>
        <v>N/A</v>
      </c>
      <c r="I9" s="10">
        <v>-1.25</v>
      </c>
      <c r="J9" s="10">
        <v>6.3010000000000002</v>
      </c>
      <c r="K9" s="9" t="str">
        <f t="shared" si="0"/>
        <v>Yes</v>
      </c>
    </row>
    <row r="10" spans="1:11" x14ac:dyDescent="0.2">
      <c r="A10" s="89" t="s">
        <v>652</v>
      </c>
      <c r="B10" s="35" t="s">
        <v>237</v>
      </c>
      <c r="C10" s="8">
        <v>96.621265707999996</v>
      </c>
      <c r="D10" s="9" t="str">
        <f>IF($B10="N/A","N/A",IF(C10&gt;99,"No",IF(C10&lt;75,"No","Yes")))</f>
        <v>Yes</v>
      </c>
      <c r="E10" s="8">
        <v>97.306074863999996</v>
      </c>
      <c r="F10" s="9" t="str">
        <f>IF($B10="N/A","N/A",IF(E10&gt;99,"No",IF(E10&lt;75,"No","Yes")))</f>
        <v>Yes</v>
      </c>
      <c r="G10" s="8">
        <v>96.632541930000002</v>
      </c>
      <c r="H10" s="9" t="str">
        <f>IF($B10="N/A","N/A",IF(G10&gt;99,"No",IF(G10&lt;75,"No","Yes")))</f>
        <v>Yes</v>
      </c>
      <c r="I10" s="10">
        <v>0.70879999999999999</v>
      </c>
      <c r="J10" s="10">
        <v>-0.69199999999999995</v>
      </c>
      <c r="K10" s="9" t="str">
        <f t="shared" si="0"/>
        <v>Yes</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
      <c r="A12" s="89" t="s">
        <v>654</v>
      </c>
      <c r="B12" s="60" t="s">
        <v>239</v>
      </c>
      <c r="C12" s="9">
        <v>3.3260591467</v>
      </c>
      <c r="D12" s="9" t="str">
        <f>IF($B12="N/A","N/A",IF(C12&gt;10,"No",IF(C12&lt;=0,"No","Yes")))</f>
        <v>Yes</v>
      </c>
      <c r="E12" s="9">
        <v>2.6772702668999999</v>
      </c>
      <c r="F12" s="9" t="str">
        <f>IF($B12="N/A","N/A",IF(E12&gt;10,"No",IF(E12&lt;=0,"No","Yes")))</f>
        <v>Yes</v>
      </c>
      <c r="G12" s="9">
        <v>3.3021128293999999</v>
      </c>
      <c r="H12" s="9" t="str">
        <f>IF($B12="N/A","N/A",IF(G12&gt;10,"No",IF(G12&lt;=0,"No","Yes")))</f>
        <v>Yes</v>
      </c>
      <c r="I12" s="10">
        <v>-19.5</v>
      </c>
      <c r="J12" s="10">
        <v>23.34</v>
      </c>
      <c r="K12" s="9" t="str">
        <f t="shared" si="0"/>
        <v>Yes</v>
      </c>
    </row>
    <row r="13" spans="1:11" x14ac:dyDescent="0.2">
      <c r="A13" s="89" t="s">
        <v>655</v>
      </c>
      <c r="B13" s="60" t="s">
        <v>224</v>
      </c>
      <c r="C13" s="9">
        <v>5.2675144899999998E-2</v>
      </c>
      <c r="D13" s="9" t="str">
        <f>IF($B13="N/A","N/A",IF(C13&gt;5,"No",IF(C13&lt;=0,"No","Yes")))</f>
        <v>Yes</v>
      </c>
      <c r="E13" s="9">
        <v>1.6654869499999999E-2</v>
      </c>
      <c r="F13" s="9" t="str">
        <f>IF($B13="N/A","N/A",IF(E13&gt;5,"No",IF(E13&lt;=0,"No","Yes")))</f>
        <v>Yes</v>
      </c>
      <c r="G13" s="9">
        <v>6.5345240700000001E-2</v>
      </c>
      <c r="H13" s="9" t="str">
        <f>IF($B13="N/A","N/A",IF(G13&gt;5,"No",IF(G13&lt;=0,"No","Yes")))</f>
        <v>Yes</v>
      </c>
      <c r="I13" s="10">
        <v>-68.400000000000006</v>
      </c>
      <c r="J13" s="10">
        <v>292.3</v>
      </c>
      <c r="K13" s="9" t="str">
        <f t="shared" si="0"/>
        <v>No</v>
      </c>
    </row>
    <row r="14" spans="1:11" x14ac:dyDescent="0.2">
      <c r="A14" s="89" t="s">
        <v>159</v>
      </c>
      <c r="B14" s="35" t="s">
        <v>214</v>
      </c>
      <c r="C14" s="9">
        <v>99.153435172000002</v>
      </c>
      <c r="D14" s="9" t="str">
        <f>IF($B14="N/A","N/A",IF(C14&gt;100,"No",IF(C14&lt;95,"No","Yes")))</f>
        <v>Yes</v>
      </c>
      <c r="E14" s="9">
        <v>98.675937876999996</v>
      </c>
      <c r="F14" s="9" t="str">
        <f>IF($B14="N/A","N/A",IF(E14&gt;100,"No",IF(E14&lt;95,"No","Yes")))</f>
        <v>Yes</v>
      </c>
      <c r="G14" s="9">
        <v>99.141799172000006</v>
      </c>
      <c r="H14" s="9" t="str">
        <f>IF($B14="N/A","N/A",IF(G14&gt;100,"No",IF(G14&lt;95,"No","Yes")))</f>
        <v>Yes</v>
      </c>
      <c r="I14" s="10">
        <v>-0.48199999999999998</v>
      </c>
      <c r="J14" s="10">
        <v>0.47210000000000002</v>
      </c>
      <c r="K14" s="9" t="str">
        <f t="shared" si="0"/>
        <v>Yes</v>
      </c>
    </row>
    <row r="15" spans="1:11" x14ac:dyDescent="0.2">
      <c r="A15" s="89" t="s">
        <v>32</v>
      </c>
      <c r="B15" s="35" t="s">
        <v>214</v>
      </c>
      <c r="C15" s="9">
        <v>99.966137407000005</v>
      </c>
      <c r="D15" s="9" t="str">
        <f>IF($B15="N/A","N/A",IF(C15&gt;100,"No",IF(C15&lt;95,"No","Yes")))</f>
        <v>Yes</v>
      </c>
      <c r="E15" s="9">
        <v>99.945871674000003</v>
      </c>
      <c r="F15" s="9" t="str">
        <f>IF($B15="N/A","N/A",IF(E15&gt;100,"No",IF(E15&lt;95,"No","Yes")))</f>
        <v>Yes</v>
      </c>
      <c r="G15" s="9">
        <v>99.969505553999994</v>
      </c>
      <c r="H15" s="9" t="str">
        <f>IF($B15="N/A","N/A",IF(G15&gt;100,"No",IF(G15&lt;95,"No","Yes")))</f>
        <v>Yes</v>
      </c>
      <c r="I15" s="10">
        <v>-0.02</v>
      </c>
      <c r="J15" s="10">
        <v>2.3599999999999999E-2</v>
      </c>
      <c r="K15" s="9" t="str">
        <f t="shared" si="0"/>
        <v>Yes</v>
      </c>
    </row>
    <row r="16" spans="1:11" x14ac:dyDescent="0.2">
      <c r="A16" s="89" t="s">
        <v>848</v>
      </c>
      <c r="B16" s="35" t="s">
        <v>226</v>
      </c>
      <c r="C16" s="9">
        <v>8.6792878918999996</v>
      </c>
      <c r="D16" s="9" t="str">
        <f>IF($B16="N/A","N/A",IF(C16&gt;30,"No",IF(C16&lt;5,"No","Yes")))</f>
        <v>Yes</v>
      </c>
      <c r="E16" s="9">
        <v>8.3902682885999997</v>
      </c>
      <c r="F16" s="9" t="str">
        <f>IF($B16="N/A","N/A",IF(E16&gt;30,"No",IF(E16&lt;5,"No","Yes")))</f>
        <v>Yes</v>
      </c>
      <c r="G16" s="9">
        <v>8.3188077392000004</v>
      </c>
      <c r="H16" s="9" t="str">
        <f>IF($B16="N/A","N/A",IF(G16&gt;30,"No",IF(G16&lt;5,"No","Yes")))</f>
        <v>Yes</v>
      </c>
      <c r="I16" s="10">
        <v>-3.33</v>
      </c>
      <c r="J16" s="10">
        <v>-0.85199999999999998</v>
      </c>
      <c r="K16" s="9" t="str">
        <f t="shared" si="0"/>
        <v>Yes</v>
      </c>
    </row>
    <row r="17" spans="1:11" x14ac:dyDescent="0.2">
      <c r="A17" s="89" t="s">
        <v>849</v>
      </c>
      <c r="B17" s="35" t="s">
        <v>227</v>
      </c>
      <c r="C17" s="9">
        <v>32.601904474999998</v>
      </c>
      <c r="D17" s="9" t="str">
        <f>IF($B17="N/A","N/A",IF(C17&gt;75,"No",IF(C17&lt;15,"No","Yes")))</f>
        <v>Yes</v>
      </c>
      <c r="E17" s="9">
        <v>30.769871687999998</v>
      </c>
      <c r="F17" s="9" t="str">
        <f>IF($B17="N/A","N/A",IF(E17&gt;75,"No",IF(E17&lt;15,"No","Yes")))</f>
        <v>Yes</v>
      </c>
      <c r="G17" s="9">
        <v>29.684504096000001</v>
      </c>
      <c r="H17" s="9" t="str">
        <f>IF($B17="N/A","N/A",IF(G17&gt;75,"No",IF(G17&lt;15,"No","Yes")))</f>
        <v>Yes</v>
      </c>
      <c r="I17" s="10">
        <v>-5.62</v>
      </c>
      <c r="J17" s="10">
        <v>-3.53</v>
      </c>
      <c r="K17" s="9" t="str">
        <f t="shared" si="0"/>
        <v>Yes</v>
      </c>
    </row>
    <row r="18" spans="1:11" x14ac:dyDescent="0.2">
      <c r="A18" s="89" t="s">
        <v>850</v>
      </c>
      <c r="B18" s="35" t="s">
        <v>228</v>
      </c>
      <c r="C18" s="9">
        <v>58.718807632999997</v>
      </c>
      <c r="D18" s="9" t="str">
        <f>IF($B18="N/A","N/A",IF(C18&gt;70,"No",IF(C18&lt;25,"No","Yes")))</f>
        <v>Yes</v>
      </c>
      <c r="E18" s="9">
        <v>60.839860023</v>
      </c>
      <c r="F18" s="9" t="str">
        <f>IF($B18="N/A","N/A",IF(E18&gt;70,"No",IF(E18&lt;25,"No","Yes")))</f>
        <v>Yes</v>
      </c>
      <c r="G18" s="9">
        <v>61.996688165000002</v>
      </c>
      <c r="H18" s="9" t="str">
        <f>IF($B18="N/A","N/A",IF(G18&gt;70,"No",IF(G18&lt;25,"No","Yes")))</f>
        <v>Yes</v>
      </c>
      <c r="I18" s="10">
        <v>3.6120000000000001</v>
      </c>
      <c r="J18" s="10">
        <v>1.901</v>
      </c>
      <c r="K18" s="9" t="str">
        <f t="shared" si="0"/>
        <v>Yes</v>
      </c>
    </row>
    <row r="19" spans="1:11" x14ac:dyDescent="0.2">
      <c r="A19" s="89" t="s">
        <v>160</v>
      </c>
      <c r="B19" s="35" t="s">
        <v>214</v>
      </c>
      <c r="C19" s="9">
        <v>99.920987283000002</v>
      </c>
      <c r="D19" s="9" t="str">
        <f>IF($B19="N/A","N/A",IF(C19&gt;100,"No",IF(C19&lt;95,"No","Yes")))</f>
        <v>Yes</v>
      </c>
      <c r="E19" s="9">
        <v>100</v>
      </c>
      <c r="F19" s="9" t="str">
        <f>IF($B19="N/A","N/A",IF(E19&gt;100,"No",IF(E19&lt;95,"No","Yes")))</f>
        <v>Yes</v>
      </c>
      <c r="G19" s="9">
        <v>100</v>
      </c>
      <c r="H19" s="9" t="str">
        <f>IF($B19="N/A","N/A",IF(G19&gt;100,"No",IF(G19&lt;95,"No","Yes")))</f>
        <v>Yes</v>
      </c>
      <c r="I19" s="10">
        <v>7.9100000000000004E-2</v>
      </c>
      <c r="J19" s="10">
        <v>0</v>
      </c>
      <c r="K19" s="9" t="str">
        <f t="shared" si="0"/>
        <v>Yes</v>
      </c>
    </row>
    <row r="20" spans="1:11" x14ac:dyDescent="0.2">
      <c r="A20" s="29" t="s">
        <v>372</v>
      </c>
      <c r="B20" s="35" t="s">
        <v>241</v>
      </c>
      <c r="C20" s="9">
        <v>16.077206711999999</v>
      </c>
      <c r="D20" s="9" t="str">
        <f>IF($B20="N/A","N/A",IF(C20&gt;5,"No",IF(C20&lt;1,"No","Yes")))</f>
        <v>No</v>
      </c>
      <c r="E20" s="9">
        <v>16.517466794000001</v>
      </c>
      <c r="F20" s="9" t="str">
        <f>IF($B20="N/A","N/A",IF(E20&gt;5,"No",IF(E20&lt;1,"No","Yes")))</f>
        <v>No</v>
      </c>
      <c r="G20" s="9">
        <v>17.682422129999999</v>
      </c>
      <c r="H20" s="9" t="str">
        <f>IF($B20="N/A","N/A",IF(G20&gt;5,"No",IF(G20&lt;1,"No","Yes")))</f>
        <v>No</v>
      </c>
      <c r="I20" s="10">
        <v>2.738</v>
      </c>
      <c r="J20" s="10">
        <v>7.0529999999999999</v>
      </c>
      <c r="K20" s="9" t="str">
        <f t="shared" si="0"/>
        <v>Yes</v>
      </c>
    </row>
    <row r="21" spans="1:11" x14ac:dyDescent="0.2">
      <c r="A21" s="29" t="s">
        <v>374</v>
      </c>
      <c r="B21" s="35" t="s">
        <v>242</v>
      </c>
      <c r="C21" s="9">
        <v>69.474753555999996</v>
      </c>
      <c r="D21" s="9" t="str">
        <f>IF($B21="N/A","N/A",IF(C21&gt;98,"No",IF(C21&lt;8,"No","Yes")))</f>
        <v>Yes</v>
      </c>
      <c r="E21" s="9">
        <v>69.808885372999995</v>
      </c>
      <c r="F21" s="9" t="str">
        <f>IF($B21="N/A","N/A",IF(E21&gt;98,"No",IF(E21&lt;8,"No","Yes")))</f>
        <v>Yes</v>
      </c>
      <c r="G21" s="9">
        <v>68.651709866999994</v>
      </c>
      <c r="H21" s="9" t="str">
        <f>IF($B21="N/A","N/A",IF(G21&gt;98,"No",IF(G21&lt;8,"No","Yes")))</f>
        <v>Yes</v>
      </c>
      <c r="I21" s="10">
        <v>0.48089999999999999</v>
      </c>
      <c r="J21" s="10">
        <v>-1.66</v>
      </c>
      <c r="K21" s="9" t="str">
        <f t="shared" si="0"/>
        <v>Yes</v>
      </c>
    </row>
    <row r="22" spans="1:11" x14ac:dyDescent="0.2">
      <c r="A22" s="29" t="s">
        <v>375</v>
      </c>
      <c r="B22" s="60" t="s">
        <v>224</v>
      </c>
      <c r="C22" s="9">
        <v>0.93310256599999997</v>
      </c>
      <c r="D22" s="9" t="str">
        <f>IF($B22="N/A","N/A",IF(C22&gt;5,"No",IF(C22&lt;=0,"No","Yes")))</f>
        <v>Yes</v>
      </c>
      <c r="E22" s="9">
        <v>0.9285089728</v>
      </c>
      <c r="F22" s="9" t="str">
        <f>IF($B22="N/A","N/A",IF(E22&gt;5,"No",IF(E22&lt;=0,"No","Yes")))</f>
        <v>Yes</v>
      </c>
      <c r="G22" s="9">
        <v>0.94532781529999999</v>
      </c>
      <c r="H22" s="9" t="str">
        <f>IF($B22="N/A","N/A",IF(G22&gt;5,"No",IF(G22&lt;=0,"No","Yes")))</f>
        <v>Yes</v>
      </c>
      <c r="I22" s="10">
        <v>-0.49199999999999999</v>
      </c>
      <c r="J22" s="10">
        <v>1.8109999999999999</v>
      </c>
      <c r="K22" s="9" t="str">
        <f t="shared" si="0"/>
        <v>Yes</v>
      </c>
    </row>
    <row r="23" spans="1:11" ht="12" customHeight="1" x14ac:dyDescent="0.2">
      <c r="A23" s="158" t="s">
        <v>1633</v>
      </c>
      <c r="B23" s="159"/>
      <c r="C23" s="159"/>
      <c r="D23" s="159"/>
      <c r="E23" s="159"/>
      <c r="F23" s="159"/>
      <c r="G23" s="159"/>
      <c r="H23" s="159"/>
      <c r="I23" s="159"/>
      <c r="J23" s="159"/>
      <c r="K23" s="160"/>
    </row>
    <row r="24" spans="1:11" x14ac:dyDescent="0.2">
      <c r="A24" s="151" t="s">
        <v>1631</v>
      </c>
      <c r="B24" s="152"/>
      <c r="C24" s="152"/>
      <c r="D24" s="152"/>
      <c r="E24" s="152"/>
      <c r="F24" s="152"/>
      <c r="G24" s="152"/>
      <c r="H24" s="152"/>
      <c r="I24" s="152"/>
      <c r="J24" s="152"/>
      <c r="K24" s="153"/>
    </row>
    <row r="25" spans="1:11" x14ac:dyDescent="0.2">
      <c r="A25" s="154" t="s">
        <v>1732</v>
      </c>
      <c r="B25" s="154"/>
      <c r="C25" s="154"/>
      <c r="D25" s="154"/>
      <c r="E25" s="154"/>
      <c r="F25" s="154"/>
      <c r="G25" s="154"/>
      <c r="H25" s="154"/>
      <c r="I25" s="154"/>
      <c r="J25" s="154"/>
      <c r="K25" s="155"/>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2017-05-15T20:05:57Z</dcterms:modified>
  <dc:language>English</dc:language>
</cp:coreProperties>
</file>