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05-20 - Deliverables\Validation Tables\State Specific Validation Tables\"/>
    </mc:Choice>
  </mc:AlternateContent>
  <bookViews>
    <workbookView xWindow="2160" yWindow="2295" windowWidth="13875" windowHeight="8940" tabRatio="669" activeTab="1"/>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<sst xmlns="http://schemas.openxmlformats.org/spreadsheetml/2006/main" count="7095" uniqueCount="1752">
  <si>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</si>
  <si>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</si>
  <si>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</si>
  <si>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</si>
  <si>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</si>
  <si>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</si>
  <si>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</si>
  <si>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</si>
  <si>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</si>
  <si>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</si>
  <si>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</si>
  <si>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</si>
  <si>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</si>
  <si>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</si>
  <si>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</si>
  <si>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</si>
  <si>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</si>
  <si>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</si>
  <si>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</si>
  <si>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</si>
  <si>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</si>
  <si>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</si>
  <si>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</si>
  <si>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</si>
  <si>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</si>
  <si>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</si>
  <si>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</si>
  <si>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</si>
  <si>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</si>
  <si>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</si>
  <si>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</si>
  <si>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</si>
  <si>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</si>
  <si>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</si>
  <si>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</si>
  <si>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</si>
  <si>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</si>
  <si>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</si>
  <si>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</si>
  <si>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</si>
  <si>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</si>
  <si>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</si>
  <si>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</si>
  <si>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</si>
  <si>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</si>
  <si>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</si>
  <si>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</si>
  <si>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</si>
  <si>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</si>
  <si>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</si>
  <si>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</si>
  <si>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</si>
  <si>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</si>
  <si>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</si>
  <si>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</si>
  <si>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</si>
  <si>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</si>
  <si>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</si>
  <si>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</si>
  <si>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</si>
  <si>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</si>
  <si>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</si>
  <si>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</si>
  <si>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</si>
  <si>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</si>
  <si>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</si>
  <si>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</si>
  <si>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</si>
  <si>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</si>
  <si>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</si>
  <si>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</si>
  <si>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</si>
  <si>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</si>
  <si>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</si>
  <si>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</si>
  <si>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</si>
  <si>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</si>
  <si>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</si>
  <si>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</si>
  <si>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</si>
  <si>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</si>
  <si>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</si>
  <si>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</si>
  <si>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</si>
  <si>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</si>
  <si>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</si>
  <si>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</si>
  <si>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</si>
  <si>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</si>
  <si>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</si>
  <si>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</si>
  <si>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</si>
  <si>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</si>
  <si>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</si>
  <si>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</si>
  <si>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</si>
  <si>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</si>
  <si>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</si>
  <si>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</si>
  <si>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</si>
  <si>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</si>
  <si>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</si>
  <si>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</si>
  <si>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</si>
  <si>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</si>
  <si>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</si>
  <si>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</si>
  <si>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</si>
  <si>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</si>
  <si>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</si>
  <si>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</si>
  <si>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</si>
  <si>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</si>
  <si>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</si>
  <si>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</si>
  <si>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</si>
  <si>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</si>
  <si>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</si>
  <si>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</si>
  <si>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</si>
  <si>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</si>
  <si>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</si>
  <si>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</si>
  <si>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</si>
  <si>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</si>
  <si>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</si>
  <si>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</si>
  <si>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</si>
  <si>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</si>
  <si>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</si>
  <si>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</si>
  <si>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</si>
  <si>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</si>
  <si>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</si>
  <si>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</si>
  <si>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</si>
  <si>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</si>
  <si>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</si>
  <si>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</si>
  <si>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</si>
  <si>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</si>
  <si>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</si>
  <si>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</si>
  <si>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</si>
  <si>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</si>
  <si>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</si>
  <si>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</si>
  <si>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</si>
  <si>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</si>
  <si>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</si>
  <si>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</si>
  <si>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</si>
  <si>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</si>
  <si>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</si>
  <si>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</si>
  <si>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</si>
  <si>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</si>
  <si>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</si>
  <si>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</si>
  <si>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</si>
  <si>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</si>
  <si>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</si>
  <si>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</si>
  <si>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</si>
  <si>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</si>
  <si>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</si>
  <si>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</si>
  <si>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</si>
  <si>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</si>
  <si>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</si>
  <si>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</si>
  <si>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</si>
  <si>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</si>
  <si>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</si>
  <si>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</si>
  <si>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</si>
  <si>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</si>
  <si>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</si>
  <si>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</si>
  <si>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</si>
  <si>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</si>
  <si>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</si>
  <si>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</si>
  <si>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</si>
  <si>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</si>
  <si>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</si>
  <si>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</si>
  <si>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</si>
  <si>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</si>
  <si>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</si>
  <si>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</si>
  <si>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</si>
  <si>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</si>
  <si>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</si>
  <si>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</si>
  <si>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</si>
  <si>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</si>
  <si>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</si>
  <si>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</si>
  <si>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</si>
  <si>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</si>
  <si>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</si>
  <si>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</si>
  <si>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</si>
  <si>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</si>
  <si>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</si>
  <si>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</si>
  <si>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</si>
  <si>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</si>
  <si>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</si>
  <si>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</si>
  <si>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</si>
  <si>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</si>
  <si>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</si>
  <si>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</si>
  <si>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</si>
  <si>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</si>
  <si>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</si>
  <si>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</si>
  <si>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</si>
  <si>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</si>
  <si>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</si>
  <si>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</si>
  <si>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</si>
  <si>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</si>
  <si>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</si>
  <si>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</si>
  <si>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</si>
  <si>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</si>
  <si>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</si>
  <si>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</si>
  <si>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</si>
  <si>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</si>
  <si>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</si>
  <si>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</si>
  <si>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</si>
  <si>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</si>
  <si>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</si>
  <si>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</si>
  <si>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</si>
  <si>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</si>
  <si>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</si>
  <si>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</si>
  <si>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</si>
  <si>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</si>
  <si>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</si>
  <si>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</si>
  <si>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</si>
  <si>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</si>
  <si>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</si>
  <si>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</si>
  <si>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</si>
  <si>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</si>
  <si>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</si>
  <si>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</si>
  <si>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</si>
  <si>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</si>
  <si>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</si>
  <si>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</si>
  <si>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</si>
  <si>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</si>
  <si>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</si>
  <si>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</si>
  <si>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</si>
  <si>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</si>
  <si>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</si>
  <si>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</si>
  <si>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</si>
  <si>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</si>
  <si>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</si>
  <si>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</si>
  <si>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</si>
  <si>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</si>
  <si>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</si>
  <si>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</si>
  <si>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</si>
  <si>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</si>
  <si>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</si>
  <si>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</si>
  <si>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</si>
  <si>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</si>
  <si>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</si>
  <si>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</si>
  <si>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</si>
  <si>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</si>
  <si>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</si>
  <si>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</si>
  <si>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</si>
  <si>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</si>
  <si>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</si>
  <si>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</si>
  <si>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</si>
  <si>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</si>
  <si>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</si>
  <si>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</si>
  <si>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</si>
  <si>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</si>
  <si>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</si>
  <si>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</si>
  <si>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</si>
  <si>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</si>
  <si>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</si>
  <si>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</si>
  <si>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</si>
  <si>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</si>
  <si>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</si>
  <si>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</si>
  <si>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</si>
  <si>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</si>
  <si>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</si>
  <si>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</si>
  <si>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</si>
  <si>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</si>
  <si>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</si>
  <si>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</si>
  <si>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</si>
  <si>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</si>
  <si>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</si>
  <si>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</si>
  <si>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</si>
  <si>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</si>
  <si>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</si>
  <si>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</si>
  <si>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</si>
  <si>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</si>
  <si>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</si>
  <si>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</si>
  <si>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</si>
  <si>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</si>
  <si>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</si>
  <si>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</si>
  <si>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</si>
  <si>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</si>
  <si>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</si>
  <si>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</si>
  <si>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</si>
  <si>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</si>
  <si>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</si>
  <si>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</si>
  <si>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</si>
  <si>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</si>
  <si>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</si>
  <si>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</si>
  <si>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</si>
  <si>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</si>
  <si>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</si>
  <si>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</si>
  <si>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</si>
  <si>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</si>
  <si>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</si>
  <si>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</si>
  <si>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</si>
  <si>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</si>
  <si>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</si>
  <si>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</si>
  <si>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</si>
  <si>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</si>
  <si>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</si>
  <si>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</si>
  <si>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</si>
  <si>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</si>
  <si>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</si>
  <si>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</si>
  <si>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</si>
  <si>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</si>
  <si>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</si>
  <si>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</si>
  <si>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</si>
  <si>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</si>
  <si>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</si>
  <si>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</si>
  <si>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</si>
  <si>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</si>
  <si>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</si>
  <si>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</si>
  <si>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</si>
  <si>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</si>
  <si>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</si>
  <si>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</si>
  <si>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</si>
  <si>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</si>
  <si>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</si>
  <si>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</si>
  <si>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</si>
  <si>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</si>
  <si>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</si>
  <si>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</si>
  <si>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</si>
  <si>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</si>
  <si>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</si>
  <si>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</si>
  <si>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</si>
  <si>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</si>
  <si>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</si>
  <si>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</si>
  <si>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</si>
  <si>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</si>
  <si>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</si>
  <si>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</si>
  <si>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</si>
  <si>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</si>
  <si>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</si>
  <si>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</si>
  <si>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</si>
  <si>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</si>
  <si>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</si>
  <si>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</si>
  <si>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</si>
  <si>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</si>
  <si>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</si>
  <si>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</si>
  <si>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</si>
  <si>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</si>
  <si>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</si>
  <si>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</si>
  <si>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</si>
  <si>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</si>
  <si>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</si>
  <si>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</si>
  <si>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</si>
  <si>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</si>
  <si>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</si>
  <si>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</si>
  <si>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</si>
  <si>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</si>
  <si>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</si>
  <si>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</si>
  <si>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</si>
  <si>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</si>
  <si>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</si>
  <si>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</si>
  <si>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</si>
  <si>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</si>
  <si>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</si>
  <si>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</si>
  <si>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</si>
  <si>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</si>
  <si>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</si>
  <si>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</si>
  <si>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</si>
  <si>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</si>
  <si>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</si>
  <si>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</si>
  <si>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</si>
  <si>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</si>
  <si>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</si>
  <si>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</si>
  <si>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</si>
  <si>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</si>
  <si>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</si>
  <si>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</si>
  <si>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</si>
  <si>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</si>
  <si>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</si>
  <si>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</si>
  <si>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</si>
  <si>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</si>
  <si>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</si>
  <si>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</si>
  <si>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</si>
  <si>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</si>
  <si>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</si>
  <si>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</si>
  <si>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</si>
  <si>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</si>
  <si>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</si>
  <si>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</si>
  <si>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</si>
  <si>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</si>
  <si>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</si>
  <si>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</si>
  <si>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</si>
  <si>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</si>
  <si>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</si>
  <si>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</si>
  <si>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</si>
  <si>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</si>
  <si>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</si>
  <si>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</si>
  <si>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</si>
  <si>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</si>
  <si>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</si>
  <si>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</si>
  <si>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</si>
  <si>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</si>
  <si>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</si>
  <si>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</si>
  <si>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</si>
  <si>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</si>
  <si>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</si>
  <si>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</si>
  <si>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</si>
  <si>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</si>
  <si>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</si>
  <si>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</si>
  <si>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</si>
  <si>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</si>
  <si>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</si>
  <si>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</si>
  <si>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</si>
  <si>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</si>
  <si>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</si>
  <si>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</si>
  <si>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</si>
  <si>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</si>
  <si>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</si>
  <si>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</si>
  <si>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</si>
  <si>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</si>
  <si>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</si>
  <si>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</si>
  <si>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</si>
  <si>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</si>
  <si>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</si>
  <si>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</si>
  <si>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</si>
  <si>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</si>
  <si>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</si>
  <si>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</si>
  <si>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</si>
  <si>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</si>
  <si>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</si>
  <si>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</si>
  <si>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</si>
  <si>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</si>
  <si>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</si>
  <si>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</si>
  <si>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</si>
  <si>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</si>
  <si>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</si>
  <si>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</si>
  <si>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</si>
  <si>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</si>
  <si>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</si>
  <si>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</si>
  <si>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</si>
  <si>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</si>
  <si>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</si>
  <si>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</si>
  <si>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</si>
  <si>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</si>
  <si>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</si>
  <si>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</si>
  <si>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</si>
  <si>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</si>
  <si>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</si>
  <si>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</si>
  <si>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</si>
  <si>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</si>
  <si>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</si>
  <si>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</si>
  <si>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</si>
  <si>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</si>
  <si>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</si>
  <si>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</si>
  <si>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</si>
  <si>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</si>
  <si>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</si>
  <si>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</si>
  <si>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</si>
  <si>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</si>
  <si>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</si>
  <si>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</si>
  <si>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</si>
  <si>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</si>
  <si>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</si>
  <si>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</si>
  <si>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</si>
  <si>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</si>
  <si>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</si>
  <si>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</si>
  <si>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</si>
  <si>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</si>
  <si>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</si>
  <si>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</si>
  <si>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</si>
  <si>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</si>
  <si>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</si>
  <si>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</si>
  <si>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</si>
  <si>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</si>
  <si>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</si>
  <si>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</si>
  <si>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</si>
  <si>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</si>
  <si>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</si>
  <si>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</si>
  <si>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</si>
  <si>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</si>
  <si>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</si>
  <si>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</si>
  <si>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</si>
  <si>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</si>
  <si>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</si>
  <si>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</si>
  <si>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</si>
  <si>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</si>
  <si>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</si>
  <si>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</si>
  <si>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</si>
  <si>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</si>
  <si>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</si>
  <si>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</si>
  <si>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</si>
  <si>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</si>
  <si>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</si>
  <si>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</si>
  <si>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</si>
  <si>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</si>
  <si>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</si>
  <si>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</si>
  <si>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</si>
  <si>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</si>
  <si>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</si>
  <si>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</si>
  <si>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</si>
  <si>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</si>
  <si>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</si>
  <si>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</si>
  <si>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</si>
  <si>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</si>
  <si>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</si>
  <si>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</si>
  <si>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</si>
  <si>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</si>
  <si>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</si>
  <si>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</si>
  <si>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</si>
  <si>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</si>
  <si>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</si>
  <si>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</si>
  <si>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</si>
  <si>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</si>
  <si>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</si>
  <si>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</si>
  <si>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</si>
  <si>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</si>
  <si>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</si>
  <si>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</si>
  <si>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</si>
  <si>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</si>
  <si>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</si>
  <si>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</si>
  <si>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</si>
  <si>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</si>
  <si>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</si>
  <si>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</si>
  <si>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</si>
  <si>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</si>
  <si>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</si>
  <si>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</si>
  <si>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</si>
  <si>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</si>
  <si>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</si>
  <si>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</si>
  <si>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</si>
  <si>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</si>
  <si>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</si>
  <si>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</si>
  <si>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</si>
  <si>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</si>
  <si>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</si>
  <si>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</si>
  <si>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</si>
  <si>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</si>
  <si>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</si>
  <si>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</si>
  <si>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</si>
  <si>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</si>
  <si>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</si>
  <si>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</si>
  <si>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</si>
  <si>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</si>
  <si>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</si>
  <si>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</si>
  <si>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</si>
  <si>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</si>
  <si>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</si>
  <si>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</si>
  <si>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</si>
  <si>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</si>
  <si>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</si>
  <si>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</si>
  <si>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</si>
  <si>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</si>
  <si>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</si>
  <si>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</si>
  <si>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</si>
  <si>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</si>
  <si>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</si>
  <si>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</si>
  <si>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</si>
  <si>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</si>
  <si>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</si>
  <si>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</si>
  <si>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</si>
  <si>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</si>
  <si>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</si>
  <si>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</si>
  <si>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</si>
  <si>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</si>
  <si>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</si>
  <si>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</si>
  <si>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</si>
  <si>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</si>
  <si>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</si>
  <si>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</si>
  <si>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</si>
  <si>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</si>
  <si>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</si>
  <si>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</si>
  <si>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</si>
  <si>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</si>
  <si>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</si>
  <si>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</si>
  <si>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</si>
  <si>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</si>
  <si>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</si>
  <si>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</si>
  <si>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</si>
  <si>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</si>
  <si>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</si>
  <si>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</si>
  <si>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</si>
  <si>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</si>
  <si>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</si>
  <si>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</si>
  <si>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</si>
  <si>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</si>
  <si>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</si>
  <si>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</si>
  <si>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</si>
  <si>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</si>
  <si>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</si>
  <si>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</si>
  <si>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</si>
  <si>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</si>
  <si>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</si>
  <si>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</si>
  <si>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</si>
  <si>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</si>
  <si>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</si>
  <si>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</si>
  <si>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</si>
  <si>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</si>
  <si>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</si>
  <si>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</si>
  <si>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</si>
  <si>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</si>
  <si>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</si>
  <si>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</si>
  <si>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</si>
  <si>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</si>
  <si>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</si>
  <si>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</si>
  <si>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</si>
  <si>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</si>
  <si>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</si>
  <si>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</si>
  <si>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</si>
  <si>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</si>
  <si>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</si>
  <si>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</si>
  <si>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</si>
  <si>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</si>
  <si>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</si>
  <si>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</si>
  <si>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</si>
  <si>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</si>
  <si>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</si>
  <si>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</si>
  <si>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</si>
  <si>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</si>
  <si>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</si>
  <si>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</si>
  <si>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</si>
  <si>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</si>
  <si>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</si>
  <si>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</si>
  <si>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</si>
  <si>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</si>
  <si>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</si>
  <si>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</si>
  <si>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</si>
  <si>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</si>
  <si>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</si>
  <si>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</si>
  <si>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</si>
  <si>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</si>
  <si>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</si>
  <si>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</si>
  <si>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</si>
  <si>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</si>
  <si>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</si>
  <si>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</si>
  <si>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</si>
  <si>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</si>
  <si>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</si>
  <si>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</si>
  <si>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</si>
  <si>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</si>
  <si>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</si>
  <si>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</si>
  <si>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</si>
  <si>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</si>
  <si>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</si>
  <si>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</si>
  <si>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</si>
  <si>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</si>
  <si>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</si>
  <si>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</si>
  <si>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</si>
  <si>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</si>
  <si>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</si>
  <si>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</si>
  <si>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</si>
  <si>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</si>
  <si>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</si>
  <si>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</si>
  <si>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</si>
  <si>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</si>
  <si>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</si>
  <si>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</si>
  <si>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</si>
  <si>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</si>
  <si>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</si>
  <si>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</si>
  <si>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</si>
  <si>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</si>
  <si>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</si>
  <si>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</si>
  <si>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</si>
  <si>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</si>
  <si>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</si>
  <si>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</si>
  <si>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</si>
  <si>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</si>
  <si>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</si>
  <si>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</si>
  <si>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</si>
  <si>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</si>
  <si>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</si>
  <si>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</si>
  <si>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</si>
  <si>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</si>
  <si>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</si>
  <si>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</si>
  <si>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</si>
  <si>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</si>
  <si>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</si>
  <si>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</si>
  <si>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</si>
  <si>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</si>
  <si>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</si>
  <si>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</si>
  <si>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</si>
  <si>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</si>
  <si>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</si>
  <si>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</si>
  <si>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</si>
  <si>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</si>
  <si>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</si>
  <si>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</si>
  <si>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</si>
  <si>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</si>
  <si>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</si>
  <si>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</si>
  <si>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</si>
  <si>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</si>
  <si>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</si>
  <si>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</si>
  <si>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</si>
  <si>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</si>
  <si>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</si>
  <si>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</si>
  <si>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</si>
  <si>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</si>
  <si>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</si>
  <si>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</si>
  <si>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</si>
  <si>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</si>
  <si>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</si>
  <si>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</si>
  <si>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</si>
  <si>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</si>
  <si>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</si>
  <si>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</si>
  <si>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</si>
  <si>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</si>
  <si>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</si>
  <si>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</si>
  <si>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</si>
  <si>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</si>
  <si>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</si>
  <si>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</si>
  <si>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</si>
  <si>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</si>
  <si>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</si>
  <si>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</si>
  <si>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</si>
  <si>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</si>
  <si>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</si>
  <si>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</si>
  <si>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</si>
  <si>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</si>
  <si>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</si>
  <si>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</si>
  <si>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</si>
  <si>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</si>
  <si>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</si>
  <si>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</si>
  <si>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</si>
  <si>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</si>
  <si>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</si>
  <si>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</si>
  <si>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</si>
  <si>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</si>
  <si>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</si>
  <si>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</si>
  <si>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</si>
  <si>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</si>
  <si>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</si>
  <si>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</si>
  <si>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</si>
  <si>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</si>
  <si>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</si>
  <si>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</si>
  <si>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</si>
  <si>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</si>
  <si>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</si>
  <si>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</si>
  <si>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</si>
  <si>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</si>
  <si>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</si>
  <si>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</si>
  <si>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</si>
  <si>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</si>
  <si>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</si>
  <si>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</si>
  <si>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</si>
  <si>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</si>
  <si>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</si>
  <si>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</si>
  <si>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</si>
  <si>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</si>
  <si>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</si>
  <si>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</si>
  <si>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</si>
  <si>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</si>
  <si>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</si>
  <si>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</si>
  <si>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</si>
  <si>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</si>
  <si>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</si>
  <si>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</si>
  <si>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</si>
  <si>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</si>
  <si>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</si>
  <si>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</si>
  <si>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</si>
  <si>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</si>
  <si>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</si>
  <si>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</si>
  <si>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</si>
  <si>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</si>
  <si>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</si>
  <si>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</si>
  <si>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</si>
  <si>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</si>
  <si>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</si>
  <si>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</si>
  <si>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</si>
  <si>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</si>
  <si>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</si>
  <si>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</si>
  <si>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</si>
  <si>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</si>
  <si>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</si>
  <si>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</si>
  <si>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</si>
  <si>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</si>
  <si>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</si>
  <si>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</si>
  <si>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</si>
  <si>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</si>
  <si>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</si>
  <si>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</si>
  <si>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</si>
  <si>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</si>
  <si>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</si>
  <si>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</si>
  <si>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</si>
  <si>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</si>
  <si>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</si>
  <si>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</si>
  <si>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</si>
  <si>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</si>
  <si>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</si>
  <si>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</si>
  <si>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</si>
  <si>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</si>
  <si>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</si>
  <si>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</si>
  <si>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</si>
  <si>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</si>
  <si>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</si>
  <si>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</si>
  <si>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</si>
  <si>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</si>
  <si>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</si>
  <si>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</si>
  <si>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</si>
  <si>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</si>
  <si>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</si>
  <si>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</si>
  <si>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</si>
  <si>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</si>
  <si>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</si>
  <si>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</si>
  <si>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</si>
  <si>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</si>
  <si>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</si>
  <si>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</si>
  <si>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</si>
  <si>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</si>
  <si>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</si>
  <si>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</si>
  <si>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</si>
  <si>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</si>
  <si>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</si>
  <si>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</si>
  <si>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</si>
  <si>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</si>
  <si>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</si>
  <si>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</si>
  <si>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</si>
  <si>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</si>
  <si>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</si>
  <si>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</si>
  <si>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</si>
  <si>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</si>
  <si>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</si>
  <si>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</si>
  <si>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</si>
  <si>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</si>
  <si>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</si>
  <si>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</si>
  <si>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</si>
  <si>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</si>
  <si>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</si>
  <si>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</si>
  <si>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</si>
  <si>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</si>
  <si>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</si>
  <si>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</si>
  <si>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</si>
  <si>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</si>
  <si>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</si>
  <si>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</si>
  <si>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</si>
  <si>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</si>
  <si>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</si>
  <si>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</si>
  <si>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</si>
  <si>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</si>
  <si>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</si>
  <si>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</si>
  <si>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</si>
  <si>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</si>
  <si>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</si>
  <si>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</si>
  <si>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</si>
  <si>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</si>
  <si>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</si>
  <si>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</si>
  <si>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</si>
  <si>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</si>
  <si>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</si>
  <si>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</si>
  <si>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</si>
  <si>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</si>
  <si>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</si>
  <si>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</si>
  <si>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</si>
  <si>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</si>
  <si>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</si>
  <si>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</si>
  <si>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</si>
  <si>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</si>
  <si>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</si>
  <si>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</si>
  <si>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</si>
  <si>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</si>
  <si>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</si>
  <si>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</si>
  <si>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</si>
  <si>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</si>
  <si>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</si>
  <si>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</si>
  <si>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</si>
  <si>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</si>
  <si>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</si>
  <si>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</si>
  <si>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</si>
  <si>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</si>
  <si>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</si>
  <si>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</si>
  <si>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</si>
  <si>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</si>
  <si>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</si>
  <si>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</si>
  <si>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</si>
  <si>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</si>
  <si>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</si>
  <si>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</si>
  <si>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</si>
  <si>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</si>
  <si>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</si>
  <si>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</si>
  <si>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</si>
  <si>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</si>
  <si>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</si>
  <si>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</si>
  <si>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</si>
  <si>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</si>
  <si>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</si>
  <si>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</si>
  <si>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</si>
  <si>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</si>
  <si>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</si>
  <si>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</si>
  <si>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</si>
  <si>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</si>
  <si>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</si>
  <si>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</si>
  <si>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</si>
  <si>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</si>
  <si>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</si>
  <si>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</si>
  <si>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</si>
  <si>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</si>
  <si>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</si>
  <si>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</si>
  <si>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</si>
  <si>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</si>
  <si>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</si>
  <si>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</si>
  <si>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</si>
  <si>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</si>
  <si>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</si>
  <si>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</si>
  <si>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</si>
  <si>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</si>
  <si>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</si>
  <si>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</si>
  <si>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</si>
  <si>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</si>
  <si>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</si>
  <si>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</si>
  <si>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</si>
  <si>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</si>
  <si>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</si>
  <si>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</si>
  <si>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</si>
  <si>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</si>
  <si>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</si>
  <si>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</si>
  <si>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</si>
  <si>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</si>
  <si>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</si>
  <si>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</si>
  <si>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</si>
  <si>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</si>
  <si>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</si>
  <si>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</si>
  <si>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</si>
  <si>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</si>
  <si>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</si>
  <si>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</si>
  <si>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</si>
  <si>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</si>
  <si>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</si>
  <si>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</si>
  <si>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</si>
  <si>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</si>
  <si>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</si>
  <si>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</si>
  <si>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</si>
  <si>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</si>
  <si>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</si>
  <si>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</si>
  <si>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</si>
  <si>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</si>
  <si>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</si>
  <si>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</si>
  <si>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</si>
  <si>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</si>
  <si>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</si>
  <si>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</si>
  <si>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</si>
  <si>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</si>
  <si>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</si>
  <si>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</si>
  <si>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</si>
  <si>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</si>
  <si>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</si>
  <si>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</si>
  <si>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</si>
  <si>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</si>
  <si>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</si>
  <si>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</si>
  <si>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</si>
  <si>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</si>
  <si>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</si>
  <si>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</si>
  <si>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</si>
  <si>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</si>
  <si>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</si>
  <si>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</si>
  <si>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</si>
  <si>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</si>
  <si>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</si>
  <si>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</si>
  <si>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</si>
  <si>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</si>
  <si>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</si>
  <si>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</si>
  <si>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</si>
  <si>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</si>
  <si>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</si>
  <si>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</si>
  <si>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</si>
  <si>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</si>
  <si>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</si>
  <si>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</si>
  <si>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</si>
  <si>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</si>
  <si>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</si>
  <si>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</si>
  <si>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</si>
  <si>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</si>
  <si>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</si>
  <si>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</si>
  <si>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</si>
  <si>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</si>
  <si>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</si>
  <si>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</si>
  <si>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</si>
  <si>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</si>
  <si>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</si>
  <si>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</si>
  <si>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</si>
  <si>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</si>
  <si>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</si>
  <si>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</si>
  <si>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</si>
  <si>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</si>
  <si>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</si>
  <si>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</si>
  <si>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</si>
  <si>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</si>
  <si>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</si>
  <si>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</si>
  <si>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</si>
  <si>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</si>
  <si>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</si>
  <si>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</si>
  <si>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</si>
  <si>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</si>
  <si>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</si>
  <si>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</si>
  <si>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</si>
  <si>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</si>
  <si>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</si>
  <si>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</si>
  <si>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</si>
  <si>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</si>
  <si>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</si>
  <si>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</si>
  <si>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</si>
  <si>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</si>
  <si>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</si>
  <si>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</si>
  <si>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</si>
  <si>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</si>
  <si>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</si>
  <si>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</si>
  <si>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</si>
  <si>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</si>
  <si>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</si>
  <si>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</si>
  <si>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</si>
  <si>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</si>
  <si>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</si>
  <si>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</si>
  <si>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</si>
  <si>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</si>
  <si>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</si>
  <si>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</si>
  <si>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</si>
  <si>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</si>
  <si>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</si>
  <si>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</si>
  <si>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</si>
  <si>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</si>
  <si>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</si>
  <si>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</si>
  <si>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</si>
  <si>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</si>
  <si>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</si>
  <si>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</si>
  <si>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</si>
  <si>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</si>
  <si>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</si>
  <si>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</si>
  <si>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</si>
  <si>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</si>
  <si>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</si>
  <si>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</si>
  <si>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</si>
  <si>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</si>
  <si>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</si>
  <si>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</si>
  <si>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</si>
  <si>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</si>
  <si>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</si>
  <si>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</si>
  <si>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</si>
  <si>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</si>
  <si>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</si>
  <si>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</si>
  <si>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</si>
  <si>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</si>
  <si>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</si>
  <si>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</si>
  <si>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</si>
  <si>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</si>
  <si>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</si>
  <si>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</si>
  <si>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</si>
  <si>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</si>
  <si>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</si>
  <si>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</si>
  <si>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</si>
  <si>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</si>
  <si>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</si>
  <si>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</si>
  <si>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</si>
  <si>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</si>
  <si>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</si>
  <si>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</si>
  <si>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</si>
  <si>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</si>
  <si>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</si>
  <si>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</si>
  <si>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</si>
  <si>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</si>
  <si>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</si>
  <si>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</si>
  <si>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</si>
  <si>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</si>
  <si>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</si>
  <si>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</si>
  <si>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</si>
  <si>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</si>
  <si>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</si>
  <si>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</si>
  <si>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</si>
  <si>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</si>
  <si>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</si>
  <si>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</si>
  <si>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</si>
  <si>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</si>
  <si>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</si>
  <si>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</si>
  <si>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</si>
  <si>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</si>
  <si>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</si>
  <si>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</si>
  <si>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</si>
  <si>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</si>
  <si>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</si>
  <si>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</si>
  <si>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</si>
  <si>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</si>
  <si>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</si>
  <si>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</si>
  <si>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</si>
  <si>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</si>
  <si>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</si>
  <si>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</si>
  <si>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</si>
  <si>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</si>
  <si>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</si>
  <si>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</si>
  <si>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</si>
  <si>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</si>
  <si>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</si>
  <si>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</si>
  <si>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</si>
  <si>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</si>
  <si>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</si>
  <si>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</si>
  <si>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</si>
  <si>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</si>
  <si>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</si>
  <si>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</si>
  <si>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</si>
  <si>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</si>
  <si>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</si>
  <si>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</si>
  <si>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</si>
  <si>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</si>
  <si>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</si>
  <si>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</si>
  <si>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</si>
  <si>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</si>
  <si>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</si>
  <si>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</si>
  <si>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</si>
  <si>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</si>
  <si>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</si>
  <si>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</si>
  <si>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</si>
  <si>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</si>
  <si>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</si>
  <si>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</si>
  <si>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</si>
  <si>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</si>
  <si>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</si>
  <si>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</si>
  <si>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</si>
  <si>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</si>
  <si>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</si>
  <si>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</si>
  <si>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</si>
  <si>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</si>
  <si>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</si>
  <si>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</si>
  <si>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</si>
  <si>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</si>
  <si>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</si>
  <si>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</si>
  <si>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</si>
  <si>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</si>
  <si>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</si>
  <si>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</si>
  <si>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</si>
  <si>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</si>
  <si>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</si>
  <si>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</si>
  <si>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</si>
  <si>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</si>
  <si>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</si>
  <si>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</si>
  <si>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</si>
  <si>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</si>
  <si>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</si>
  <si>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</si>
  <si>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</si>
  <si>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</si>
  <si>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</si>
  <si>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</si>
  <si>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</si>
  <si>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</si>
  <si>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</si>
  <si>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</si>
  <si>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</si>
  <si>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</si>
  <si>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</si>
  <si>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</si>
  <si>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</si>
  <si>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</si>
  <si>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</si>
  <si>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</si>
  <si>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</si>
  <si>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</si>
  <si>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</si>
  <si>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</si>
  <si>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</si>
  <si>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</si>
  <si>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</si>
  <si>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</si>
  <si>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</si>
  <si>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</si>
  <si>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</si>
  <si>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</si>
  <si>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</si>
  <si>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</si>
  <si>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</si>
  <si>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</si>
  <si>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</si>
  <si>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</si>
  <si>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</si>
  <si>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</si>
  <si>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</si>
  <si>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</si>
  <si>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</si>
  <si>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</si>
  <si>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</si>
  <si>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</si>
  <si>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</si>
  <si>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</si>
  <si>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</si>
  <si>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</si>
  <si>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</si>
  <si>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</si>
  <si>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</si>
  <si>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</si>
  <si>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</si>
  <si>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</si>
  <si>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</si>
  <si>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</si>
  <si>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</si>
  <si>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</si>
  <si>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</si>
  <si>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</si>
  <si>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</si>
  <si>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</si>
  <si>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</si>
  <si>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</si>
  <si>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</si>
  <si>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</si>
  <si>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</si>
  <si>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</si>
  <si>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</si>
  <si>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</si>
  <si>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</si>
  <si>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</si>
  <si>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</si>
  <si>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</si>
  <si>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</si>
  <si>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</si>
  <si>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</si>
  <si>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</si>
  <si>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</si>
  <si>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</si>
  <si>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</si>
  <si>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</si>
  <si>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</si>
  <si>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</si>
  <si>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</si>
  <si>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</si>
  <si>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</si>
  <si>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</si>
  <si>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</si>
  <si>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</si>
  <si>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</si>
  <si>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</si>
  <si>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</si>
  <si>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</si>
  <si>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</si>
  <si>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</si>
  <si>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</si>
  <si>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</si>
  <si>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</si>
  <si>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</si>
  <si>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</si>
  <si>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</si>
  <si>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</si>
  <si>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</si>
  <si>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</si>
  <si>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</si>
  <si>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</si>
  <si>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</si>
  <si>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</si>
  <si>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</si>
  <si>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</si>
  <si>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</si>
  <si>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</si>
  <si>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</si>
  <si>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</si>
  <si>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</si>
  <si>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</si>
  <si>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</si>
  <si>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</si>
  <si>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</si>
  <si>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</si>
  <si>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</si>
  <si>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</si>
  <si>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</si>
  <si>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</si>
  <si>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</si>
  <si>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</si>
  <si>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</si>
  <si>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</si>
  <si>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</si>
  <si>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</si>
  <si>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</si>
  <si>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</si>
  <si>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</si>
  <si>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</si>
  <si>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</si>
  <si>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</si>
  <si>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</si>
  <si>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</si>
  <si>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</si>
  <si>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</si>
  <si>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</si>
  <si>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</si>
  <si>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</si>
  <si>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</si>
  <si>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</si>
  <si>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</si>
  <si>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</si>
  <si>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</si>
  <si>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</si>
  <si>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</si>
  <si>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</si>
  <si>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</si>
  <si>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</si>
  <si>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</si>
  <si>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</si>
  <si>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</si>
  <si>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</si>
  <si>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</si>
  <si>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</si>
  <si>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</si>
  <si>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</si>
  <si>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</si>
  <si>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</si>
  <si>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</si>
  <si>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</si>
  <si>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</si>
  <si>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</si>
  <si>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</si>
  <si>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</si>
  <si>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</si>
  <si>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</si>
  <si>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</si>
  <si>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</si>
  <si>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</si>
  <si>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</si>
  <si>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</si>
  <si>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</si>
  <si>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</si>
  <si>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</si>
  <si>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</si>
  <si>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</si>
  <si>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</si>
  <si>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</si>
  <si>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</si>
  <si>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</si>
  <si>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</si>
  <si>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</si>
  <si>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</si>
  <si>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</si>
  <si>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</si>
  <si>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</si>
  <si>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</si>
  <si>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</si>
  <si>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</si>
  <si>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</si>
  <si>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</si>
  <si>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</si>
  <si>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</si>
  <si>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</si>
  <si>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</si>
  <si>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</si>
  <si>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</si>
  <si>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</si>
  <si>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</si>
  <si>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</si>
  <si>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</si>
  <si>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</si>
  <si>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</si>
  <si>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</si>
  <si>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</si>
  <si>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</si>
  <si>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</si>
  <si>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</si>
  <si>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</si>
  <si>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</si>
  <si>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</si>
  <si>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</si>
  <si>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</si>
  <si>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</si>
  <si>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</si>
  <si>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</si>
  <si>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</si>
  <si>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</si>
  <si>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</si>
  <si>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</si>
  <si>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</si>
  <si>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</si>
  <si>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</si>
  <si>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</si>
  <si>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</si>
  <si>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</si>
  <si>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</si>
  <si>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</si>
  <si>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</si>
  <si>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</si>
  <si>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</si>
  <si>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</si>
  <si>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</si>
  <si>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</si>
  <si>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</si>
  <si>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</si>
  <si>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</si>
  <si>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</si>
  <si>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</si>
  <si>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</si>
  <si>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</si>
  <si>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</si>
  <si>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</si>
  <si>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</si>
  <si>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</si>
  <si>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</si>
  <si>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</si>
  <si>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</si>
  <si>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</si>
  <si>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</si>
  <si>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</si>
  <si>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</si>
  <si>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</si>
  <si>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</si>
  <si>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</si>
  <si>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</si>
  <si>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</si>
  <si>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</si>
  <si>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</si>
  <si>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</si>
  <si>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</si>
  <si>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</si>
  <si>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</si>
  <si>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</si>
  <si>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</si>
  <si>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</si>
  <si>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</si>
  <si>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</si>
  <si>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</si>
  <si>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</si>
  <si>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</si>
  <si>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</si>
  <si>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</si>
  <si>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</si>
  <si>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</si>
  <si>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</si>
  <si>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</si>
  <si>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</si>
  <si>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</si>
  <si>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</si>
  <si>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</si>
  <si>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</si>
  <si>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May 20, 2019</t>
  </si>
  <si>
    <t>End of worksheet</t>
  </si>
  <si>
    <t>Medicaid Analytic Extract 
State Specific Validation Tables, 2014</t>
  </si>
  <si>
    <t>State: MD</t>
  </si>
  <si>
    <t>Div by 0</t>
  </si>
  <si>
    <t>Mathematica logo and report logo</t>
  </si>
  <si>
    <t>Mathematica
1100 1st Street, NE
12th Floor
Washington, DC 20002-4221
Project Director: Susan Williams
Reference Number: 50160.210
Contract Number: HHSM-500-2014-00034I
Task Order: HHSM-500-T0007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</si>
</sst>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zoomScaleNormal="100" workbookViewId="0">
      <selection activeCell="A6" sqref="A6"/>
    </sheetView>
  </sheetViews>
  <sheetFormatPr defaultRowHeight="12.75" x14ac:dyDescent="0.2"/>
  <cols>
    <col min="1" max="1" width="104.5703125" customWidth="1"/>
  </cols>
  <sheetData>
    <row r="1" spans="1:1" ht="65.25" customHeight="1" x14ac:dyDescent="0.25">
      <c r="A1" s="84" t="s">
        <v>1750</v>
      </c>
    </row>
    <row r="2" spans="1:1" ht="15" x14ac:dyDescent="0.25">
      <c r="A2" s="84" t="s">
        <v>647</v>
      </c>
    </row>
    <row r="3" spans="1:1" ht="55.5" x14ac:dyDescent="0.4">
      <c r="A3" s="177" t="s">
        <v>1747</v>
      </c>
    </row>
    <row r="4" spans="1:1" x14ac:dyDescent="0.2">
      <c r="A4" s="178" t="s">
        <v>647</v>
      </c>
    </row>
    <row r="5" spans="1:1" ht="15" x14ac:dyDescent="0.2">
      <c r="A5" s="179" t="s">
        <v>1745</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1751</v>
      </c>
    </row>
    <row r="12" spans="1:1" x14ac:dyDescent="0.2">
      <c r="A12" s="85" t="s">
        <v>1746</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3676</v>
      </c>
      <c r="D6" s="5" t="str">
        <f>IF($B6="N/A","N/A",IF(C6&lt;0,"No","Yes"))</f>
        <v>N/A</v>
      </c>
      <c r="E6" s="23">
        <v>4032</v>
      </c>
      <c r="F6" s="5" t="str">
        <f>IF($B6="N/A","N/A",IF(E6&lt;0,"No","Yes"))</f>
        <v>N/A</v>
      </c>
      <c r="G6" s="23">
        <v>7170</v>
      </c>
      <c r="H6" s="5" t="str">
        <f>IF($B6="N/A","N/A",IF(G6&lt;0,"No","Yes"))</f>
        <v>N/A</v>
      </c>
      <c r="I6" s="6">
        <v>9.6839999999999993</v>
      </c>
      <c r="J6" s="6">
        <v>77.83</v>
      </c>
      <c r="K6" s="105" t="str">
        <f t="shared" ref="K6:K11" si="0">IF(J6="Div by 0", "N/A", IF(J6="N/A","N/A", IF(J6&gt;30, "No", IF(J6&lt;-30, "No", "Yes"))))</f>
        <v>No</v>
      </c>
    </row>
    <row r="7" spans="1:11" x14ac:dyDescent="0.2">
      <c r="A7" s="125" t="s">
        <v>442</v>
      </c>
      <c r="B7" s="73" t="s">
        <v>213</v>
      </c>
      <c r="C7" s="5">
        <v>1.7682263330000001</v>
      </c>
      <c r="D7" s="5" t="str">
        <f t="shared" ref="D7:D11" si="1">IF($B7="N/A","N/A",IF(C7&lt;0,"No","Yes"))</f>
        <v>N/A</v>
      </c>
      <c r="E7" s="5">
        <v>1.4632936508000001</v>
      </c>
      <c r="F7" s="5" t="str">
        <f t="shared" ref="F7:F11" si="2">IF($B7="N/A","N/A",IF(E7&lt;0,"No","Yes"))</f>
        <v>N/A</v>
      </c>
      <c r="G7" s="5">
        <v>1.3249651325</v>
      </c>
      <c r="H7" s="5" t="str">
        <f t="shared" ref="H7:H11" si="3">IF($B7="N/A","N/A",IF(G7&lt;0,"No","Yes"))</f>
        <v>N/A</v>
      </c>
      <c r="I7" s="6">
        <v>-17.2</v>
      </c>
      <c r="J7" s="6">
        <v>-9.4499999999999993</v>
      </c>
      <c r="K7" s="105" t="str">
        <f t="shared" si="0"/>
        <v>Yes</v>
      </c>
    </row>
    <row r="8" spans="1:11" x14ac:dyDescent="0.2">
      <c r="A8" s="125" t="s">
        <v>443</v>
      </c>
      <c r="B8" s="73" t="s">
        <v>213</v>
      </c>
      <c r="C8" s="5">
        <v>85.963003263999994</v>
      </c>
      <c r="D8" s="5" t="str">
        <f t="shared" si="1"/>
        <v>N/A</v>
      </c>
      <c r="E8" s="5">
        <v>82.614087302000002</v>
      </c>
      <c r="F8" s="5" t="str">
        <f t="shared" si="2"/>
        <v>N/A</v>
      </c>
      <c r="G8" s="5">
        <v>60.920502092</v>
      </c>
      <c r="H8" s="5" t="str">
        <f t="shared" si="3"/>
        <v>N/A</v>
      </c>
      <c r="I8" s="6">
        <v>-3.9</v>
      </c>
      <c r="J8" s="6">
        <v>-26.3</v>
      </c>
      <c r="K8" s="105" t="str">
        <f t="shared" si="0"/>
        <v>Yes</v>
      </c>
    </row>
    <row r="9" spans="1:11" x14ac:dyDescent="0.2">
      <c r="A9" s="125" t="s">
        <v>444</v>
      </c>
      <c r="B9" s="73" t="s">
        <v>213</v>
      </c>
      <c r="C9" s="5">
        <v>0.84330794340000004</v>
      </c>
      <c r="D9" s="5" t="str">
        <f t="shared" si="1"/>
        <v>N/A</v>
      </c>
      <c r="E9" s="5">
        <v>3.6706349206</v>
      </c>
      <c r="F9" s="5" t="str">
        <f t="shared" si="2"/>
        <v>N/A</v>
      </c>
      <c r="G9" s="5">
        <v>0.48814504879999998</v>
      </c>
      <c r="H9" s="5" t="str">
        <f t="shared" si="3"/>
        <v>N/A</v>
      </c>
      <c r="I9" s="6">
        <v>335.3</v>
      </c>
      <c r="J9" s="6">
        <v>-86.7</v>
      </c>
      <c r="K9" s="105" t="str">
        <f t="shared" si="0"/>
        <v>No</v>
      </c>
    </row>
    <row r="10" spans="1:11" x14ac:dyDescent="0.2">
      <c r="A10" s="125" t="s">
        <v>445</v>
      </c>
      <c r="B10" s="73" t="s">
        <v>213</v>
      </c>
      <c r="C10" s="5">
        <v>11.371055495</v>
      </c>
      <c r="D10" s="5" t="str">
        <f t="shared" si="1"/>
        <v>N/A</v>
      </c>
      <c r="E10" s="5">
        <v>12.177579365</v>
      </c>
      <c r="F10" s="5" t="str">
        <f t="shared" si="2"/>
        <v>N/A</v>
      </c>
      <c r="G10" s="5">
        <v>37.266387727000001</v>
      </c>
      <c r="H10" s="5" t="str">
        <f t="shared" si="3"/>
        <v>N/A</v>
      </c>
      <c r="I10" s="6">
        <v>7.093</v>
      </c>
      <c r="J10" s="6">
        <v>206</v>
      </c>
      <c r="K10" s="105" t="str">
        <f t="shared" si="0"/>
        <v>No</v>
      </c>
    </row>
    <row r="11" spans="1:11" x14ac:dyDescent="0.2">
      <c r="A11" s="125" t="s">
        <v>204</v>
      </c>
      <c r="B11" s="73" t="s">
        <v>213</v>
      </c>
      <c r="C11" s="5">
        <v>85.663764962000002</v>
      </c>
      <c r="D11" s="5" t="str">
        <f t="shared" si="1"/>
        <v>N/A</v>
      </c>
      <c r="E11" s="5">
        <v>61.780753967999999</v>
      </c>
      <c r="F11" s="5" t="str">
        <f t="shared" si="2"/>
        <v>N/A</v>
      </c>
      <c r="G11" s="5">
        <v>0</v>
      </c>
      <c r="H11" s="5" t="str">
        <f t="shared" si="3"/>
        <v>N/A</v>
      </c>
      <c r="I11" s="6">
        <v>-27.9</v>
      </c>
      <c r="J11" s="6">
        <v>-100</v>
      </c>
      <c r="K11" s="105" t="str">
        <f t="shared" si="0"/>
        <v>No</v>
      </c>
    </row>
    <row r="12" spans="1:11" x14ac:dyDescent="0.2">
      <c r="A12" s="125" t="s">
        <v>650</v>
      </c>
      <c r="B12" s="73" t="s">
        <v>213</v>
      </c>
      <c r="C12" s="5">
        <v>99.455930359000007</v>
      </c>
      <c r="D12" s="5" t="str">
        <f t="shared" ref="D12:D23" si="4">IF($B12="N/A","N/A",IF(C12&lt;0,"No","Yes"))</f>
        <v>N/A</v>
      </c>
      <c r="E12" s="5">
        <v>96.403769840999999</v>
      </c>
      <c r="F12" s="5" t="str">
        <f t="shared" ref="F12:F23" si="5">IF($B12="N/A","N/A",IF(E12&lt;0,"No","Yes"))</f>
        <v>N/A</v>
      </c>
      <c r="G12" s="5">
        <v>100</v>
      </c>
      <c r="H12" s="5" t="str">
        <f t="shared" ref="H12:H23" si="6">IF($B12="N/A","N/A",IF(G12&lt;0,"No","Yes"))</f>
        <v>N/A</v>
      </c>
      <c r="I12" s="6">
        <v>-3.07</v>
      </c>
      <c r="J12" s="6">
        <v>3.73</v>
      </c>
      <c r="K12" s="105" t="str">
        <f t="shared" ref="K12:K23" si="7">IF(J12="Div by 0", "N/A", IF(J12="N/A","N/A", IF(J12&gt;30, "No", IF(J12&lt;-30, "No", "Yes"))))</f>
        <v>Yes</v>
      </c>
    </row>
    <row r="13" spans="1:11" x14ac:dyDescent="0.2">
      <c r="A13" s="125" t="s">
        <v>649</v>
      </c>
      <c r="B13" s="73" t="s">
        <v>213</v>
      </c>
      <c r="C13" s="5">
        <v>56.865426696</v>
      </c>
      <c r="D13" s="5" t="str">
        <f t="shared" si="4"/>
        <v>N/A</v>
      </c>
      <c r="E13" s="5">
        <v>45.665037304000002</v>
      </c>
      <c r="F13" s="5" t="str">
        <f t="shared" si="5"/>
        <v>N/A</v>
      </c>
      <c r="G13" s="5">
        <v>43.068340307</v>
      </c>
      <c r="H13" s="5" t="str">
        <f t="shared" si="6"/>
        <v>N/A</v>
      </c>
      <c r="I13" s="6">
        <v>-19.7</v>
      </c>
      <c r="J13" s="6">
        <v>-5.69</v>
      </c>
      <c r="K13" s="105" t="str">
        <f t="shared" si="7"/>
        <v>Yes</v>
      </c>
    </row>
    <row r="14" spans="1:11" x14ac:dyDescent="0.2">
      <c r="A14" s="125" t="s">
        <v>850</v>
      </c>
      <c r="B14" s="73" t="s">
        <v>213</v>
      </c>
      <c r="C14" s="6">
        <v>11.181818182000001</v>
      </c>
      <c r="D14" s="5" t="str">
        <f t="shared" si="4"/>
        <v>N/A</v>
      </c>
      <c r="E14" s="6">
        <v>10.949859155</v>
      </c>
      <c r="F14" s="5" t="str">
        <f t="shared" si="5"/>
        <v>N/A</v>
      </c>
      <c r="G14" s="6">
        <v>11.065738342</v>
      </c>
      <c r="H14" s="5" t="str">
        <f t="shared" si="6"/>
        <v>N/A</v>
      </c>
      <c r="I14" s="6">
        <v>-2.0699999999999998</v>
      </c>
      <c r="J14" s="6">
        <v>1.0580000000000001</v>
      </c>
      <c r="K14" s="105" t="str">
        <f t="shared" si="7"/>
        <v>Yes</v>
      </c>
    </row>
    <row r="15" spans="1:11" x14ac:dyDescent="0.2">
      <c r="A15" s="125" t="s">
        <v>651</v>
      </c>
      <c r="B15" s="73" t="s">
        <v>213</v>
      </c>
      <c r="C15" s="5">
        <v>0</v>
      </c>
      <c r="D15" s="5" t="str">
        <f t="shared" si="4"/>
        <v>N/A</v>
      </c>
      <c r="E15" s="5">
        <v>0</v>
      </c>
      <c r="F15" s="5" t="str">
        <f t="shared" si="5"/>
        <v>N/A</v>
      </c>
      <c r="G15" s="5">
        <v>0</v>
      </c>
      <c r="H15" s="5" t="str">
        <f t="shared" si="6"/>
        <v>N/A</v>
      </c>
      <c r="I15" s="6" t="s">
        <v>1749</v>
      </c>
      <c r="J15" s="6" t="s">
        <v>1749</v>
      </c>
      <c r="K15" s="105" t="str">
        <f t="shared" si="7"/>
        <v>N/A</v>
      </c>
    </row>
    <row r="16" spans="1:11" x14ac:dyDescent="0.2">
      <c r="A16" s="125" t="s">
        <v>370</v>
      </c>
      <c r="B16" s="73" t="s">
        <v>213</v>
      </c>
      <c r="C16" s="5" t="s">
        <v>1749</v>
      </c>
      <c r="D16" s="5" t="str">
        <f t="shared" si="4"/>
        <v>N/A</v>
      </c>
      <c r="E16" s="5" t="s">
        <v>1749</v>
      </c>
      <c r="F16" s="5" t="str">
        <f t="shared" si="5"/>
        <v>N/A</v>
      </c>
      <c r="G16" s="5" t="s">
        <v>1749</v>
      </c>
      <c r="H16" s="5" t="str">
        <f t="shared" si="6"/>
        <v>N/A</v>
      </c>
      <c r="I16" s="6" t="s">
        <v>1749</v>
      </c>
      <c r="J16" s="6" t="s">
        <v>1749</v>
      </c>
      <c r="K16" s="105" t="str">
        <f t="shared" si="7"/>
        <v>N/A</v>
      </c>
    </row>
    <row r="17" spans="1:11" x14ac:dyDescent="0.2">
      <c r="A17" s="125" t="s">
        <v>851</v>
      </c>
      <c r="B17" s="73" t="s">
        <v>213</v>
      </c>
      <c r="C17" s="6" t="s">
        <v>1749</v>
      </c>
      <c r="D17" s="5" t="str">
        <f t="shared" si="4"/>
        <v>N/A</v>
      </c>
      <c r="E17" s="6" t="s">
        <v>1749</v>
      </c>
      <c r="F17" s="5" t="str">
        <f t="shared" si="5"/>
        <v>N/A</v>
      </c>
      <c r="G17" s="6" t="s">
        <v>1749</v>
      </c>
      <c r="H17" s="5" t="str">
        <f t="shared" si="6"/>
        <v>N/A</v>
      </c>
      <c r="I17" s="6" t="s">
        <v>1749</v>
      </c>
      <c r="J17" s="6" t="s">
        <v>1749</v>
      </c>
      <c r="K17" s="105" t="str">
        <f t="shared" si="7"/>
        <v>N/A</v>
      </c>
    </row>
    <row r="18" spans="1:11" x14ac:dyDescent="0.2">
      <c r="A18" s="125" t="s">
        <v>652</v>
      </c>
      <c r="B18" s="73" t="s">
        <v>213</v>
      </c>
      <c r="C18" s="5">
        <v>0</v>
      </c>
      <c r="D18" s="5" t="str">
        <f t="shared" si="4"/>
        <v>N/A</v>
      </c>
      <c r="E18" s="5">
        <v>0</v>
      </c>
      <c r="F18" s="5" t="str">
        <f t="shared" si="5"/>
        <v>N/A</v>
      </c>
      <c r="G18" s="5">
        <v>0</v>
      </c>
      <c r="H18" s="5" t="str">
        <f t="shared" si="6"/>
        <v>N/A</v>
      </c>
      <c r="I18" s="6" t="s">
        <v>1749</v>
      </c>
      <c r="J18" s="6" t="s">
        <v>1749</v>
      </c>
      <c r="K18" s="105" t="str">
        <f t="shared" si="7"/>
        <v>N/A</v>
      </c>
    </row>
    <row r="19" spans="1:11" x14ac:dyDescent="0.2">
      <c r="A19" s="125" t="s">
        <v>205</v>
      </c>
      <c r="B19" s="73" t="s">
        <v>213</v>
      </c>
      <c r="C19" s="5" t="s">
        <v>1749</v>
      </c>
      <c r="D19" s="5" t="str">
        <f t="shared" si="4"/>
        <v>N/A</v>
      </c>
      <c r="E19" s="5" t="s">
        <v>1749</v>
      </c>
      <c r="F19" s="5" t="str">
        <f t="shared" si="5"/>
        <v>N/A</v>
      </c>
      <c r="G19" s="5" t="s">
        <v>1749</v>
      </c>
      <c r="H19" s="5" t="str">
        <f t="shared" si="6"/>
        <v>N/A</v>
      </c>
      <c r="I19" s="6" t="s">
        <v>1749</v>
      </c>
      <c r="J19" s="6" t="s">
        <v>1749</v>
      </c>
      <c r="K19" s="105" t="str">
        <f t="shared" si="7"/>
        <v>N/A</v>
      </c>
    </row>
    <row r="20" spans="1:11" x14ac:dyDescent="0.2">
      <c r="A20" s="125" t="s">
        <v>852</v>
      </c>
      <c r="B20" s="73" t="s">
        <v>213</v>
      </c>
      <c r="C20" s="6" t="s">
        <v>1749</v>
      </c>
      <c r="D20" s="5" t="str">
        <f t="shared" si="4"/>
        <v>N/A</v>
      </c>
      <c r="E20" s="6" t="s">
        <v>1749</v>
      </c>
      <c r="F20" s="5" t="str">
        <f t="shared" si="5"/>
        <v>N/A</v>
      </c>
      <c r="G20" s="6" t="s">
        <v>1749</v>
      </c>
      <c r="H20" s="5" t="str">
        <f t="shared" si="6"/>
        <v>N/A</v>
      </c>
      <c r="I20" s="6" t="s">
        <v>1749</v>
      </c>
      <c r="J20" s="6" t="s">
        <v>1749</v>
      </c>
      <c r="K20" s="105" t="str">
        <f t="shared" si="7"/>
        <v>N/A</v>
      </c>
    </row>
    <row r="21" spans="1:11" x14ac:dyDescent="0.2">
      <c r="A21" s="125" t="s">
        <v>653</v>
      </c>
      <c r="B21" s="73" t="s">
        <v>213</v>
      </c>
      <c r="C21" s="5">
        <v>0.54406964089999998</v>
      </c>
      <c r="D21" s="5" t="str">
        <f t="shared" si="4"/>
        <v>N/A</v>
      </c>
      <c r="E21" s="5">
        <v>3.5962301587000001</v>
      </c>
      <c r="F21" s="5" t="str">
        <f t="shared" si="5"/>
        <v>N/A</v>
      </c>
      <c r="G21" s="5">
        <v>0</v>
      </c>
      <c r="H21" s="5" t="str">
        <f t="shared" si="6"/>
        <v>N/A</v>
      </c>
      <c r="I21" s="6">
        <v>561</v>
      </c>
      <c r="J21" s="6">
        <v>-100</v>
      </c>
      <c r="K21" s="105" t="str">
        <f t="shared" si="7"/>
        <v>No</v>
      </c>
    </row>
    <row r="22" spans="1:11" x14ac:dyDescent="0.2">
      <c r="A22" s="125" t="s">
        <v>1684</v>
      </c>
      <c r="B22" s="73" t="s">
        <v>213</v>
      </c>
      <c r="C22" s="5">
        <v>10</v>
      </c>
      <c r="D22" s="5" t="str">
        <f t="shared" si="4"/>
        <v>N/A</v>
      </c>
      <c r="E22" s="5">
        <v>4.8275862069000004</v>
      </c>
      <c r="F22" s="5" t="str">
        <f t="shared" si="5"/>
        <v>N/A</v>
      </c>
      <c r="G22" s="5" t="s">
        <v>1749</v>
      </c>
      <c r="H22" s="5" t="str">
        <f t="shared" si="6"/>
        <v>N/A</v>
      </c>
      <c r="I22" s="6">
        <v>-51.7</v>
      </c>
      <c r="J22" s="6" t="s">
        <v>1749</v>
      </c>
      <c r="K22" s="105" t="str">
        <f t="shared" si="7"/>
        <v>N/A</v>
      </c>
    </row>
    <row r="23" spans="1:11" x14ac:dyDescent="0.2">
      <c r="A23" s="125" t="s">
        <v>853</v>
      </c>
      <c r="B23" s="73" t="s">
        <v>213</v>
      </c>
      <c r="C23" s="6">
        <v>7</v>
      </c>
      <c r="D23" s="5" t="str">
        <f t="shared" si="4"/>
        <v>N/A</v>
      </c>
      <c r="E23" s="6">
        <v>2.7142857142999999</v>
      </c>
      <c r="F23" s="5" t="str">
        <f t="shared" si="5"/>
        <v>N/A</v>
      </c>
      <c r="G23" s="6" t="s">
        <v>1749</v>
      </c>
      <c r="H23" s="5" t="str">
        <f t="shared" si="6"/>
        <v>N/A</v>
      </c>
      <c r="I23" s="6">
        <v>-61.2</v>
      </c>
      <c r="J23" s="6" t="s">
        <v>1749</v>
      </c>
      <c r="K23" s="105" t="str">
        <f t="shared" si="7"/>
        <v>N/A</v>
      </c>
    </row>
    <row r="24" spans="1:11" x14ac:dyDescent="0.2">
      <c r="A24" s="125" t="s">
        <v>15</v>
      </c>
      <c r="B24" s="73" t="s">
        <v>213</v>
      </c>
      <c r="C24" s="5">
        <v>0</v>
      </c>
      <c r="D24" s="5" t="str">
        <f>IF($B24="N/A","N/A",IF(C24&lt;0,"No","Yes"))</f>
        <v>N/A</v>
      </c>
      <c r="E24" s="5">
        <v>0</v>
      </c>
      <c r="F24" s="5" t="str">
        <f>IF($B24="N/A","N/A",IF(E24&lt;0,"No","Yes"))</f>
        <v>N/A</v>
      </c>
      <c r="G24" s="5">
        <v>0</v>
      </c>
      <c r="H24" s="5" t="str">
        <f>IF($B24="N/A","N/A",IF(G24&lt;0,"No","Yes"))</f>
        <v>N/A</v>
      </c>
      <c r="I24" s="6" t="s">
        <v>1749</v>
      </c>
      <c r="J24" s="6" t="s">
        <v>1749</v>
      </c>
      <c r="K24" s="105" t="str">
        <f t="shared" ref="K24:K30" si="8">IF(J24="Div by 0", "N/A", IF(J24="N/A","N/A", IF(J24&gt;30, "No", IF(J24&lt;-30, "No", "Yes"))))</f>
        <v>N/A</v>
      </c>
    </row>
    <row r="25" spans="1:11" x14ac:dyDescent="0.2">
      <c r="A25" s="125" t="s">
        <v>159</v>
      </c>
      <c r="B25" s="73" t="s">
        <v>213</v>
      </c>
      <c r="C25" s="5">
        <v>89.526659412000001</v>
      </c>
      <c r="D25" s="5" t="str">
        <f>IF($B25="N/A","N/A",IF(C25&lt;0,"No","Yes"))</f>
        <v>N/A</v>
      </c>
      <c r="E25" s="5">
        <v>89.806547619</v>
      </c>
      <c r="F25" s="5" t="str">
        <f>IF($B25="N/A","N/A",IF(E25&lt;0,"No","Yes"))</f>
        <v>N/A</v>
      </c>
      <c r="G25" s="5">
        <v>87.168758717000003</v>
      </c>
      <c r="H25" s="5" t="str">
        <f>IF($B25="N/A","N/A",IF(G25&lt;0,"No","Yes"))</f>
        <v>N/A</v>
      </c>
      <c r="I25" s="6">
        <v>0.31259999999999999</v>
      </c>
      <c r="J25" s="6">
        <v>-2.94</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99.836779108000002</v>
      </c>
      <c r="D27" s="5" t="str">
        <f t="shared" ref="D27:D30" si="9">IF($B27="N/A","N/A",IF(C27&lt;0,"No","Yes"))</f>
        <v>N/A</v>
      </c>
      <c r="E27" s="5">
        <v>99.826388889</v>
      </c>
      <c r="F27" s="5" t="str">
        <f t="shared" ref="F27:F30" si="10">IF($B27="N/A","N/A",IF(E27&lt;0,"No","Yes"))</f>
        <v>N/A</v>
      </c>
      <c r="G27" s="5">
        <v>100</v>
      </c>
      <c r="H27" s="5" t="str">
        <f t="shared" ref="H27:H30" si="11">IF($B27="N/A","N/A",IF(G27&lt;0,"No","Yes"))</f>
        <v>N/A</v>
      </c>
      <c r="I27" s="6">
        <v>-0.01</v>
      </c>
      <c r="J27" s="6">
        <v>0.1739</v>
      </c>
      <c r="K27" s="105" t="str">
        <f t="shared" si="8"/>
        <v>Yes</v>
      </c>
    </row>
    <row r="28" spans="1:11" x14ac:dyDescent="0.2">
      <c r="A28" s="103" t="s">
        <v>372</v>
      </c>
      <c r="B28" s="73" t="s">
        <v>213</v>
      </c>
      <c r="C28" s="5">
        <v>53.155603917000001</v>
      </c>
      <c r="D28" s="5" t="str">
        <f t="shared" si="9"/>
        <v>N/A</v>
      </c>
      <c r="E28" s="5">
        <v>53.025793651000001</v>
      </c>
      <c r="F28" s="5" t="str">
        <f t="shared" si="10"/>
        <v>N/A</v>
      </c>
      <c r="G28" s="5">
        <v>49.497907949999998</v>
      </c>
      <c r="H28" s="5" t="str">
        <f t="shared" si="11"/>
        <v>N/A</v>
      </c>
      <c r="I28" s="6">
        <v>-0.24399999999999999</v>
      </c>
      <c r="J28" s="6">
        <v>-6.65</v>
      </c>
      <c r="K28" s="105" t="str">
        <f t="shared" si="8"/>
        <v>Yes</v>
      </c>
    </row>
    <row r="29" spans="1:11" x14ac:dyDescent="0.2">
      <c r="A29" s="103" t="s">
        <v>374</v>
      </c>
      <c r="B29" s="73" t="s">
        <v>213</v>
      </c>
      <c r="C29" s="5">
        <v>33.161044613999998</v>
      </c>
      <c r="D29" s="5" t="str">
        <f t="shared" si="9"/>
        <v>N/A</v>
      </c>
      <c r="E29" s="5">
        <v>35.441468254</v>
      </c>
      <c r="F29" s="5" t="str">
        <f t="shared" si="10"/>
        <v>N/A</v>
      </c>
      <c r="G29" s="5">
        <v>36.262203626000002</v>
      </c>
      <c r="H29" s="5" t="str">
        <f t="shared" si="11"/>
        <v>N/A</v>
      </c>
      <c r="I29" s="6">
        <v>6.8769999999999998</v>
      </c>
      <c r="J29" s="6">
        <v>2.3159999999999998</v>
      </c>
      <c r="K29" s="105" t="str">
        <f t="shared" si="8"/>
        <v>Yes</v>
      </c>
    </row>
    <row r="30" spans="1:11" x14ac:dyDescent="0.2">
      <c r="A30" s="120" t="s">
        <v>375</v>
      </c>
      <c r="B30" s="127" t="s">
        <v>213</v>
      </c>
      <c r="C30" s="114">
        <v>0.48966267679999997</v>
      </c>
      <c r="D30" s="114" t="str">
        <f t="shared" si="9"/>
        <v>N/A</v>
      </c>
      <c r="E30" s="114">
        <v>0.5704365079</v>
      </c>
      <c r="F30" s="114" t="str">
        <f t="shared" si="10"/>
        <v>N/A</v>
      </c>
      <c r="G30" s="114">
        <v>0.61366806139999996</v>
      </c>
      <c r="H30" s="114" t="str">
        <f t="shared" si="11"/>
        <v>N/A</v>
      </c>
      <c r="I30" s="115">
        <v>16.5</v>
      </c>
      <c r="J30" s="115">
        <v>7.5789999999999997</v>
      </c>
      <c r="K30" s="116" t="str">
        <f t="shared" si="8"/>
        <v>Yes</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51623470</v>
      </c>
      <c r="D7" s="19" t="str">
        <f>IF($B7="N/A","N/A",IF(C7&gt;15,"No",IF(C7&lt;-15,"No","Yes")))</f>
        <v>N/A</v>
      </c>
      <c r="E7" s="18">
        <v>55762429</v>
      </c>
      <c r="F7" s="19" t="str">
        <f>IF($B7="N/A","N/A",IF(E7&gt;15,"No",IF(E7&lt;-15,"No","Yes")))</f>
        <v>N/A</v>
      </c>
      <c r="G7" s="18">
        <v>67750266</v>
      </c>
      <c r="H7" s="19" t="str">
        <f>IF($B7="N/A","N/A",IF(G7&gt;15,"No",IF(G7&lt;-15,"No","Yes")))</f>
        <v>N/A</v>
      </c>
      <c r="I7" s="20">
        <v>8.0180000000000007</v>
      </c>
      <c r="J7" s="20">
        <v>21.5</v>
      </c>
      <c r="K7" s="106" t="str">
        <f t="shared" ref="K7:K54" si="0">IF(J7="Div by 0", "N/A", IF(J7="N/A","N/A", IF(J7&gt;30, "No", IF(J7&lt;-30, "No", "Yes"))))</f>
        <v>Yes</v>
      </c>
    </row>
    <row r="8" spans="1:11" x14ac:dyDescent="0.2">
      <c r="A8" s="124" t="s">
        <v>362</v>
      </c>
      <c r="B8" s="17" t="s">
        <v>213</v>
      </c>
      <c r="C8" s="99">
        <v>39.898166474</v>
      </c>
      <c r="D8" s="19" t="str">
        <f>IF($B8="N/A","N/A",IF(C8&gt;15,"No",IF(C8&lt;-15,"No","Yes")))</f>
        <v>N/A</v>
      </c>
      <c r="E8" s="21">
        <v>39.870094252999998</v>
      </c>
      <c r="F8" s="19" t="str">
        <f>IF($B8="N/A","N/A",IF(E8&gt;15,"No",IF(E8&lt;-15,"No","Yes")))</f>
        <v>N/A</v>
      </c>
      <c r="G8" s="21">
        <v>36.315075131999997</v>
      </c>
      <c r="H8" s="19" t="str">
        <f>IF($B8="N/A","N/A",IF(G8&gt;15,"No",IF(G8&lt;-15,"No","Yes")))</f>
        <v>N/A</v>
      </c>
      <c r="I8" s="20">
        <v>-7.0000000000000007E-2</v>
      </c>
      <c r="J8" s="20">
        <v>-8.92</v>
      </c>
      <c r="K8" s="106" t="str">
        <f t="shared" si="0"/>
        <v>Yes</v>
      </c>
    </row>
    <row r="9" spans="1:11" x14ac:dyDescent="0.2">
      <c r="A9" s="124" t="s">
        <v>119</v>
      </c>
      <c r="B9" s="22" t="s">
        <v>213</v>
      </c>
      <c r="C9" s="66">
        <v>44.045675349</v>
      </c>
      <c r="D9" s="5" t="str">
        <f>IF($B9="N/A","N/A",IF(C9&gt;15,"No",IF(C9&lt;-15,"No","Yes")))</f>
        <v>N/A</v>
      </c>
      <c r="E9" s="5">
        <v>44.664003069000003</v>
      </c>
      <c r="F9" s="5" t="str">
        <f>IF($B9="N/A","N/A",IF(E9&gt;15,"No",IF(E9&lt;-15,"No","Yes")))</f>
        <v>N/A</v>
      </c>
      <c r="G9" s="5">
        <v>46.394454007999997</v>
      </c>
      <c r="H9" s="5" t="str">
        <f>IF($B9="N/A","N/A",IF(G9&gt;15,"No",IF(G9&lt;-15,"No","Yes")))</f>
        <v>N/A</v>
      </c>
      <c r="I9" s="6">
        <v>1.4039999999999999</v>
      </c>
      <c r="J9" s="6">
        <v>3.8740000000000001</v>
      </c>
      <c r="K9" s="105" t="str">
        <f t="shared" si="0"/>
        <v>Yes</v>
      </c>
    </row>
    <row r="10" spans="1:11" x14ac:dyDescent="0.2">
      <c r="A10" s="124" t="s">
        <v>120</v>
      </c>
      <c r="B10" s="22" t="s">
        <v>213</v>
      </c>
      <c r="C10" s="66">
        <v>0</v>
      </c>
      <c r="D10" s="5" t="str">
        <f>IF($B10="N/A","N/A",IF(C10&gt;15,"No",IF(C10&lt;-15,"No","Yes")))</f>
        <v>N/A</v>
      </c>
      <c r="E10" s="5">
        <v>3.6386507E-3</v>
      </c>
      <c r="F10" s="5" t="str">
        <f>IF($B10="N/A","N/A",IF(E10&gt;15,"No",IF(E10&lt;-15,"No","Yes")))</f>
        <v>N/A</v>
      </c>
      <c r="G10" s="5">
        <v>4.0079547399999998E-2</v>
      </c>
      <c r="H10" s="5" t="str">
        <f>IF($B10="N/A","N/A",IF(G10&gt;15,"No",IF(G10&lt;-15,"No","Yes")))</f>
        <v>N/A</v>
      </c>
      <c r="I10" s="6" t="s">
        <v>1749</v>
      </c>
      <c r="J10" s="6">
        <v>1001</v>
      </c>
      <c r="K10" s="105" t="str">
        <f t="shared" si="0"/>
        <v>No</v>
      </c>
    </row>
    <row r="11" spans="1:11" x14ac:dyDescent="0.2">
      <c r="A11" s="124" t="s">
        <v>854</v>
      </c>
      <c r="B11" s="22" t="s">
        <v>213</v>
      </c>
      <c r="C11" s="66">
        <v>16.021817208000002</v>
      </c>
      <c r="D11" s="5" t="str">
        <f>IF($B11="N/A","N/A",IF(C11&gt;15,"No",IF(C11&lt;-15,"No","Yes")))</f>
        <v>N/A</v>
      </c>
      <c r="E11" s="5">
        <v>15.455071011999999</v>
      </c>
      <c r="F11" s="5" t="str">
        <f>IF($B11="N/A","N/A",IF(E11&gt;15,"No",IF(E11&lt;-15,"No","Yes")))</f>
        <v>N/A</v>
      </c>
      <c r="G11" s="5">
        <v>17.250391312000001</v>
      </c>
      <c r="H11" s="5" t="str">
        <f>IF($B11="N/A","N/A",IF(G11&gt;15,"No",IF(G11&lt;-15,"No","Yes")))</f>
        <v>N/A</v>
      </c>
      <c r="I11" s="6">
        <v>-3.54</v>
      </c>
      <c r="J11" s="6">
        <v>11.62</v>
      </c>
      <c r="K11" s="105" t="str">
        <f t="shared" si="0"/>
        <v>Yes</v>
      </c>
    </row>
    <row r="12" spans="1:11" x14ac:dyDescent="0.2">
      <c r="A12" s="124" t="s">
        <v>855</v>
      </c>
      <c r="B12" s="68" t="s">
        <v>214</v>
      </c>
      <c r="C12" s="66">
        <v>35.841322077000001</v>
      </c>
      <c r="D12" s="5" t="str">
        <f>IF(OR($B12="N/A",$C12="N/A"),"N/A",IF(C12&gt;100,"No",IF(C12&lt;95,"No","Yes")))</f>
        <v>No</v>
      </c>
      <c r="E12" s="66">
        <v>74.441517602000005</v>
      </c>
      <c r="F12" s="5" t="str">
        <f>IF(OR($B12="N/A",$E12="N/A"),"N/A",IF(E12&gt;100,"No",IF(E12&lt;95,"No","Yes")))</f>
        <v>No</v>
      </c>
      <c r="G12" s="66">
        <v>82.604221886999994</v>
      </c>
      <c r="H12" s="5" t="str">
        <f>IF($B12="N/A","N/A",IF(G12&gt;100,"No",IF(G12&lt;95,"No","Yes")))</f>
        <v>No</v>
      </c>
      <c r="I12" s="69">
        <v>107.7</v>
      </c>
      <c r="J12" s="69">
        <v>10.97</v>
      </c>
      <c r="K12" s="105" t="str">
        <f t="shared" si="0"/>
        <v>Yes</v>
      </c>
    </row>
    <row r="13" spans="1:11" x14ac:dyDescent="0.2">
      <c r="A13" s="124" t="s">
        <v>347</v>
      </c>
      <c r="B13" s="68" t="s">
        <v>213</v>
      </c>
      <c r="C13" s="66">
        <v>1.2233019999999999E-4</v>
      </c>
      <c r="D13" s="5" t="str">
        <f>IF($B13="N/A","N/A",IF(C13&gt;100,"No",IF(C13&lt;95,"No","Yes")))</f>
        <v>N/A</v>
      </c>
      <c r="E13" s="66">
        <v>1.13986E-5</v>
      </c>
      <c r="F13" s="5" t="str">
        <f>IF($B13="N/A","N/A",IF(E13&gt;100,"No",IF(E13&lt;95,"No","Yes")))</f>
        <v>N/A</v>
      </c>
      <c r="G13" s="66">
        <v>0</v>
      </c>
      <c r="H13" s="5" t="str">
        <f>IF($B13="N/A","N/A",IF(G13&gt;100,"No",IF(G13&lt;95,"No","Yes")))</f>
        <v>N/A</v>
      </c>
      <c r="I13" s="69">
        <v>-90.7</v>
      </c>
      <c r="J13" s="69">
        <v>-100</v>
      </c>
      <c r="K13" s="105" t="str">
        <f t="shared" si="0"/>
        <v>No</v>
      </c>
    </row>
    <row r="14" spans="1:11" x14ac:dyDescent="0.2">
      <c r="A14" s="124" t="s">
        <v>348</v>
      </c>
      <c r="B14" s="68" t="s">
        <v>213</v>
      </c>
      <c r="C14" s="66">
        <v>1.2233019999999999E-4</v>
      </c>
      <c r="D14" s="5" t="str">
        <f t="shared" ref="D14" si="1">IF($B14="N/A","N/A",IF(C14&lt;0,"No","Yes"))</f>
        <v>N/A</v>
      </c>
      <c r="E14" s="66">
        <v>1.13986E-5</v>
      </c>
      <c r="F14" s="5" t="str">
        <f t="shared" ref="F14" si="2">IF($B14="N/A","N/A",IF(E14&lt;0,"No","Yes"))</f>
        <v>N/A</v>
      </c>
      <c r="G14" s="66">
        <v>0</v>
      </c>
      <c r="H14" s="5" t="str">
        <f t="shared" ref="H14" si="3">IF($B14="N/A","N/A",IF(G14&lt;0,"No","Yes"))</f>
        <v>N/A</v>
      </c>
      <c r="I14" s="69">
        <v>-90.7</v>
      </c>
      <c r="J14" s="69">
        <v>-100</v>
      </c>
      <c r="K14" s="105" t="str">
        <f t="shared" si="0"/>
        <v>No</v>
      </c>
    </row>
    <row r="15" spans="1:11" x14ac:dyDescent="0.2">
      <c r="A15" s="124" t="s">
        <v>856</v>
      </c>
      <c r="B15" s="68" t="s">
        <v>214</v>
      </c>
      <c r="C15" s="66">
        <v>16.053936330999999</v>
      </c>
      <c r="D15" s="5" t="str">
        <f>IF(OR($B15="N/A",$C15="N/A"),"N/A",IF(C15&gt;100,"No",IF(C15&lt;95,"No","Yes")))</f>
        <v>No</v>
      </c>
      <c r="E15" s="66">
        <v>49.779427558000002</v>
      </c>
      <c r="F15" s="5" t="str">
        <f>IF(OR($B15="N/A",$E15="N/A"),"N/A",IF(E15&gt;100,"No",IF(E15&lt;95,"No","Yes")))</f>
        <v>No</v>
      </c>
      <c r="G15" s="66">
        <v>68.004133914999997</v>
      </c>
      <c r="H15" s="5" t="str">
        <f>IF($B15="N/A","N/A",IF(G15&gt;100,"No",IF(G15&lt;95,"No","Yes")))</f>
        <v>No</v>
      </c>
      <c r="I15" s="69">
        <v>210.1</v>
      </c>
      <c r="J15" s="69">
        <v>36.61</v>
      </c>
      <c r="K15" s="105" t="str">
        <f t="shared" si="0"/>
        <v>No</v>
      </c>
    </row>
    <row r="16" spans="1:11" x14ac:dyDescent="0.2">
      <c r="A16" s="124" t="s">
        <v>331</v>
      </c>
      <c r="B16" s="22" t="s">
        <v>213</v>
      </c>
      <c r="C16" s="56">
        <v>20596818</v>
      </c>
      <c r="D16" s="5" t="str">
        <f>IF($B16="N/A","N/A",IF(C16&gt;15,"No",IF(C16&lt;-15,"No","Yes")))</f>
        <v>N/A</v>
      </c>
      <c r="E16" s="23">
        <v>22232533</v>
      </c>
      <c r="F16" s="5" t="str">
        <f>IF($B16="N/A","N/A",IF(E16&gt;15,"No",IF(E16&lt;-15,"No","Yes")))</f>
        <v>N/A</v>
      </c>
      <c r="G16" s="23">
        <v>24603560</v>
      </c>
      <c r="H16" s="5" t="str">
        <f>IF($B16="N/A","N/A",IF(G16&gt;15,"No",IF(G16&lt;-15,"No","Yes")))</f>
        <v>N/A</v>
      </c>
      <c r="I16" s="6">
        <v>7.9420000000000002</v>
      </c>
      <c r="J16" s="6">
        <v>10.66</v>
      </c>
      <c r="K16" s="105" t="str">
        <f t="shared" si="0"/>
        <v>Yes</v>
      </c>
    </row>
    <row r="17" spans="1:11" x14ac:dyDescent="0.2">
      <c r="A17" s="124" t="s">
        <v>439</v>
      </c>
      <c r="B17" s="22" t="s">
        <v>215</v>
      </c>
      <c r="C17" s="66">
        <v>7.1836387543000004</v>
      </c>
      <c r="D17" s="5" t="str">
        <f>IF($B17="N/A","N/A",IF(C17&gt;20,"No",IF(C17&lt;5,"No","Yes")))</f>
        <v>Yes</v>
      </c>
      <c r="E17" s="5">
        <v>9.6464626859999996</v>
      </c>
      <c r="F17" s="5" t="str">
        <f>IF($B17="N/A","N/A",IF(E17&gt;20,"No",IF(E17&lt;5,"No","Yes")))</f>
        <v>Yes</v>
      </c>
      <c r="G17" s="5">
        <v>8.5533191132000006</v>
      </c>
      <c r="H17" s="5" t="str">
        <f>IF($B17="N/A","N/A",IF(G17&gt;20,"No",IF(G17&lt;5,"No","Yes")))</f>
        <v>Yes</v>
      </c>
      <c r="I17" s="6">
        <v>34.28</v>
      </c>
      <c r="J17" s="6">
        <v>-11.3</v>
      </c>
      <c r="K17" s="105" t="str">
        <f t="shared" si="0"/>
        <v>Yes</v>
      </c>
    </row>
    <row r="18" spans="1:11" x14ac:dyDescent="0.2">
      <c r="A18" s="124" t="s">
        <v>440</v>
      </c>
      <c r="B18" s="17" t="s">
        <v>213</v>
      </c>
      <c r="C18" s="66">
        <v>92.816361246</v>
      </c>
      <c r="D18" s="5" t="str">
        <f>IF($B18="N/A","N/A",IF(C18&gt;15,"No",IF(C18&lt;-15,"No","Yes")))</f>
        <v>N/A</v>
      </c>
      <c r="E18" s="5">
        <v>90.353537313999993</v>
      </c>
      <c r="F18" s="5" t="str">
        <f>IF($B18="N/A","N/A",IF(E18&gt;15,"No",IF(E18&lt;-15,"No","Yes")))</f>
        <v>N/A</v>
      </c>
      <c r="G18" s="5">
        <v>91.446680886999999</v>
      </c>
      <c r="H18" s="5" t="str">
        <f>IF($B18="N/A","N/A",IF(G18&gt;15,"No",IF(G18&lt;-15,"No","Yes")))</f>
        <v>N/A</v>
      </c>
      <c r="I18" s="6">
        <v>-2.65</v>
      </c>
      <c r="J18" s="6">
        <v>1.21</v>
      </c>
      <c r="K18" s="105" t="str">
        <f t="shared" si="0"/>
        <v>Yes</v>
      </c>
    </row>
    <row r="19" spans="1:11" x14ac:dyDescent="0.2">
      <c r="A19" s="124" t="s">
        <v>441</v>
      </c>
      <c r="B19" s="22" t="s">
        <v>216</v>
      </c>
      <c r="C19" s="66">
        <v>0.638443278</v>
      </c>
      <c r="D19" s="5" t="str">
        <f>IF($B19="N/A","N/A",IF(C19&gt;1,"Yes","No"))</f>
        <v>No</v>
      </c>
      <c r="E19" s="5">
        <v>1.0285107864</v>
      </c>
      <c r="F19" s="5" t="str">
        <f>IF($B19="N/A","N/A",IF(E19&gt;1,"Yes","No"))</f>
        <v>Yes</v>
      </c>
      <c r="G19" s="5">
        <v>0.35646873870000001</v>
      </c>
      <c r="H19" s="5" t="str">
        <f>IF($B19="N/A","N/A",IF(G19&gt;1,"Yes","No"))</f>
        <v>No</v>
      </c>
      <c r="I19" s="6">
        <v>61.1</v>
      </c>
      <c r="J19" s="6">
        <v>-65.3</v>
      </c>
      <c r="K19" s="105" t="str">
        <f t="shared" si="0"/>
        <v>No</v>
      </c>
    </row>
    <row r="20" spans="1:11" x14ac:dyDescent="0.2">
      <c r="A20" s="124" t="s">
        <v>857</v>
      </c>
      <c r="B20" s="22" t="s">
        <v>213</v>
      </c>
      <c r="C20" s="59">
        <v>187.32077810000001</v>
      </c>
      <c r="D20" s="5" t="str">
        <f>IF($B20="N/A","N/A",IF(C20&gt;15,"No",IF(C20&lt;-15,"No","Yes")))</f>
        <v>N/A</v>
      </c>
      <c r="E20" s="24">
        <v>187.22011334999999</v>
      </c>
      <c r="F20" s="5" t="str">
        <f>IF($B20="N/A","N/A",IF(E20&gt;15,"No",IF(E20&lt;-15,"No","Yes")))</f>
        <v>N/A</v>
      </c>
      <c r="G20" s="24">
        <v>94.052426342999993</v>
      </c>
      <c r="H20" s="5" t="str">
        <f>IF($B20="N/A","N/A",IF(G20&gt;15,"No",IF(G20&lt;-15,"No","Yes")))</f>
        <v>N/A</v>
      </c>
      <c r="I20" s="6">
        <v>-5.3999999999999999E-2</v>
      </c>
      <c r="J20" s="6">
        <v>-49.8</v>
      </c>
      <c r="K20" s="105" t="str">
        <f t="shared" si="0"/>
        <v>No</v>
      </c>
    </row>
    <row r="21" spans="1:11" x14ac:dyDescent="0.2">
      <c r="A21" s="124" t="s">
        <v>34</v>
      </c>
      <c r="B21" s="22" t="s">
        <v>213</v>
      </c>
      <c r="C21" s="70">
        <v>28.633742446999999</v>
      </c>
      <c r="D21" s="5" t="str">
        <f>IF($B21="N/A","N/A",IF(C21&gt;15,"No",IF(C21&lt;-15,"No","Yes")))</f>
        <v>N/A</v>
      </c>
      <c r="E21" s="71">
        <v>27.931343417000001</v>
      </c>
      <c r="F21" s="5" t="str">
        <f>IF($B21="N/A","N/A",IF(E21&gt;15,"No",IF(E21&lt;-15,"No","Yes")))</f>
        <v>N/A</v>
      </c>
      <c r="G21" s="71">
        <v>32.204314564999997</v>
      </c>
      <c r="H21" s="5" t="str">
        <f>IF($B21="N/A","N/A",IF(G21&gt;15,"No",IF(G21&lt;-15,"No","Yes")))</f>
        <v>N/A</v>
      </c>
      <c r="I21" s="6">
        <v>-2.4500000000000002</v>
      </c>
      <c r="J21" s="6">
        <v>15.3</v>
      </c>
      <c r="K21" s="105" t="str">
        <f t="shared" si="0"/>
        <v>Yes</v>
      </c>
    </row>
    <row r="22" spans="1:11" x14ac:dyDescent="0.2">
      <c r="A22" s="124" t="s">
        <v>1685</v>
      </c>
      <c r="B22" s="22" t="s">
        <v>213</v>
      </c>
      <c r="C22" s="70">
        <v>0</v>
      </c>
      <c r="D22" s="5" t="str">
        <f>IF($B22="N/A","N/A",IF(C22&gt;15,"No",IF(C22&lt;-15,"No","Yes")))</f>
        <v>N/A</v>
      </c>
      <c r="E22" s="71">
        <v>0</v>
      </c>
      <c r="F22" s="5" t="str">
        <f>IF($B22="N/A","N/A",IF(E22&gt;15,"No",IF(E22&lt;-15,"No","Yes")))</f>
        <v>N/A</v>
      </c>
      <c r="G22" s="71">
        <v>0</v>
      </c>
      <c r="H22" s="5" t="str">
        <f>IF($B22="N/A","N/A",IF(G22&gt;15,"No",IF(G22&lt;-15,"No","Yes")))</f>
        <v>N/A</v>
      </c>
      <c r="I22" s="6" t="s">
        <v>1749</v>
      </c>
      <c r="J22" s="6" t="s">
        <v>1749</v>
      </c>
      <c r="K22" s="105" t="str">
        <f t="shared" si="0"/>
        <v>N/A</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1749</v>
      </c>
      <c r="J23" s="6" t="s">
        <v>1749</v>
      </c>
      <c r="K23" s="105" t="str">
        <f t="shared" si="0"/>
        <v>N/A</v>
      </c>
    </row>
    <row r="24" spans="1:11" x14ac:dyDescent="0.2">
      <c r="A24" s="124" t="s">
        <v>858</v>
      </c>
      <c r="B24" s="22" t="s">
        <v>243</v>
      </c>
      <c r="C24" s="59">
        <v>324.07056919000001</v>
      </c>
      <c r="D24" s="5" t="str">
        <f>IF($B24="N/A","N/A",IF(C24&gt;300,"No",IF(C24&lt;75,"No","Yes")))</f>
        <v>No</v>
      </c>
      <c r="E24" s="24">
        <v>311.33340891</v>
      </c>
      <c r="F24" s="5" t="str">
        <f>IF($B24="N/A","N/A",IF(E24&gt;300,"No",IF(E24&lt;75,"No","Yes")))</f>
        <v>No</v>
      </c>
      <c r="G24" s="24">
        <v>350.61158468999997</v>
      </c>
      <c r="H24" s="5" t="str">
        <f>IF($B24="N/A","N/A",IF(G24&gt;300,"No",IF(G24&lt;75,"No","Yes")))</f>
        <v>No</v>
      </c>
      <c r="I24" s="6">
        <v>-3.93</v>
      </c>
      <c r="J24" s="6">
        <v>12.62</v>
      </c>
      <c r="K24" s="105" t="str">
        <f t="shared" si="0"/>
        <v>Yes</v>
      </c>
    </row>
    <row r="25" spans="1:11" x14ac:dyDescent="0.2">
      <c r="A25" s="124" t="s">
        <v>859</v>
      </c>
      <c r="B25" s="22" t="s">
        <v>244</v>
      </c>
      <c r="C25" s="59" t="s">
        <v>1749</v>
      </c>
      <c r="D25" s="5" t="str">
        <f>IF($B25="N/A","N/A",IF(C25&gt;250,"No",IF(C25&lt;20,"No","Yes")))</f>
        <v>No</v>
      </c>
      <c r="E25" s="24" t="s">
        <v>1749</v>
      </c>
      <c r="F25" s="5" t="str">
        <f>IF($B25="N/A","N/A",IF(E25&gt;250,"No",IF(E25&lt;20,"No","Yes")))</f>
        <v>No</v>
      </c>
      <c r="G25" s="24" t="s">
        <v>1749</v>
      </c>
      <c r="H25" s="5" t="str">
        <f>IF($B25="N/A","N/A",IF(G25&gt;250,"No",IF(G25&lt;20,"No","Yes")))</f>
        <v>No</v>
      </c>
      <c r="I25" s="6" t="s">
        <v>1749</v>
      </c>
      <c r="J25" s="6" t="s">
        <v>1749</v>
      </c>
      <c r="K25" s="105" t="str">
        <f t="shared" si="0"/>
        <v>N/A</v>
      </c>
    </row>
    <row r="26" spans="1:11" x14ac:dyDescent="0.2">
      <c r="A26" s="124" t="s">
        <v>860</v>
      </c>
      <c r="B26" s="22" t="s">
        <v>245</v>
      </c>
      <c r="C26" s="59" t="s">
        <v>1749</v>
      </c>
      <c r="D26" s="5" t="str">
        <f>IF($B26="N/A","N/A",IF(C26&gt;5,"No",IF(C26&lt;3,"No","Yes")))</f>
        <v>No</v>
      </c>
      <c r="E26" s="24" t="s">
        <v>1749</v>
      </c>
      <c r="F26" s="5" t="str">
        <f>IF($B26="N/A","N/A",IF(E26&gt;5,"No",IF(E26&lt;3,"No","Yes")))</f>
        <v>No</v>
      </c>
      <c r="G26" s="24" t="s">
        <v>1749</v>
      </c>
      <c r="H26" s="5" t="str">
        <f>IF($B26="N/A","N/A",IF(G26&gt;5,"No",IF(G26&lt;3,"No","Yes")))</f>
        <v>No</v>
      </c>
      <c r="I26" s="6" t="s">
        <v>1749</v>
      </c>
      <c r="J26" s="6" t="s">
        <v>1749</v>
      </c>
      <c r="K26" s="105" t="str">
        <f t="shared" si="0"/>
        <v>N/A</v>
      </c>
    </row>
    <row r="27" spans="1:11" x14ac:dyDescent="0.2">
      <c r="A27" s="124" t="s">
        <v>131</v>
      </c>
      <c r="B27" s="22" t="s">
        <v>213</v>
      </c>
      <c r="C27" s="56">
        <v>24724</v>
      </c>
      <c r="D27" s="22" t="s">
        <v>213</v>
      </c>
      <c r="E27" s="23">
        <v>18100</v>
      </c>
      <c r="F27" s="22" t="s">
        <v>213</v>
      </c>
      <c r="G27" s="23">
        <v>15723</v>
      </c>
      <c r="H27" s="5" t="str">
        <f>IF($B27="N/A","N/A",IF(G27&gt;15,"No",IF(G27&lt;-15,"No","Yes")))</f>
        <v>N/A</v>
      </c>
      <c r="I27" s="6">
        <v>-26.8</v>
      </c>
      <c r="J27" s="6">
        <v>-13.1</v>
      </c>
      <c r="K27" s="105" t="str">
        <f t="shared" si="0"/>
        <v>Yes</v>
      </c>
    </row>
    <row r="28" spans="1:11" x14ac:dyDescent="0.2">
      <c r="A28" s="124" t="s">
        <v>346</v>
      </c>
      <c r="B28" s="22" t="s">
        <v>213</v>
      </c>
      <c r="C28" s="57">
        <v>4.7892944799999997E-2</v>
      </c>
      <c r="D28" s="22" t="s">
        <v>213</v>
      </c>
      <c r="E28" s="4">
        <v>3.2459131199999998E-2</v>
      </c>
      <c r="F28" s="22" t="s">
        <v>213</v>
      </c>
      <c r="G28" s="4">
        <v>2.3207288999999999E-2</v>
      </c>
      <c r="H28" s="5" t="str">
        <f>IF($B28="N/A","N/A",IF(G28&gt;15,"No",IF(G28&lt;-15,"No","Yes")))</f>
        <v>N/A</v>
      </c>
      <c r="I28" s="6">
        <v>-32.200000000000003</v>
      </c>
      <c r="J28" s="6">
        <v>-28.5</v>
      </c>
      <c r="K28" s="105" t="str">
        <f t="shared" si="0"/>
        <v>Yes</v>
      </c>
    </row>
    <row r="29" spans="1:11" ht="25.5" x14ac:dyDescent="0.2">
      <c r="A29" s="124" t="s">
        <v>836</v>
      </c>
      <c r="B29" s="22" t="s">
        <v>213</v>
      </c>
      <c r="C29" s="24">
        <v>186.33267271</v>
      </c>
      <c r="D29" s="22" t="s">
        <v>213</v>
      </c>
      <c r="E29" s="24">
        <v>192.79071823000001</v>
      </c>
      <c r="F29" s="22" t="s">
        <v>213</v>
      </c>
      <c r="G29" s="24">
        <v>155.96972588</v>
      </c>
      <c r="H29" s="22" t="s">
        <v>213</v>
      </c>
      <c r="I29" s="6">
        <v>3.4660000000000002</v>
      </c>
      <c r="J29" s="6">
        <v>-19.100000000000001</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11</v>
      </c>
      <c r="H30" s="5" t="str">
        <f>IF($B30="N/A","N/A",IF(G30=0,"Yes","No"))</f>
        <v>No</v>
      </c>
      <c r="I30" s="6" t="s">
        <v>1749</v>
      </c>
      <c r="J30" s="6" t="s">
        <v>1749</v>
      </c>
      <c r="K30" s="105" t="str">
        <f t="shared" si="0"/>
        <v>N/A</v>
      </c>
    </row>
    <row r="31" spans="1:11" x14ac:dyDescent="0.2">
      <c r="A31" s="124" t="s">
        <v>206</v>
      </c>
      <c r="B31" s="72" t="s">
        <v>213</v>
      </c>
      <c r="C31" s="56">
        <v>8271018</v>
      </c>
      <c r="D31" s="5" t="str">
        <f t="shared" ref="D31:F50" si="4">IF($B31="N/A","N/A",IF(C31&lt;0,"No","Yes"))</f>
        <v>N/A</v>
      </c>
      <c r="E31" s="56">
        <v>8618123</v>
      </c>
      <c r="F31" s="5" t="str">
        <f t="shared" si="4"/>
        <v>N/A</v>
      </c>
      <c r="G31" s="56">
        <v>11687186</v>
      </c>
      <c r="H31" s="5" t="str">
        <f t="shared" ref="H31:H50" si="5">IF($B31="N/A","N/A",IF(G31&lt;0,"No","Yes"))</f>
        <v>N/A</v>
      </c>
      <c r="I31" s="6">
        <v>4.1970000000000001</v>
      </c>
      <c r="J31" s="6">
        <v>35.61</v>
      </c>
      <c r="K31" s="105" t="str">
        <f t="shared" si="0"/>
        <v>No</v>
      </c>
    </row>
    <row r="32" spans="1:11" ht="25.5" x14ac:dyDescent="0.2">
      <c r="A32" s="128" t="s">
        <v>654</v>
      </c>
      <c r="B32" s="72" t="s">
        <v>213</v>
      </c>
      <c r="C32" s="57">
        <v>99.842776306000005</v>
      </c>
      <c r="D32" s="5" t="str">
        <f t="shared" si="4"/>
        <v>N/A</v>
      </c>
      <c r="E32" s="57">
        <v>99.597336913999996</v>
      </c>
      <c r="F32" s="5" t="str">
        <f t="shared" si="4"/>
        <v>N/A</v>
      </c>
      <c r="G32" s="57">
        <v>99.886242933000005</v>
      </c>
      <c r="H32" s="5" t="str">
        <f t="shared" si="5"/>
        <v>N/A</v>
      </c>
      <c r="I32" s="6">
        <v>-0.246</v>
      </c>
      <c r="J32" s="6">
        <v>0.29010000000000002</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1749</v>
      </c>
      <c r="J33" s="6" t="s">
        <v>1749</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1749</v>
      </c>
      <c r="J34" s="6" t="s">
        <v>1749</v>
      </c>
      <c r="K34" s="105" t="str">
        <f t="shared" si="0"/>
        <v>N/A</v>
      </c>
    </row>
    <row r="35" spans="1:11" x14ac:dyDescent="0.2">
      <c r="A35" s="128" t="s">
        <v>657</v>
      </c>
      <c r="B35" s="72" t="s">
        <v>213</v>
      </c>
      <c r="C35" s="57">
        <v>0.15722369359999999</v>
      </c>
      <c r="D35" s="5" t="str">
        <f t="shared" si="4"/>
        <v>N/A</v>
      </c>
      <c r="E35" s="57">
        <v>0.40266308569999998</v>
      </c>
      <c r="F35" s="5" t="str">
        <f t="shared" si="4"/>
        <v>N/A</v>
      </c>
      <c r="G35" s="57">
        <v>0.1137570669</v>
      </c>
      <c r="H35" s="5" t="str">
        <f t="shared" si="5"/>
        <v>N/A</v>
      </c>
      <c r="I35" s="6">
        <v>156.1</v>
      </c>
      <c r="J35" s="6">
        <v>-71.7</v>
      </c>
      <c r="K35" s="105" t="str">
        <f t="shared" si="0"/>
        <v>No</v>
      </c>
    </row>
    <row r="36" spans="1:11" x14ac:dyDescent="0.2">
      <c r="A36" s="128" t="s">
        <v>349</v>
      </c>
      <c r="B36" s="72" t="s">
        <v>213</v>
      </c>
      <c r="C36" s="56">
        <v>0</v>
      </c>
      <c r="D36" s="5" t="str">
        <f t="shared" si="4"/>
        <v>N/A</v>
      </c>
      <c r="E36" s="56">
        <v>0</v>
      </c>
      <c r="F36" s="5" t="str">
        <f t="shared" si="4"/>
        <v>N/A</v>
      </c>
      <c r="G36" s="56">
        <v>0</v>
      </c>
      <c r="H36" s="5" t="str">
        <f t="shared" si="5"/>
        <v>N/A</v>
      </c>
      <c r="I36" s="6" t="s">
        <v>1749</v>
      </c>
      <c r="J36" s="6" t="s">
        <v>1749</v>
      </c>
      <c r="K36" s="105" t="str">
        <f t="shared" si="0"/>
        <v>N/A</v>
      </c>
    </row>
    <row r="37" spans="1:11" x14ac:dyDescent="0.2">
      <c r="A37" s="128" t="s">
        <v>658</v>
      </c>
      <c r="B37" s="72" t="s">
        <v>213</v>
      </c>
      <c r="C37" s="57" t="s">
        <v>1749</v>
      </c>
      <c r="D37" s="5" t="str">
        <f t="shared" si="4"/>
        <v>N/A</v>
      </c>
      <c r="E37" s="57" t="s">
        <v>1749</v>
      </c>
      <c r="F37" s="5" t="str">
        <f t="shared" si="4"/>
        <v>N/A</v>
      </c>
      <c r="G37" s="57" t="s">
        <v>1749</v>
      </c>
      <c r="H37" s="5" t="str">
        <f t="shared" si="5"/>
        <v>N/A</v>
      </c>
      <c r="I37" s="6" t="s">
        <v>1749</v>
      </c>
      <c r="J37" s="6" t="s">
        <v>1749</v>
      </c>
      <c r="K37" s="105" t="str">
        <f t="shared" si="0"/>
        <v>N/A</v>
      </c>
    </row>
    <row r="38" spans="1:11" x14ac:dyDescent="0.2">
      <c r="A38" s="128" t="s">
        <v>659</v>
      </c>
      <c r="B38" s="72" t="s">
        <v>213</v>
      </c>
      <c r="C38" s="57" t="s">
        <v>1749</v>
      </c>
      <c r="D38" s="5" t="str">
        <f t="shared" si="4"/>
        <v>N/A</v>
      </c>
      <c r="E38" s="57" t="s">
        <v>1749</v>
      </c>
      <c r="F38" s="5" t="str">
        <f t="shared" si="4"/>
        <v>N/A</v>
      </c>
      <c r="G38" s="57" t="s">
        <v>1749</v>
      </c>
      <c r="H38" s="5" t="str">
        <f t="shared" si="5"/>
        <v>N/A</v>
      </c>
      <c r="I38" s="6" t="s">
        <v>1749</v>
      </c>
      <c r="J38" s="6" t="s">
        <v>1749</v>
      </c>
      <c r="K38" s="105" t="str">
        <f t="shared" si="0"/>
        <v>N/A</v>
      </c>
    </row>
    <row r="39" spans="1:11" x14ac:dyDescent="0.2">
      <c r="A39" s="128" t="s">
        <v>660</v>
      </c>
      <c r="B39" s="72" t="s">
        <v>213</v>
      </c>
      <c r="C39" s="57" t="s">
        <v>1749</v>
      </c>
      <c r="D39" s="5" t="str">
        <f t="shared" si="4"/>
        <v>N/A</v>
      </c>
      <c r="E39" s="57" t="s">
        <v>1749</v>
      </c>
      <c r="F39" s="5" t="str">
        <f t="shared" si="4"/>
        <v>N/A</v>
      </c>
      <c r="G39" s="57" t="s">
        <v>1749</v>
      </c>
      <c r="H39" s="5" t="str">
        <f t="shared" si="5"/>
        <v>N/A</v>
      </c>
      <c r="I39" s="6" t="s">
        <v>1749</v>
      </c>
      <c r="J39" s="6" t="s">
        <v>1749</v>
      </c>
      <c r="K39" s="105" t="str">
        <f t="shared" si="0"/>
        <v>N/A</v>
      </c>
    </row>
    <row r="40" spans="1:11" x14ac:dyDescent="0.2">
      <c r="A40" s="128" t="s">
        <v>661</v>
      </c>
      <c r="B40" s="72" t="s">
        <v>213</v>
      </c>
      <c r="C40" s="57" t="s">
        <v>1749</v>
      </c>
      <c r="D40" s="5" t="str">
        <f t="shared" si="4"/>
        <v>N/A</v>
      </c>
      <c r="E40" s="57" t="s">
        <v>1749</v>
      </c>
      <c r="F40" s="5" t="str">
        <f t="shared" si="4"/>
        <v>N/A</v>
      </c>
      <c r="G40" s="57" t="s">
        <v>1749</v>
      </c>
      <c r="H40" s="5" t="str">
        <f t="shared" si="5"/>
        <v>N/A</v>
      </c>
      <c r="I40" s="6" t="s">
        <v>1749</v>
      </c>
      <c r="J40" s="6" t="s">
        <v>1749</v>
      </c>
      <c r="K40" s="105" t="str">
        <f t="shared" si="0"/>
        <v>N/A</v>
      </c>
    </row>
    <row r="41" spans="1:11" x14ac:dyDescent="0.2">
      <c r="A41" s="128" t="s">
        <v>662</v>
      </c>
      <c r="B41" s="72" t="s">
        <v>213</v>
      </c>
      <c r="C41" s="57" t="s">
        <v>1749</v>
      </c>
      <c r="D41" s="5" t="str">
        <f t="shared" si="4"/>
        <v>N/A</v>
      </c>
      <c r="E41" s="57" t="s">
        <v>1749</v>
      </c>
      <c r="F41" s="5" t="str">
        <f t="shared" si="4"/>
        <v>N/A</v>
      </c>
      <c r="G41" s="57" t="s">
        <v>1749</v>
      </c>
      <c r="H41" s="5" t="str">
        <f t="shared" si="5"/>
        <v>N/A</v>
      </c>
      <c r="I41" s="6" t="s">
        <v>1749</v>
      </c>
      <c r="J41" s="6" t="s">
        <v>1749</v>
      </c>
      <c r="K41" s="105" t="str">
        <f t="shared" si="0"/>
        <v>N/A</v>
      </c>
    </row>
    <row r="42" spans="1:11" x14ac:dyDescent="0.2">
      <c r="A42" s="128" t="s">
        <v>663</v>
      </c>
      <c r="B42" s="72" t="s">
        <v>213</v>
      </c>
      <c r="C42" s="57" t="s">
        <v>1749</v>
      </c>
      <c r="D42" s="5" t="str">
        <f t="shared" si="4"/>
        <v>N/A</v>
      </c>
      <c r="E42" s="57" t="s">
        <v>1749</v>
      </c>
      <c r="F42" s="5" t="str">
        <f t="shared" si="4"/>
        <v>N/A</v>
      </c>
      <c r="G42" s="57" t="s">
        <v>1749</v>
      </c>
      <c r="H42" s="5" t="str">
        <f t="shared" si="5"/>
        <v>N/A</v>
      </c>
      <c r="I42" s="6" t="s">
        <v>1749</v>
      </c>
      <c r="J42" s="6" t="s">
        <v>1749</v>
      </c>
      <c r="K42" s="105" t="str">
        <f t="shared" si="0"/>
        <v>N/A</v>
      </c>
    </row>
    <row r="43" spans="1:11" x14ac:dyDescent="0.2">
      <c r="A43" s="128" t="s">
        <v>664</v>
      </c>
      <c r="B43" s="72" t="s">
        <v>213</v>
      </c>
      <c r="C43" s="57" t="s">
        <v>1749</v>
      </c>
      <c r="D43" s="5" t="str">
        <f t="shared" si="4"/>
        <v>N/A</v>
      </c>
      <c r="E43" s="57" t="s">
        <v>1749</v>
      </c>
      <c r="F43" s="5" t="str">
        <f t="shared" si="4"/>
        <v>N/A</v>
      </c>
      <c r="G43" s="57" t="s">
        <v>1749</v>
      </c>
      <c r="H43" s="5" t="str">
        <f t="shared" si="5"/>
        <v>N/A</v>
      </c>
      <c r="I43" s="6" t="s">
        <v>1749</v>
      </c>
      <c r="J43" s="6" t="s">
        <v>1749</v>
      </c>
      <c r="K43" s="105" t="str">
        <f t="shared" si="0"/>
        <v>N/A</v>
      </c>
    </row>
    <row r="44" spans="1:11" x14ac:dyDescent="0.2">
      <c r="A44" s="128" t="s">
        <v>665</v>
      </c>
      <c r="B44" s="72" t="s">
        <v>213</v>
      </c>
      <c r="C44" s="57" t="s">
        <v>1749</v>
      </c>
      <c r="D44" s="5" t="str">
        <f t="shared" si="4"/>
        <v>N/A</v>
      </c>
      <c r="E44" s="57" t="s">
        <v>1749</v>
      </c>
      <c r="F44" s="5" t="str">
        <f t="shared" si="4"/>
        <v>N/A</v>
      </c>
      <c r="G44" s="57" t="s">
        <v>1749</v>
      </c>
      <c r="H44" s="5" t="str">
        <f t="shared" si="5"/>
        <v>N/A</v>
      </c>
      <c r="I44" s="6" t="s">
        <v>1749</v>
      </c>
      <c r="J44" s="6" t="s">
        <v>1749</v>
      </c>
      <c r="K44" s="105" t="str">
        <f t="shared" si="0"/>
        <v>N/A</v>
      </c>
    </row>
    <row r="45" spans="1:11" x14ac:dyDescent="0.2">
      <c r="A45" s="128" t="s">
        <v>666</v>
      </c>
      <c r="B45" s="72" t="s">
        <v>213</v>
      </c>
      <c r="C45" s="57" t="s">
        <v>1749</v>
      </c>
      <c r="D45" s="5" t="str">
        <f t="shared" si="4"/>
        <v>N/A</v>
      </c>
      <c r="E45" s="57" t="s">
        <v>1749</v>
      </c>
      <c r="F45" s="5" t="str">
        <f t="shared" si="4"/>
        <v>N/A</v>
      </c>
      <c r="G45" s="57" t="s">
        <v>1749</v>
      </c>
      <c r="H45" s="5" t="str">
        <f t="shared" si="5"/>
        <v>N/A</v>
      </c>
      <c r="I45" s="6" t="s">
        <v>1749</v>
      </c>
      <c r="J45" s="6" t="s">
        <v>1749</v>
      </c>
      <c r="K45" s="105" t="str">
        <f t="shared" si="0"/>
        <v>N/A</v>
      </c>
    </row>
    <row r="46" spans="1:11" x14ac:dyDescent="0.2">
      <c r="A46" s="128" t="s">
        <v>350</v>
      </c>
      <c r="B46" s="72" t="s">
        <v>213</v>
      </c>
      <c r="C46" s="56">
        <v>0</v>
      </c>
      <c r="D46" s="5" t="str">
        <f t="shared" si="4"/>
        <v>N/A</v>
      </c>
      <c r="E46" s="56">
        <v>0</v>
      </c>
      <c r="F46" s="5" t="str">
        <f t="shared" si="4"/>
        <v>N/A</v>
      </c>
      <c r="G46" s="56">
        <v>0</v>
      </c>
      <c r="H46" s="5" t="str">
        <f t="shared" si="5"/>
        <v>N/A</v>
      </c>
      <c r="I46" s="6" t="s">
        <v>1749</v>
      </c>
      <c r="J46" s="6" t="s">
        <v>1749</v>
      </c>
      <c r="K46" s="105" t="str">
        <f t="shared" si="0"/>
        <v>N/A</v>
      </c>
    </row>
    <row r="47" spans="1:11" x14ac:dyDescent="0.2">
      <c r="A47" s="128" t="s">
        <v>667</v>
      </c>
      <c r="B47" s="72" t="s">
        <v>213</v>
      </c>
      <c r="C47" s="57" t="s">
        <v>1749</v>
      </c>
      <c r="D47" s="5" t="str">
        <f t="shared" si="4"/>
        <v>N/A</v>
      </c>
      <c r="E47" s="57" t="s">
        <v>1749</v>
      </c>
      <c r="F47" s="5" t="str">
        <f t="shared" si="4"/>
        <v>N/A</v>
      </c>
      <c r="G47" s="57" t="s">
        <v>1749</v>
      </c>
      <c r="H47" s="5" t="str">
        <f t="shared" si="5"/>
        <v>N/A</v>
      </c>
      <c r="I47" s="6" t="s">
        <v>1749</v>
      </c>
      <c r="J47" s="6" t="s">
        <v>1749</v>
      </c>
      <c r="K47" s="105" t="str">
        <f t="shared" si="0"/>
        <v>N/A</v>
      </c>
    </row>
    <row r="48" spans="1:11" x14ac:dyDescent="0.2">
      <c r="A48" s="128" t="s">
        <v>668</v>
      </c>
      <c r="B48" s="72" t="s">
        <v>213</v>
      </c>
      <c r="C48" s="57" t="s">
        <v>1749</v>
      </c>
      <c r="D48" s="5" t="str">
        <f t="shared" si="4"/>
        <v>N/A</v>
      </c>
      <c r="E48" s="57" t="s">
        <v>1749</v>
      </c>
      <c r="F48" s="5" t="str">
        <f t="shared" si="4"/>
        <v>N/A</v>
      </c>
      <c r="G48" s="57" t="s">
        <v>1749</v>
      </c>
      <c r="H48" s="5" t="str">
        <f t="shared" si="5"/>
        <v>N/A</v>
      </c>
      <c r="I48" s="6" t="s">
        <v>1749</v>
      </c>
      <c r="J48" s="6" t="s">
        <v>1749</v>
      </c>
      <c r="K48" s="105" t="str">
        <f t="shared" si="0"/>
        <v>N/A</v>
      </c>
    </row>
    <row r="49" spans="1:11" x14ac:dyDescent="0.2">
      <c r="A49" s="128" t="s">
        <v>669</v>
      </c>
      <c r="B49" s="72" t="s">
        <v>213</v>
      </c>
      <c r="C49" s="57" t="s">
        <v>1749</v>
      </c>
      <c r="D49" s="5" t="str">
        <f t="shared" si="4"/>
        <v>N/A</v>
      </c>
      <c r="E49" s="57" t="s">
        <v>1749</v>
      </c>
      <c r="F49" s="5" t="str">
        <f t="shared" si="4"/>
        <v>N/A</v>
      </c>
      <c r="G49" s="57" t="s">
        <v>1749</v>
      </c>
      <c r="H49" s="5" t="str">
        <f t="shared" si="5"/>
        <v>N/A</v>
      </c>
      <c r="I49" s="6" t="s">
        <v>1749</v>
      </c>
      <c r="J49" s="6" t="s">
        <v>1749</v>
      </c>
      <c r="K49" s="105" t="str">
        <f t="shared" si="0"/>
        <v>N/A</v>
      </c>
    </row>
    <row r="50" spans="1:11" x14ac:dyDescent="0.2">
      <c r="A50" s="128" t="s">
        <v>670</v>
      </c>
      <c r="B50" s="72" t="s">
        <v>213</v>
      </c>
      <c r="C50" s="57" t="s">
        <v>1749</v>
      </c>
      <c r="D50" s="5" t="str">
        <f t="shared" si="4"/>
        <v>N/A</v>
      </c>
      <c r="E50" s="57" t="s">
        <v>1749</v>
      </c>
      <c r="F50" s="5" t="str">
        <f t="shared" si="4"/>
        <v>N/A</v>
      </c>
      <c r="G50" s="57" t="s">
        <v>1749</v>
      </c>
      <c r="H50" s="5" t="str">
        <f t="shared" si="5"/>
        <v>N/A</v>
      </c>
      <c r="I50" s="6" t="s">
        <v>1749</v>
      </c>
      <c r="J50" s="6" t="s">
        <v>1749</v>
      </c>
      <c r="K50" s="105" t="str">
        <f t="shared" si="0"/>
        <v>N/A</v>
      </c>
    </row>
    <row r="51" spans="1:11" x14ac:dyDescent="0.2">
      <c r="A51" s="128" t="s">
        <v>351</v>
      </c>
      <c r="B51" s="22" t="s">
        <v>213</v>
      </c>
      <c r="C51" s="56">
        <v>22737906</v>
      </c>
      <c r="D51" s="22" t="s">
        <v>213</v>
      </c>
      <c r="E51" s="23">
        <v>24905733</v>
      </c>
      <c r="F51" s="22" t="s">
        <v>213</v>
      </c>
      <c r="G51" s="23">
        <v>31432366</v>
      </c>
      <c r="H51" s="22" t="s">
        <v>213</v>
      </c>
      <c r="I51" s="6">
        <v>9.5340000000000007</v>
      </c>
      <c r="J51" s="6">
        <v>26.21</v>
      </c>
      <c r="K51" s="105" t="str">
        <f t="shared" si="0"/>
        <v>Yes</v>
      </c>
    </row>
    <row r="52" spans="1:11" x14ac:dyDescent="0.2">
      <c r="A52" s="128" t="s">
        <v>352</v>
      </c>
      <c r="B52" s="22" t="s">
        <v>213</v>
      </c>
      <c r="C52" s="57">
        <v>99.434552152999998</v>
      </c>
      <c r="D52" s="5" t="str">
        <f t="shared" ref="D52:D54" si="6">IF($B52="N/A","N/A",IF(C52&gt;15,"No",IF(C52&lt;-15,"No","Yes")))</f>
        <v>N/A</v>
      </c>
      <c r="E52" s="4">
        <v>99.328801123999995</v>
      </c>
      <c r="F52" s="5" t="str">
        <f t="shared" ref="F52:F54" si="7">IF($B52="N/A","N/A",IF(E52&gt;15,"No",IF(E52&lt;-15,"No","Yes")))</f>
        <v>N/A</v>
      </c>
      <c r="G52" s="4">
        <v>99.716467414999997</v>
      </c>
      <c r="H52" s="5" t="str">
        <f t="shared" ref="H52:H54" si="8">IF($B52="N/A","N/A",IF(G52&gt;15,"No",IF(G52&lt;-15,"No","Yes")))</f>
        <v>N/A</v>
      </c>
      <c r="I52" s="6">
        <v>-0.106</v>
      </c>
      <c r="J52" s="6">
        <v>0.39029999999999998</v>
      </c>
      <c r="K52" s="105" t="str">
        <f t="shared" si="0"/>
        <v>Yes</v>
      </c>
    </row>
    <row r="53" spans="1:11" x14ac:dyDescent="0.2">
      <c r="A53" s="128" t="s">
        <v>353</v>
      </c>
      <c r="B53" s="22" t="s">
        <v>213</v>
      </c>
      <c r="C53" s="57">
        <v>0</v>
      </c>
      <c r="D53" s="5" t="str">
        <f t="shared" si="6"/>
        <v>N/A</v>
      </c>
      <c r="E53" s="4">
        <v>0</v>
      </c>
      <c r="F53" s="5" t="str">
        <f t="shared" si="7"/>
        <v>N/A</v>
      </c>
      <c r="G53" s="4">
        <v>0</v>
      </c>
      <c r="H53" s="5" t="str">
        <f t="shared" si="8"/>
        <v>N/A</v>
      </c>
      <c r="I53" s="6" t="s">
        <v>1749</v>
      </c>
      <c r="J53" s="6" t="s">
        <v>1749</v>
      </c>
      <c r="K53" s="105" t="str">
        <f t="shared" si="0"/>
        <v>N/A</v>
      </c>
    </row>
    <row r="54" spans="1:11" x14ac:dyDescent="0.2">
      <c r="A54" s="129" t="s">
        <v>354</v>
      </c>
      <c r="B54" s="113" t="s">
        <v>213</v>
      </c>
      <c r="C54" s="130">
        <v>0.36141410740000002</v>
      </c>
      <c r="D54" s="114" t="str">
        <f t="shared" si="6"/>
        <v>N/A</v>
      </c>
      <c r="E54" s="118">
        <v>0.54430038260000002</v>
      </c>
      <c r="F54" s="114" t="str">
        <f t="shared" si="7"/>
        <v>N/A</v>
      </c>
      <c r="G54" s="118">
        <v>0.28353258549999999</v>
      </c>
      <c r="H54" s="114" t="str">
        <f t="shared" si="8"/>
        <v>N/A</v>
      </c>
      <c r="I54" s="115">
        <v>50.6</v>
      </c>
      <c r="J54" s="115">
        <v>-47.9</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19117217</v>
      </c>
      <c r="D6" s="5" t="str">
        <f>IF($B6="N/A","N/A",IF(C6&gt;15,"No",IF(C6&lt;-15,"No","Yes")))</f>
        <v>N/A</v>
      </c>
      <c r="E6" s="23">
        <v>20087880</v>
      </c>
      <c r="F6" s="5" t="str">
        <f>IF($B6="N/A","N/A",IF(E6&gt;15,"No",IF(E6&lt;-15,"No","Yes")))</f>
        <v>N/A</v>
      </c>
      <c r="G6" s="23">
        <v>22499139</v>
      </c>
      <c r="H6" s="5" t="str">
        <f>IF($B6="N/A","N/A",IF(G6&gt;15,"No",IF(G6&lt;-15,"No","Yes")))</f>
        <v>N/A</v>
      </c>
      <c r="I6" s="6">
        <v>5.077</v>
      </c>
      <c r="J6" s="6">
        <v>12</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1749</v>
      </c>
      <c r="J8" s="6" t="s">
        <v>1749</v>
      </c>
      <c r="K8" s="105" t="str">
        <f t="shared" si="0"/>
        <v>N/A</v>
      </c>
    </row>
    <row r="9" spans="1:11" x14ac:dyDescent="0.2">
      <c r="A9" s="124" t="s">
        <v>16</v>
      </c>
      <c r="B9" s="22" t="s">
        <v>213</v>
      </c>
      <c r="C9" s="57">
        <v>4.0591682400000002E-2</v>
      </c>
      <c r="D9" s="5" t="str">
        <f t="shared" ref="D9:D15" si="1">IF($B9="N/A","N/A",IF(C9&gt;15,"No",IF(C9&lt;-15,"No","Yes")))</f>
        <v>N/A</v>
      </c>
      <c r="E9" s="4">
        <v>5.1697839699999998E-2</v>
      </c>
      <c r="F9" s="5" t="str">
        <f t="shared" ref="F9:F15" si="2">IF($B9="N/A","N/A",IF(E9&gt;15,"No",IF(E9&lt;-15,"No","Yes")))</f>
        <v>N/A</v>
      </c>
      <c r="G9" s="4">
        <v>6.9149312800000001E-2</v>
      </c>
      <c r="H9" s="5" t="str">
        <f t="shared" ref="H9:H15" si="3">IF($B9="N/A","N/A",IF(G9&gt;15,"No",IF(G9&lt;-15,"No","Yes")))</f>
        <v>N/A</v>
      </c>
      <c r="I9" s="6">
        <v>27.36</v>
      </c>
      <c r="J9" s="6">
        <v>33.76</v>
      </c>
      <c r="K9" s="105" t="str">
        <f t="shared" si="0"/>
        <v>No</v>
      </c>
    </row>
    <row r="10" spans="1:11" x14ac:dyDescent="0.2">
      <c r="A10" s="124" t="s">
        <v>36</v>
      </c>
      <c r="B10" s="22" t="s">
        <v>213</v>
      </c>
      <c r="C10" s="57">
        <v>0</v>
      </c>
      <c r="D10" s="5" t="str">
        <f t="shared" si="1"/>
        <v>N/A</v>
      </c>
      <c r="E10" s="4">
        <v>3.5967341999999999E-3</v>
      </c>
      <c r="F10" s="5" t="str">
        <f t="shared" si="2"/>
        <v>N/A</v>
      </c>
      <c r="G10" s="4">
        <v>4.5722577000000004E-3</v>
      </c>
      <c r="H10" s="5" t="str">
        <f t="shared" si="3"/>
        <v>N/A</v>
      </c>
      <c r="I10" s="6" t="s">
        <v>1749</v>
      </c>
      <c r="J10" s="6">
        <v>27.12</v>
      </c>
      <c r="K10" s="105" t="str">
        <f t="shared" si="0"/>
        <v>Yes</v>
      </c>
    </row>
    <row r="11" spans="1:11" x14ac:dyDescent="0.2">
      <c r="A11" s="124" t="s">
        <v>37</v>
      </c>
      <c r="B11" s="22" t="s">
        <v>213</v>
      </c>
      <c r="C11" s="57">
        <v>4.0092500000000003E-5</v>
      </c>
      <c r="D11" s="5" t="str">
        <f t="shared" si="1"/>
        <v>N/A</v>
      </c>
      <c r="E11" s="4">
        <v>0</v>
      </c>
      <c r="F11" s="5" t="str">
        <f t="shared" si="2"/>
        <v>N/A</v>
      </c>
      <c r="G11" s="4">
        <v>4.9222288000000001E-3</v>
      </c>
      <c r="H11" s="5" t="str">
        <f t="shared" si="3"/>
        <v>N/A</v>
      </c>
      <c r="I11" s="6">
        <v>-100</v>
      </c>
      <c r="J11" s="6" t="s">
        <v>1749</v>
      </c>
      <c r="K11" s="105" t="str">
        <f t="shared" si="0"/>
        <v>N/A</v>
      </c>
    </row>
    <row r="12" spans="1:11" x14ac:dyDescent="0.2">
      <c r="A12" s="124" t="s">
        <v>38</v>
      </c>
      <c r="B12" s="22" t="s">
        <v>213</v>
      </c>
      <c r="C12" s="57">
        <v>4.7416688800000002E-2</v>
      </c>
      <c r="D12" s="5" t="str">
        <f t="shared" si="1"/>
        <v>N/A</v>
      </c>
      <c r="E12" s="4">
        <v>5.9273100299999999E-2</v>
      </c>
      <c r="F12" s="5" t="str">
        <f t="shared" si="2"/>
        <v>N/A</v>
      </c>
      <c r="G12" s="4">
        <v>7.1150708600000001E-2</v>
      </c>
      <c r="H12" s="5" t="str">
        <f t="shared" si="3"/>
        <v>N/A</v>
      </c>
      <c r="I12" s="6">
        <v>25</v>
      </c>
      <c r="J12" s="6">
        <v>20.04</v>
      </c>
      <c r="K12" s="105" t="str">
        <f t="shared" si="0"/>
        <v>Yes</v>
      </c>
    </row>
    <row r="13" spans="1:11" x14ac:dyDescent="0.2">
      <c r="A13" s="124" t="s">
        <v>861</v>
      </c>
      <c r="B13" s="22" t="s">
        <v>213</v>
      </c>
      <c r="C13" s="57">
        <v>0</v>
      </c>
      <c r="D13" s="5" t="str">
        <f t="shared" si="1"/>
        <v>N/A</v>
      </c>
      <c r="E13" s="4">
        <v>0</v>
      </c>
      <c r="F13" s="5" t="str">
        <f t="shared" si="2"/>
        <v>N/A</v>
      </c>
      <c r="G13" s="4">
        <v>0</v>
      </c>
      <c r="H13" s="5" t="str">
        <f t="shared" si="3"/>
        <v>N/A</v>
      </c>
      <c r="I13" s="6" t="s">
        <v>1749</v>
      </c>
      <c r="J13" s="6" t="s">
        <v>1749</v>
      </c>
      <c r="K13" s="105" t="str">
        <f t="shared" si="0"/>
        <v>N/A</v>
      </c>
    </row>
    <row r="14" spans="1:11" x14ac:dyDescent="0.2">
      <c r="A14" s="124" t="s">
        <v>862</v>
      </c>
      <c r="B14" s="22" t="s">
        <v>213</v>
      </c>
      <c r="C14" s="57">
        <v>1.0543900000000001E-5</v>
      </c>
      <c r="D14" s="5" t="str">
        <f t="shared" si="1"/>
        <v>N/A</v>
      </c>
      <c r="E14" s="4">
        <v>0</v>
      </c>
      <c r="F14" s="5" t="str">
        <f t="shared" si="2"/>
        <v>N/A</v>
      </c>
      <c r="G14" s="4">
        <v>1.1085500000000001E-5</v>
      </c>
      <c r="H14" s="5" t="str">
        <f t="shared" si="3"/>
        <v>N/A</v>
      </c>
      <c r="I14" s="6">
        <v>-100</v>
      </c>
      <c r="J14" s="6" t="s">
        <v>1749</v>
      </c>
      <c r="K14" s="105" t="str">
        <f t="shared" si="0"/>
        <v>N/A</v>
      </c>
    </row>
    <row r="15" spans="1:11" x14ac:dyDescent="0.2">
      <c r="A15" s="124" t="s">
        <v>161</v>
      </c>
      <c r="B15" s="22" t="s">
        <v>213</v>
      </c>
      <c r="C15" s="57">
        <v>68.888222589999998</v>
      </c>
      <c r="D15" s="5" t="str">
        <f t="shared" si="1"/>
        <v>N/A</v>
      </c>
      <c r="E15" s="4">
        <v>68.172943087999997</v>
      </c>
      <c r="F15" s="5" t="str">
        <f t="shared" si="2"/>
        <v>N/A</v>
      </c>
      <c r="G15" s="4">
        <v>67.060548405999995</v>
      </c>
      <c r="H15" s="5" t="str">
        <f t="shared" si="3"/>
        <v>N/A</v>
      </c>
      <c r="I15" s="6">
        <v>-1.04</v>
      </c>
      <c r="J15" s="6">
        <v>-1.63</v>
      </c>
      <c r="K15" s="105" t="str">
        <f t="shared" si="0"/>
        <v>Yes</v>
      </c>
    </row>
    <row r="16" spans="1:11" x14ac:dyDescent="0.2">
      <c r="A16" s="124" t="s">
        <v>162</v>
      </c>
      <c r="B16" s="22" t="s">
        <v>246</v>
      </c>
      <c r="C16" s="57">
        <v>98.466753816999997</v>
      </c>
      <c r="D16" s="5" t="str">
        <f>IF($B16="N/A","N/A",IF(C16&gt;95,"Yes","No"))</f>
        <v>Yes</v>
      </c>
      <c r="E16" s="4">
        <v>91.548635297000004</v>
      </c>
      <c r="F16" s="5" t="str">
        <f>IF($B16="N/A","N/A",IF(E16&gt;95,"Yes","No"))</f>
        <v>No</v>
      </c>
      <c r="G16" s="4">
        <v>56.231889584999998</v>
      </c>
      <c r="H16" s="5" t="str">
        <f>IF($B16="N/A","N/A",IF(G16&gt;95,"Yes","No"))</f>
        <v>No</v>
      </c>
      <c r="I16" s="6">
        <v>-7.03</v>
      </c>
      <c r="J16" s="6">
        <v>-38.6</v>
      </c>
      <c r="K16" s="105" t="str">
        <f t="shared" ref="K16:K26" si="4">IF(J16="Div by 0", "N/A", IF(J16="N/A","N/A", IF(J16&gt;30, "No", IF(J16&lt;-30, "No", "Yes"))))</f>
        <v>No</v>
      </c>
    </row>
    <row r="17" spans="1:11" x14ac:dyDescent="0.2">
      <c r="A17" s="124" t="s">
        <v>863</v>
      </c>
      <c r="B17" s="38" t="s">
        <v>247</v>
      </c>
      <c r="C17" s="57">
        <v>31.879242674</v>
      </c>
      <c r="D17" s="5" t="str">
        <f>IF($B17="N/A","N/A",IF(C17&gt;90,"No",IF(C17&lt;50,"No","Yes")))</f>
        <v>No</v>
      </c>
      <c r="E17" s="4">
        <v>30.749880027</v>
      </c>
      <c r="F17" s="5" t="str">
        <f>IF($B17="N/A","N/A",IF(E17&gt;90,"No",IF(E17&lt;50,"No","Yes")))</f>
        <v>No</v>
      </c>
      <c r="G17" s="4">
        <v>27.036763495999999</v>
      </c>
      <c r="H17" s="5" t="str">
        <f>IF($B17="N/A","N/A",IF(G17&gt;90,"No",IF(G17&lt;50,"No","Yes")))</f>
        <v>No</v>
      </c>
      <c r="I17" s="6">
        <v>-3.54</v>
      </c>
      <c r="J17" s="6">
        <v>-12.1</v>
      </c>
      <c r="K17" s="105" t="str">
        <f t="shared" si="4"/>
        <v>Yes</v>
      </c>
    </row>
    <row r="18" spans="1:11" x14ac:dyDescent="0.2">
      <c r="A18" s="124" t="s">
        <v>864</v>
      </c>
      <c r="B18" s="38" t="s">
        <v>224</v>
      </c>
      <c r="C18" s="57">
        <v>56.449759397999998</v>
      </c>
      <c r="D18" s="5" t="str">
        <f t="shared" ref="D18:D23" si="5">IF($B18="N/A","N/A",IF(C18&gt;5,"No",IF(C18&lt;=0,"No","Yes")))</f>
        <v>No</v>
      </c>
      <c r="E18" s="4">
        <v>51.540366628999998</v>
      </c>
      <c r="F18" s="5" t="str">
        <f t="shared" ref="F18:F23" si="6">IF($B18="N/A","N/A",IF(E18&gt;5,"No",IF(E18&lt;=0,"No","Yes")))</f>
        <v>No</v>
      </c>
      <c r="G18" s="4">
        <v>20.985758611000001</v>
      </c>
      <c r="H18" s="5" t="str">
        <f t="shared" ref="H18:H23" si="7">IF($B18="N/A","N/A",IF(G18&gt;5,"No",IF(G18&lt;=0,"No","Yes")))</f>
        <v>No</v>
      </c>
      <c r="I18" s="6">
        <v>-8.6999999999999993</v>
      </c>
      <c r="J18" s="6">
        <v>-59.3</v>
      </c>
      <c r="K18" s="105" t="str">
        <f t="shared" si="4"/>
        <v>No</v>
      </c>
    </row>
    <row r="19" spans="1:11" x14ac:dyDescent="0.2">
      <c r="A19" s="124" t="s">
        <v>865</v>
      </c>
      <c r="B19" s="38" t="s">
        <v>224</v>
      </c>
      <c r="C19" s="57">
        <v>2.3659196838000001</v>
      </c>
      <c r="D19" s="5" t="str">
        <f t="shared" si="5"/>
        <v>Yes</v>
      </c>
      <c r="E19" s="4">
        <v>2.0714629915999998</v>
      </c>
      <c r="F19" s="5" t="str">
        <f t="shared" si="6"/>
        <v>Yes</v>
      </c>
      <c r="G19" s="4">
        <v>2.1433975761999999</v>
      </c>
      <c r="H19" s="5" t="str">
        <f t="shared" si="7"/>
        <v>Yes</v>
      </c>
      <c r="I19" s="6">
        <v>-12.4</v>
      </c>
      <c r="J19" s="6">
        <v>3.4729999999999999</v>
      </c>
      <c r="K19" s="105" t="str">
        <f t="shared" si="4"/>
        <v>Yes</v>
      </c>
    </row>
    <row r="20" spans="1:11" x14ac:dyDescent="0.2">
      <c r="A20" s="124" t="s">
        <v>866</v>
      </c>
      <c r="B20" s="38" t="s">
        <v>224</v>
      </c>
      <c r="C20" s="57">
        <v>0.4357381098</v>
      </c>
      <c r="D20" s="5" t="str">
        <f t="shared" si="5"/>
        <v>Yes</v>
      </c>
      <c r="E20" s="4">
        <v>0.39752328269999998</v>
      </c>
      <c r="F20" s="5" t="str">
        <f t="shared" si="6"/>
        <v>Yes</v>
      </c>
      <c r="G20" s="4">
        <v>0.34232865530000001</v>
      </c>
      <c r="H20" s="5" t="str">
        <f t="shared" si="7"/>
        <v>Yes</v>
      </c>
      <c r="I20" s="6">
        <v>-8.77</v>
      </c>
      <c r="J20" s="6">
        <v>-13.9</v>
      </c>
      <c r="K20" s="105" t="str">
        <f t="shared" si="4"/>
        <v>Yes</v>
      </c>
    </row>
    <row r="21" spans="1:11" x14ac:dyDescent="0.2">
      <c r="A21" s="124" t="s">
        <v>867</v>
      </c>
      <c r="B21" s="22" t="s">
        <v>213</v>
      </c>
      <c r="C21" s="57">
        <v>8.0942743900000003E-2</v>
      </c>
      <c r="D21" s="5" t="str">
        <f t="shared" si="5"/>
        <v>N/A</v>
      </c>
      <c r="E21" s="4">
        <v>8.6962885099999998E-2</v>
      </c>
      <c r="F21" s="5" t="str">
        <f t="shared" si="6"/>
        <v>N/A</v>
      </c>
      <c r="G21" s="4">
        <v>0.1108753539</v>
      </c>
      <c r="H21" s="5" t="str">
        <f t="shared" si="7"/>
        <v>N/A</v>
      </c>
      <c r="I21" s="6">
        <v>7.4379999999999997</v>
      </c>
      <c r="J21" s="6">
        <v>27.5</v>
      </c>
      <c r="K21" s="105" t="str">
        <f t="shared" si="4"/>
        <v>Yes</v>
      </c>
    </row>
    <row r="22" spans="1:11" x14ac:dyDescent="0.2">
      <c r="A22" s="124" t="s">
        <v>1703</v>
      </c>
      <c r="B22" s="22" t="s">
        <v>213</v>
      </c>
      <c r="C22" s="57">
        <v>0</v>
      </c>
      <c r="D22" s="5" t="str">
        <f t="shared" si="5"/>
        <v>N/A</v>
      </c>
      <c r="E22" s="4">
        <v>0</v>
      </c>
      <c r="F22" s="5" t="str">
        <f t="shared" si="6"/>
        <v>N/A</v>
      </c>
      <c r="G22" s="4">
        <v>0</v>
      </c>
      <c r="H22" s="5" t="str">
        <f t="shared" si="7"/>
        <v>N/A</v>
      </c>
      <c r="I22" s="6" t="s">
        <v>1749</v>
      </c>
      <c r="J22" s="6" t="s">
        <v>1749</v>
      </c>
      <c r="K22" s="105" t="str">
        <f t="shared" si="4"/>
        <v>N/A</v>
      </c>
    </row>
    <row r="23" spans="1:11" x14ac:dyDescent="0.2">
      <c r="A23" s="124" t="s">
        <v>868</v>
      </c>
      <c r="B23" s="22" t="s">
        <v>213</v>
      </c>
      <c r="C23" s="57">
        <v>0</v>
      </c>
      <c r="D23" s="5" t="str">
        <f t="shared" si="5"/>
        <v>N/A</v>
      </c>
      <c r="E23" s="4">
        <v>0</v>
      </c>
      <c r="F23" s="5" t="str">
        <f t="shared" si="6"/>
        <v>N/A</v>
      </c>
      <c r="G23" s="4">
        <v>4.4446100000000001E-5</v>
      </c>
      <c r="H23" s="5" t="str">
        <f t="shared" si="7"/>
        <v>N/A</v>
      </c>
      <c r="I23" s="6" t="s">
        <v>1749</v>
      </c>
      <c r="J23" s="6" t="s">
        <v>1749</v>
      </c>
      <c r="K23" s="105" t="str">
        <f t="shared" si="4"/>
        <v>N/A</v>
      </c>
    </row>
    <row r="24" spans="1:11" x14ac:dyDescent="0.2">
      <c r="A24" s="124" t="s">
        <v>869</v>
      </c>
      <c r="B24" s="22" t="s">
        <v>232</v>
      </c>
      <c r="C24" s="57">
        <v>1.3968769617000001</v>
      </c>
      <c r="D24" s="5" t="str">
        <f>IF($B24="N/A","N/A",IF(C24&gt;10,"No",IF(C24&lt;1,"No","Yes")))</f>
        <v>Yes</v>
      </c>
      <c r="E24" s="4">
        <v>1.3037612730000001</v>
      </c>
      <c r="F24" s="5" t="str">
        <f>IF($B24="N/A","N/A",IF(E24&gt;10,"No",IF(E24&lt;1,"No","Yes")))</f>
        <v>Yes</v>
      </c>
      <c r="G24" s="4">
        <v>1.6055369940999999</v>
      </c>
      <c r="H24" s="5" t="str">
        <f>IF($B24="N/A","N/A",IF(G24&gt;10,"No",IF(G24&lt;1,"No","Yes")))</f>
        <v>Yes</v>
      </c>
      <c r="I24" s="6">
        <v>-6.67</v>
      </c>
      <c r="J24" s="6">
        <v>23.15</v>
      </c>
      <c r="K24" s="105" t="str">
        <f t="shared" si="4"/>
        <v>Yes</v>
      </c>
    </row>
    <row r="25" spans="1:11" x14ac:dyDescent="0.2">
      <c r="A25" s="124" t="s">
        <v>870</v>
      </c>
      <c r="B25" s="60" t="s">
        <v>239</v>
      </c>
      <c r="C25" s="57">
        <v>2.2672337714999999</v>
      </c>
      <c r="D25" s="5" t="str">
        <f>IF($B25="N/A","N/A",IF(C25&gt;10,"No",IF(C25&lt;=0,"No","Yes")))</f>
        <v>Yes</v>
      </c>
      <c r="E25" s="4">
        <v>1.9452874070999999</v>
      </c>
      <c r="F25" s="5" t="str">
        <f>IF($B25="N/A","N/A",IF(E25&gt;10,"No",IF(E25&lt;=0,"No","Yes")))</f>
        <v>Yes</v>
      </c>
      <c r="G25" s="4">
        <v>0</v>
      </c>
      <c r="H25" s="5" t="str">
        <f>IF($B25="N/A","N/A",IF(G25&gt;10,"No",IF(G25&lt;=0,"No","Yes")))</f>
        <v>No</v>
      </c>
      <c r="I25" s="6">
        <v>-14.2</v>
      </c>
      <c r="J25" s="6">
        <v>-100</v>
      </c>
      <c r="K25" s="105" t="str">
        <f t="shared" si="4"/>
        <v>No</v>
      </c>
    </row>
    <row r="26" spans="1:11" x14ac:dyDescent="0.2">
      <c r="A26" s="124" t="s">
        <v>871</v>
      </c>
      <c r="B26" s="38" t="s">
        <v>248</v>
      </c>
      <c r="C26" s="57">
        <v>0</v>
      </c>
      <c r="D26" s="5" t="str">
        <f>IF($B26="N/A","N/A",IF(C26&gt;=5,"No",IF(C26&lt;0,"No","Yes")))</f>
        <v>Yes</v>
      </c>
      <c r="E26" s="4">
        <v>7.2116569791999998</v>
      </c>
      <c r="F26" s="5" t="str">
        <f>IF($B26="N/A","N/A",IF(E26&gt;=5,"No",IF(E26&lt;0,"No","Yes")))</f>
        <v>No</v>
      </c>
      <c r="G26" s="4">
        <v>43.768110415000002</v>
      </c>
      <c r="H26" s="5" t="str">
        <f>IF($B26="N/A","N/A",IF(G26&gt;=5,"No",IF(G26&lt;0,"No","Yes")))</f>
        <v>No</v>
      </c>
      <c r="I26" s="6" t="s">
        <v>1749</v>
      </c>
      <c r="J26" s="6">
        <v>506.9</v>
      </c>
      <c r="K26" s="105" t="str">
        <f t="shared" si="4"/>
        <v>No</v>
      </c>
    </row>
    <row r="27" spans="1:11" x14ac:dyDescent="0.2">
      <c r="A27" s="124" t="s">
        <v>14</v>
      </c>
      <c r="B27" s="38" t="s">
        <v>249</v>
      </c>
      <c r="C27" s="57">
        <v>0.2169353416</v>
      </c>
      <c r="D27" s="5" t="str">
        <f>IF($B27="N/A","N/A",IF(C27&gt;15,"No",IF(C27&lt;=0,"No","Yes")))</f>
        <v>Yes</v>
      </c>
      <c r="E27" s="4">
        <v>0.34728901210000002</v>
      </c>
      <c r="F27" s="5" t="str">
        <f>IF($B27="N/A","N/A",IF(E27&gt;15,"No",IF(E27&lt;=0,"No","Yes")))</f>
        <v>Yes</v>
      </c>
      <c r="G27" s="4">
        <v>0.20206551019999999</v>
      </c>
      <c r="H27" s="5" t="str">
        <f>IF($B27="N/A","N/A",IF(G27&gt;15,"No",IF(G27&lt;=0,"No","Yes")))</f>
        <v>Yes</v>
      </c>
      <c r="I27" s="6">
        <v>60.09</v>
      </c>
      <c r="J27" s="6">
        <v>-41.8</v>
      </c>
      <c r="K27" s="105" t="str">
        <f>IF(J27="Div by 0", "N/A", IF(J27="N/A","N/A", IF(J27&gt;30, "No", IF(J27&lt;-30, "No", "Yes"))))</f>
        <v>No</v>
      </c>
    </row>
    <row r="28" spans="1:11" x14ac:dyDescent="0.2">
      <c r="A28" s="124" t="s">
        <v>872</v>
      </c>
      <c r="B28" s="22" t="s">
        <v>213</v>
      </c>
      <c r="C28" s="59">
        <v>173.63341532000001</v>
      </c>
      <c r="D28" s="5" t="str">
        <f>IF($B28="N/A","N/A",IF(C28&gt;15,"No",IF(C28&lt;-15,"No","Yes")))</f>
        <v>N/A</v>
      </c>
      <c r="E28" s="24">
        <v>107.99749151</v>
      </c>
      <c r="F28" s="5" t="str">
        <f>IF($B28="N/A","N/A",IF(E28&gt;15,"No",IF(E28&lt;-15,"No","Yes")))</f>
        <v>N/A</v>
      </c>
      <c r="G28" s="24">
        <v>54.672832853000003</v>
      </c>
      <c r="H28" s="5" t="str">
        <f>IF($B28="N/A","N/A",IF(G28&gt;15,"No",IF(G28&lt;-15,"No","Yes")))</f>
        <v>N/A</v>
      </c>
      <c r="I28" s="6">
        <v>-37.799999999999997</v>
      </c>
      <c r="J28" s="6">
        <v>-49.4</v>
      </c>
      <c r="K28" s="105" t="str">
        <f>IF(J28="Div by 0", "N/A", IF(J28="N/A","N/A", IF(J28&gt;30, "No", IF(J28&lt;-30, "No", "Yes"))))</f>
        <v>No</v>
      </c>
    </row>
    <row r="29" spans="1:11" x14ac:dyDescent="0.2">
      <c r="A29" s="124" t="s">
        <v>376</v>
      </c>
      <c r="B29" s="22" t="s">
        <v>250</v>
      </c>
      <c r="C29" s="57">
        <v>4.2354805095000003</v>
      </c>
      <c r="D29" s="5" t="str">
        <f>IF($B29="N/A","N/A",IF(C29&gt;35,"No",IF(C29&lt;10,"No","Yes")))</f>
        <v>No</v>
      </c>
      <c r="E29" s="4">
        <v>4.9497856419000001</v>
      </c>
      <c r="F29" s="5" t="str">
        <f>IF($B29="N/A","N/A",IF(E29&gt;35,"No",IF(E29&lt;10,"No","Yes")))</f>
        <v>No</v>
      </c>
      <c r="G29" s="4">
        <v>3.6565177004999998</v>
      </c>
      <c r="H29" s="5" t="str">
        <f>IF($B29="N/A","N/A",IF(G29&gt;35,"No",IF(G29&lt;10,"No","Yes")))</f>
        <v>No</v>
      </c>
      <c r="I29" s="6">
        <v>16.86</v>
      </c>
      <c r="J29" s="6">
        <v>-26.1</v>
      </c>
      <c r="K29" s="105" t="str">
        <f t="shared" ref="K29:K54" si="8">IF(J29="Div by 0", "N/A", IF(J29="N/A","N/A", IF(J29&gt;30, "No", IF(J29&lt;-30, "No", "Yes"))))</f>
        <v>Yes</v>
      </c>
    </row>
    <row r="30" spans="1:11" x14ac:dyDescent="0.2">
      <c r="A30" s="124" t="s">
        <v>377</v>
      </c>
      <c r="B30" s="22" t="s">
        <v>251</v>
      </c>
      <c r="C30" s="57">
        <v>15.112503038</v>
      </c>
      <c r="D30" s="5" t="str">
        <f>IF($B30="N/A","N/A",IF(C30&gt;20,"No",IF(C30&lt;2,"No","Yes")))</f>
        <v>Yes</v>
      </c>
      <c r="E30" s="4">
        <v>15.12836596</v>
      </c>
      <c r="F30" s="5" t="str">
        <f>IF($B30="N/A","N/A",IF(E30&gt;20,"No",IF(E30&lt;2,"No","Yes")))</f>
        <v>Yes</v>
      </c>
      <c r="G30" s="4">
        <v>14.344757814999999</v>
      </c>
      <c r="H30" s="5" t="str">
        <f>IF($B30="N/A","N/A",IF(G30&gt;20,"No",IF(G30&lt;2,"No","Yes")))</f>
        <v>Yes</v>
      </c>
      <c r="I30" s="6">
        <v>0.105</v>
      </c>
      <c r="J30" s="6">
        <v>-5.18</v>
      </c>
      <c r="K30" s="105" t="str">
        <f t="shared" si="8"/>
        <v>Yes</v>
      </c>
    </row>
    <row r="31" spans="1:11" x14ac:dyDescent="0.2">
      <c r="A31" s="124" t="s">
        <v>378</v>
      </c>
      <c r="B31" s="22" t="s">
        <v>252</v>
      </c>
      <c r="C31" s="57">
        <v>0</v>
      </c>
      <c r="D31" s="5" t="str">
        <f>IF($B31="N/A","N/A",IF(C31&gt;8,"No",IF(C31&lt;0.5,"No","Yes")))</f>
        <v>No</v>
      </c>
      <c r="E31" s="4">
        <v>0</v>
      </c>
      <c r="F31" s="5" t="str">
        <f>IF($B31="N/A","N/A",IF(E31&gt;8,"No",IF(E31&lt;0.5,"No","Yes")))</f>
        <v>No</v>
      </c>
      <c r="G31" s="4">
        <v>0</v>
      </c>
      <c r="H31" s="5" t="str">
        <f>IF($B31="N/A","N/A",IF(G31&gt;8,"No",IF(G31&lt;0.5,"No","Yes")))</f>
        <v>No</v>
      </c>
      <c r="I31" s="6" t="s">
        <v>1749</v>
      </c>
      <c r="J31" s="6" t="s">
        <v>1749</v>
      </c>
      <c r="K31" s="105" t="str">
        <f t="shared" si="8"/>
        <v>N/A</v>
      </c>
    </row>
    <row r="32" spans="1:11" x14ac:dyDescent="0.2">
      <c r="A32" s="124" t="s">
        <v>379</v>
      </c>
      <c r="B32" s="22" t="s">
        <v>253</v>
      </c>
      <c r="C32" s="57">
        <v>1.3576505408999999</v>
      </c>
      <c r="D32" s="5" t="str">
        <f>IF($B32="N/A","N/A",IF(C32&gt;25,"No",IF(C32&lt;3,"No","Yes")))</f>
        <v>No</v>
      </c>
      <c r="E32" s="4">
        <v>1.6608820841</v>
      </c>
      <c r="F32" s="5" t="str">
        <f>IF($B32="N/A","N/A",IF(E32&gt;25,"No",IF(E32&lt;3,"No","Yes")))</f>
        <v>No</v>
      </c>
      <c r="G32" s="4">
        <v>2.9162493728999999</v>
      </c>
      <c r="H32" s="5" t="str">
        <f>IF($B32="N/A","N/A",IF(G32&gt;25,"No",IF(G32&lt;3,"No","Yes")))</f>
        <v>No</v>
      </c>
      <c r="I32" s="6">
        <v>22.34</v>
      </c>
      <c r="J32" s="6">
        <v>75.58</v>
      </c>
      <c r="K32" s="105" t="str">
        <f t="shared" si="8"/>
        <v>No</v>
      </c>
    </row>
    <row r="33" spans="1:11" x14ac:dyDescent="0.2">
      <c r="A33" s="124" t="s">
        <v>380</v>
      </c>
      <c r="B33" s="22" t="s">
        <v>254</v>
      </c>
      <c r="C33" s="57">
        <v>0.40160657280000001</v>
      </c>
      <c r="D33" s="5" t="str">
        <f>IF($B33="N/A","N/A",IF(C33&gt;25,"No",IF(C33&lt;2,"No","Yes")))</f>
        <v>No</v>
      </c>
      <c r="E33" s="4">
        <v>0.4250274295</v>
      </c>
      <c r="F33" s="5" t="str">
        <f>IF($B33="N/A","N/A",IF(E33&gt;25,"No",IF(E33&lt;2,"No","Yes")))</f>
        <v>No</v>
      </c>
      <c r="G33" s="4">
        <v>0.1253114619</v>
      </c>
      <c r="H33" s="5" t="str">
        <f>IF($B33="N/A","N/A",IF(G33&gt;25,"No",IF(G33&lt;2,"No","Yes")))</f>
        <v>No</v>
      </c>
      <c r="I33" s="6">
        <v>5.8319999999999999</v>
      </c>
      <c r="J33" s="6">
        <v>-70.5</v>
      </c>
      <c r="K33" s="105" t="str">
        <f t="shared" si="8"/>
        <v>No</v>
      </c>
    </row>
    <row r="34" spans="1:11" x14ac:dyDescent="0.2">
      <c r="A34" s="124" t="s">
        <v>381</v>
      </c>
      <c r="B34" s="22" t="s">
        <v>255</v>
      </c>
      <c r="C34" s="57">
        <v>13.047061190999999</v>
      </c>
      <c r="D34" s="5" t="str">
        <f>IF($B34="N/A","N/A",IF(C34&gt;25,"No",IF(C34&lt;=0,"No","Yes")))</f>
        <v>Yes</v>
      </c>
      <c r="E34" s="4">
        <v>11.220168578999999</v>
      </c>
      <c r="F34" s="5" t="str">
        <f>IF($B34="N/A","N/A",IF(E34&gt;25,"No",IF(E34&lt;=0,"No","Yes")))</f>
        <v>Yes</v>
      </c>
      <c r="G34" s="4">
        <v>9.0296788700000005E-2</v>
      </c>
      <c r="H34" s="5" t="str">
        <f>IF($B34="N/A","N/A",IF(G34&gt;25,"No",IF(G34&lt;=0,"No","Yes")))</f>
        <v>Yes</v>
      </c>
      <c r="I34" s="6">
        <v>-14</v>
      </c>
      <c r="J34" s="6">
        <v>-99.2</v>
      </c>
      <c r="K34" s="105" t="str">
        <f t="shared" si="8"/>
        <v>No</v>
      </c>
    </row>
    <row r="35" spans="1:11" x14ac:dyDescent="0.2">
      <c r="A35" s="124" t="s">
        <v>382</v>
      </c>
      <c r="B35" s="22" t="s">
        <v>256</v>
      </c>
      <c r="C35" s="57">
        <v>3.4113595091</v>
      </c>
      <c r="D35" s="5" t="str">
        <f>IF($B35="N/A","N/A",IF(C35&gt;20,"No",IF(C35&lt;4,"No","Yes")))</f>
        <v>No</v>
      </c>
      <c r="E35" s="4">
        <v>3.2512141649999999</v>
      </c>
      <c r="F35" s="5" t="str">
        <f>IF($B35="N/A","N/A",IF(E35&gt;20,"No",IF(E35&lt;4,"No","Yes")))</f>
        <v>No</v>
      </c>
      <c r="G35" s="4">
        <v>4.7757249733</v>
      </c>
      <c r="H35" s="5" t="str">
        <f>IF($B35="N/A","N/A",IF(G35&gt;20,"No",IF(G35&lt;4,"No","Yes")))</f>
        <v>Yes</v>
      </c>
      <c r="I35" s="6">
        <v>-4.6900000000000004</v>
      </c>
      <c r="J35" s="6">
        <v>46.89</v>
      </c>
      <c r="K35" s="105" t="str">
        <f t="shared" si="8"/>
        <v>No</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1749</v>
      </c>
      <c r="J36" s="6" t="s">
        <v>1749</v>
      </c>
      <c r="K36" s="105" t="str">
        <f t="shared" si="8"/>
        <v>N/A</v>
      </c>
    </row>
    <row r="37" spans="1:11" x14ac:dyDescent="0.2">
      <c r="A37" s="124" t="s">
        <v>384</v>
      </c>
      <c r="B37" s="22" t="s">
        <v>258</v>
      </c>
      <c r="C37" s="57">
        <v>6.5007736219999996</v>
      </c>
      <c r="D37" s="5" t="str">
        <f>IF($B37="N/A","N/A",IF(C37&gt;=25,"No",IF(C37&lt;0,"No","Yes")))</f>
        <v>Yes</v>
      </c>
      <c r="E37" s="4">
        <v>8.6573595620999999</v>
      </c>
      <c r="F37" s="5" t="str">
        <f>IF($B37="N/A","N/A",IF(E37&gt;=25,"No",IF(E37&lt;0,"No","Yes")))</f>
        <v>Yes</v>
      </c>
      <c r="G37" s="4">
        <v>19.005980629</v>
      </c>
      <c r="H37" s="5" t="str">
        <f>IF($B37="N/A","N/A",IF(G37&gt;=25,"No",IF(G37&lt;0,"No","Yes")))</f>
        <v>Yes</v>
      </c>
      <c r="I37" s="6">
        <v>33.17</v>
      </c>
      <c r="J37" s="6">
        <v>119.5</v>
      </c>
      <c r="K37" s="105" t="str">
        <f t="shared" si="8"/>
        <v>No</v>
      </c>
    </row>
    <row r="38" spans="1:11" x14ac:dyDescent="0.2">
      <c r="A38" s="124" t="s">
        <v>385</v>
      </c>
      <c r="B38" s="22" t="s">
        <v>221</v>
      </c>
      <c r="C38" s="57">
        <v>2.7216095312999999</v>
      </c>
      <c r="D38" s="5" t="str">
        <f>IF($B38="N/A","N/A",IF(C38&gt;3,"Yes","No"))</f>
        <v>No</v>
      </c>
      <c r="E38" s="4">
        <v>2.6924344430999998</v>
      </c>
      <c r="F38" s="5" t="str">
        <f>IF($B38="N/A","N/A",IF(E38&gt;3,"Yes","No"))</f>
        <v>No</v>
      </c>
      <c r="G38" s="4">
        <v>2.7420738188999998</v>
      </c>
      <c r="H38" s="5" t="str">
        <f>IF($B38="N/A","N/A",IF(G38&gt;3,"Yes","No"))</f>
        <v>No</v>
      </c>
      <c r="I38" s="6">
        <v>-1.07</v>
      </c>
      <c r="J38" s="6">
        <v>1.8440000000000001</v>
      </c>
      <c r="K38" s="105" t="str">
        <f t="shared" si="8"/>
        <v>Yes</v>
      </c>
    </row>
    <row r="39" spans="1:11" x14ac:dyDescent="0.2">
      <c r="A39" s="124" t="s">
        <v>386</v>
      </c>
      <c r="B39" s="22" t="s">
        <v>220</v>
      </c>
      <c r="C39" s="57">
        <v>0.45718474609999998</v>
      </c>
      <c r="D39" s="5" t="str">
        <f>IF($B39="N/A","N/A",IF(C39&gt;1,"Yes","No"))</f>
        <v>No</v>
      </c>
      <c r="E39" s="4">
        <v>0.45401007970000001</v>
      </c>
      <c r="F39" s="5" t="str">
        <f>IF($B39="N/A","N/A",IF(E39&gt;1,"Yes","No"))</f>
        <v>No</v>
      </c>
      <c r="G39" s="4">
        <v>0.44978610070000002</v>
      </c>
      <c r="H39" s="5" t="str">
        <f>IF($B39="N/A","N/A",IF(G39&gt;1,"Yes","No"))</f>
        <v>No</v>
      </c>
      <c r="I39" s="6">
        <v>-0.69399999999999995</v>
      </c>
      <c r="J39" s="6">
        <v>-0.93</v>
      </c>
      <c r="K39" s="105" t="str">
        <f t="shared" si="8"/>
        <v>Yes</v>
      </c>
    </row>
    <row r="40" spans="1:11" x14ac:dyDescent="0.2">
      <c r="A40" s="124" t="s">
        <v>387</v>
      </c>
      <c r="B40" s="22" t="s">
        <v>213</v>
      </c>
      <c r="C40" s="57">
        <v>0</v>
      </c>
      <c r="D40" s="5" t="str">
        <f>IF($B40="N/A","N/A",IF(C40&gt;15,"No",IF(C40&lt;-15,"No","Yes")))</f>
        <v>N/A</v>
      </c>
      <c r="E40" s="4">
        <v>2.0908130000000001E-4</v>
      </c>
      <c r="F40" s="5" t="str">
        <f>IF($B40="N/A","N/A",IF(E40&gt;15,"No",IF(E40&lt;-15,"No","Yes")))</f>
        <v>N/A</v>
      </c>
      <c r="G40" s="4">
        <v>6.8002600000000002E-4</v>
      </c>
      <c r="H40" s="5" t="str">
        <f>IF($B40="N/A","N/A",IF(G40&gt;15,"No",IF(G40&lt;-15,"No","Yes")))</f>
        <v>N/A</v>
      </c>
      <c r="I40" s="6" t="s">
        <v>1749</v>
      </c>
      <c r="J40" s="6">
        <v>225.2</v>
      </c>
      <c r="K40" s="105" t="str">
        <f t="shared" si="8"/>
        <v>No</v>
      </c>
    </row>
    <row r="41" spans="1:11" x14ac:dyDescent="0.2">
      <c r="A41" s="124" t="s">
        <v>388</v>
      </c>
      <c r="B41" s="22" t="s">
        <v>213</v>
      </c>
      <c r="C41" s="57">
        <v>3.6338971300000002E-2</v>
      </c>
      <c r="D41" s="5" t="str">
        <f>IF($B41="N/A","N/A",IF(C41&gt;15,"No",IF(C41&lt;-15,"No","Yes")))</f>
        <v>N/A</v>
      </c>
      <c r="E41" s="4">
        <v>3.1576253899999997E-2</v>
      </c>
      <c r="F41" s="5" t="str">
        <f>IF($B41="N/A","N/A",IF(E41&gt;15,"No",IF(E41&lt;-15,"No","Yes")))</f>
        <v>N/A</v>
      </c>
      <c r="G41" s="4">
        <v>0</v>
      </c>
      <c r="H41" s="5" t="str">
        <f>IF($B41="N/A","N/A",IF(G41&gt;15,"No",IF(G41&lt;-15,"No","Yes")))</f>
        <v>N/A</v>
      </c>
      <c r="I41" s="6">
        <v>-13.1</v>
      </c>
      <c r="J41" s="6">
        <v>-100</v>
      </c>
      <c r="K41" s="105" t="str">
        <f t="shared" si="8"/>
        <v>No</v>
      </c>
    </row>
    <row r="42" spans="1:11" x14ac:dyDescent="0.2">
      <c r="A42" s="124" t="s">
        <v>389</v>
      </c>
      <c r="B42" s="22" t="s">
        <v>259</v>
      </c>
      <c r="C42" s="57">
        <v>6.6707826772000001</v>
      </c>
      <c r="D42" s="5" t="str">
        <f>IF($B42="N/A","N/A",IF(C42&gt;0,"Yes","No"))</f>
        <v>Yes</v>
      </c>
      <c r="E42" s="4">
        <v>6.4333070487999997</v>
      </c>
      <c r="F42" s="5" t="str">
        <f>IF($B42="N/A","N/A",IF(E42&gt;0,"Yes","No"))</f>
        <v>Yes</v>
      </c>
      <c r="G42" s="4">
        <v>5.3586139452000001</v>
      </c>
      <c r="H42" s="5" t="str">
        <f>IF($B42="N/A","N/A",IF(G42&gt;0,"Yes","No"))</f>
        <v>Yes</v>
      </c>
      <c r="I42" s="6">
        <v>-3.56</v>
      </c>
      <c r="J42" s="6">
        <v>-16.7</v>
      </c>
      <c r="K42" s="105" t="str">
        <f t="shared" si="8"/>
        <v>Yes</v>
      </c>
    </row>
    <row r="43" spans="1:11" x14ac:dyDescent="0.2">
      <c r="A43" s="124" t="s">
        <v>390</v>
      </c>
      <c r="B43" s="22" t="s">
        <v>259</v>
      </c>
      <c r="C43" s="57">
        <v>4.7763228300000002E-2</v>
      </c>
      <c r="D43" s="5" t="str">
        <f>IF($B43="N/A","N/A",IF(C43&gt;0,"Yes","No"))</f>
        <v>Yes</v>
      </c>
      <c r="E43" s="4">
        <v>0.40220769940000001</v>
      </c>
      <c r="F43" s="5" t="str">
        <f>IF($B43="N/A","N/A",IF(E43&gt;0,"Yes","No"))</f>
        <v>Yes</v>
      </c>
      <c r="G43" s="4">
        <v>3.2890636393000001</v>
      </c>
      <c r="H43" s="5" t="str">
        <f>IF($B43="N/A","N/A",IF(G43&gt;0,"Yes","No"))</f>
        <v>Yes</v>
      </c>
      <c r="I43" s="6">
        <v>742.1</v>
      </c>
      <c r="J43" s="6">
        <v>717.8</v>
      </c>
      <c r="K43" s="105" t="str">
        <f t="shared" si="8"/>
        <v>No</v>
      </c>
    </row>
    <row r="44" spans="1:11" x14ac:dyDescent="0.2">
      <c r="A44" s="124" t="s">
        <v>391</v>
      </c>
      <c r="B44" s="22" t="s">
        <v>259</v>
      </c>
      <c r="C44" s="57">
        <v>4.9431880999999999E-3</v>
      </c>
      <c r="D44" s="5" t="str">
        <f>IF($B44="N/A","N/A",IF(C44&gt;0,"Yes","No"))</f>
        <v>Yes</v>
      </c>
      <c r="E44" s="4">
        <v>1.1360432261</v>
      </c>
      <c r="F44" s="5" t="str">
        <f>IF($B44="N/A","N/A",IF(E44&gt;0,"Yes","No"))</f>
        <v>Yes</v>
      </c>
      <c r="G44" s="4">
        <v>4.3103604986999997</v>
      </c>
      <c r="H44" s="5" t="str">
        <f>IF($B44="N/A","N/A",IF(G44&gt;0,"Yes","No"))</f>
        <v>Yes</v>
      </c>
      <c r="I44" s="6">
        <v>22882</v>
      </c>
      <c r="J44" s="6">
        <v>279.39999999999998</v>
      </c>
      <c r="K44" s="105" t="str">
        <f t="shared" si="8"/>
        <v>No</v>
      </c>
    </row>
    <row r="45" spans="1:11" x14ac:dyDescent="0.2">
      <c r="A45" s="124" t="s">
        <v>392</v>
      </c>
      <c r="B45" s="22" t="s">
        <v>220</v>
      </c>
      <c r="C45" s="57">
        <v>5.9075701238000002</v>
      </c>
      <c r="D45" s="5" t="str">
        <f>IF($B45="N/A","N/A",IF(C45&gt;1,"Yes","No"))</f>
        <v>Yes</v>
      </c>
      <c r="E45" s="4">
        <v>4.6295776358999996</v>
      </c>
      <c r="F45" s="5" t="str">
        <f>IF($B45="N/A","N/A",IF(E45&gt;1,"Yes","No"))</f>
        <v>Yes</v>
      </c>
      <c r="G45" s="4">
        <v>1.0592627566999999</v>
      </c>
      <c r="H45" s="5" t="str">
        <f>IF($B45="N/A","N/A",IF(G45&gt;1,"Yes","No"))</f>
        <v>Yes</v>
      </c>
      <c r="I45" s="6">
        <v>-21.6</v>
      </c>
      <c r="J45" s="6">
        <v>-77.099999999999994</v>
      </c>
      <c r="K45" s="105" t="str">
        <f t="shared" si="8"/>
        <v>No</v>
      </c>
    </row>
    <row r="46" spans="1:11" x14ac:dyDescent="0.2">
      <c r="A46" s="124" t="s">
        <v>393</v>
      </c>
      <c r="B46" s="22" t="s">
        <v>259</v>
      </c>
      <c r="C46" s="57">
        <v>3.9639660899999998E-2</v>
      </c>
      <c r="D46" s="5" t="str">
        <f>IF($B46="N/A","N/A",IF(C46&gt;0,"Yes","No"))</f>
        <v>Yes</v>
      </c>
      <c r="E46" s="4">
        <v>5.1185092699999997E-2</v>
      </c>
      <c r="F46" s="5" t="str">
        <f>IF($B46="N/A","N/A",IF(E46&gt;0,"Yes","No"))</f>
        <v>Yes</v>
      </c>
      <c r="G46" s="4">
        <v>7.0011567999999996E-2</v>
      </c>
      <c r="H46" s="5" t="str">
        <f>IF($B46="N/A","N/A",IF(G46&gt;0,"Yes","No"))</f>
        <v>Yes</v>
      </c>
      <c r="I46" s="6">
        <v>29.13</v>
      </c>
      <c r="J46" s="6">
        <v>36.78</v>
      </c>
      <c r="K46" s="105" t="str">
        <f t="shared" si="8"/>
        <v>No</v>
      </c>
    </row>
    <row r="47" spans="1:11" x14ac:dyDescent="0.2">
      <c r="A47" s="124" t="s">
        <v>394</v>
      </c>
      <c r="B47" s="22" t="s">
        <v>213</v>
      </c>
      <c r="C47" s="57">
        <v>3.6982370399999999E-2</v>
      </c>
      <c r="D47" s="5" t="str">
        <f>IF($B47="N/A","N/A",IF(C47&gt;15,"No",IF(C47&lt;-15,"No","Yes")))</f>
        <v>N/A</v>
      </c>
      <c r="E47" s="4">
        <v>3.1332325799999998E-2</v>
      </c>
      <c r="F47" s="5" t="str">
        <f>IF($B47="N/A","N/A",IF(E47&gt;15,"No",IF(E47&lt;-15,"No","Yes")))</f>
        <v>N/A</v>
      </c>
      <c r="G47" s="4">
        <v>2.35431231E-2</v>
      </c>
      <c r="H47" s="5" t="str">
        <f>IF($B47="N/A","N/A",IF(G47&gt;15,"No",IF(G47&lt;-15,"No","Yes")))</f>
        <v>N/A</v>
      </c>
      <c r="I47" s="6">
        <v>-15.3</v>
      </c>
      <c r="J47" s="6">
        <v>-24.9</v>
      </c>
      <c r="K47" s="105" t="str">
        <f t="shared" si="8"/>
        <v>Yes</v>
      </c>
    </row>
    <row r="48" spans="1:11" x14ac:dyDescent="0.2">
      <c r="A48" s="124" t="s">
        <v>395</v>
      </c>
      <c r="B48" s="22" t="s">
        <v>213</v>
      </c>
      <c r="C48" s="57">
        <v>0.17627042679999999</v>
      </c>
      <c r="D48" s="5" t="str">
        <f>IF($B48="N/A","N/A",IF(C48&gt;15,"No",IF(C48&lt;-15,"No","Yes")))</f>
        <v>N/A</v>
      </c>
      <c r="E48" s="4">
        <v>0.22740080090000001</v>
      </c>
      <c r="F48" s="5" t="str">
        <f>IF($B48="N/A","N/A",IF(E48&gt;15,"No",IF(E48&lt;-15,"No","Yes")))</f>
        <v>N/A</v>
      </c>
      <c r="G48" s="4">
        <v>0.23974250750000001</v>
      </c>
      <c r="H48" s="5" t="str">
        <f>IF($B48="N/A","N/A",IF(G48&gt;15,"No",IF(G48&lt;-15,"No","Yes")))</f>
        <v>N/A</v>
      </c>
      <c r="I48" s="6">
        <v>29.01</v>
      </c>
      <c r="J48" s="6">
        <v>5.4269999999999996</v>
      </c>
      <c r="K48" s="105" t="str">
        <f t="shared" si="8"/>
        <v>Yes</v>
      </c>
    </row>
    <row r="49" spans="1:11" x14ac:dyDescent="0.2">
      <c r="A49" s="124" t="s">
        <v>396</v>
      </c>
      <c r="B49" s="22" t="s">
        <v>213</v>
      </c>
      <c r="C49" s="57">
        <v>1.2803798796000001</v>
      </c>
      <c r="D49" s="5" t="str">
        <f>IF($B49="N/A","N/A",IF(C49&gt;15,"No",IF(C49&lt;-15,"No","Yes")))</f>
        <v>N/A</v>
      </c>
      <c r="E49" s="4">
        <v>1.2754208010000001</v>
      </c>
      <c r="F49" s="5" t="str">
        <f>IF($B49="N/A","N/A",IF(E49&gt;15,"No",IF(E49&lt;-15,"No","Yes")))</f>
        <v>N/A</v>
      </c>
      <c r="G49" s="4">
        <v>1.2004948278000001</v>
      </c>
      <c r="H49" s="5" t="str">
        <f>IF($B49="N/A","N/A",IF(G49&gt;15,"No",IF(G49&lt;-15,"No","Yes")))</f>
        <v>N/A</v>
      </c>
      <c r="I49" s="6">
        <v>-0.38700000000000001</v>
      </c>
      <c r="J49" s="6">
        <v>-5.87</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1749</v>
      </c>
      <c r="J50" s="6" t="s">
        <v>1749</v>
      </c>
      <c r="K50" s="105" t="str">
        <f t="shared" si="8"/>
        <v>N/A</v>
      </c>
    </row>
    <row r="51" spans="1:11" x14ac:dyDescent="0.2">
      <c r="A51" s="124" t="s">
        <v>398</v>
      </c>
      <c r="B51" s="22" t="s">
        <v>213</v>
      </c>
      <c r="C51" s="57">
        <v>12.982815437999999</v>
      </c>
      <c r="D51" s="5" t="str">
        <f>IF($B51="N/A","N/A",IF(C51&gt;15,"No",IF(C51&lt;-15,"No","Yes")))</f>
        <v>N/A</v>
      </c>
      <c r="E51" s="4">
        <v>12.726181159999999</v>
      </c>
      <c r="F51" s="5" t="str">
        <f>IF($B51="N/A","N/A",IF(E51&gt;15,"No",IF(E51&lt;-15,"No","Yes")))</f>
        <v>N/A</v>
      </c>
      <c r="G51" s="4">
        <v>11.690931816999999</v>
      </c>
      <c r="H51" s="5" t="str">
        <f>IF($B51="N/A","N/A",IF(G51&gt;15,"No",IF(G51&lt;-15,"No","Yes")))</f>
        <v>N/A</v>
      </c>
      <c r="I51" s="6">
        <v>-1.98</v>
      </c>
      <c r="J51" s="6">
        <v>-8.1300000000000008</v>
      </c>
      <c r="K51" s="105" t="str">
        <f t="shared" si="8"/>
        <v>Yes</v>
      </c>
    </row>
    <row r="52" spans="1:11" x14ac:dyDescent="0.2">
      <c r="A52" s="124" t="s">
        <v>399</v>
      </c>
      <c r="B52" s="22" t="s">
        <v>220</v>
      </c>
      <c r="C52" s="57">
        <v>10.306866318000001</v>
      </c>
      <c r="D52" s="5" t="str">
        <f>IF($B52="N/A","N/A",IF(C52&gt;1,"Yes","No"))</f>
        <v>Yes</v>
      </c>
      <c r="E52" s="4">
        <v>9.5920077180999996</v>
      </c>
      <c r="F52" s="5" t="str">
        <f>IF($B52="N/A","N/A",IF(E52&gt;1,"Yes","No"))</f>
        <v>Yes</v>
      </c>
      <c r="G52" s="4">
        <v>10.632469091000001</v>
      </c>
      <c r="H52" s="5" t="str">
        <f>IF($B52="N/A","N/A",IF(G52&gt;1,"Yes","No"))</f>
        <v>Yes</v>
      </c>
      <c r="I52" s="6">
        <v>-6.94</v>
      </c>
      <c r="J52" s="6">
        <v>10.85</v>
      </c>
      <c r="K52" s="105" t="str">
        <f t="shared" si="8"/>
        <v>Yes</v>
      </c>
    </row>
    <row r="53" spans="1:11" x14ac:dyDescent="0.2">
      <c r="A53" s="124" t="s">
        <v>400</v>
      </c>
      <c r="B53" s="22" t="s">
        <v>259</v>
      </c>
      <c r="C53" s="57">
        <v>15.26438184</v>
      </c>
      <c r="D53" s="5" t="str">
        <f>IF($B53="N/A","N/A",IF(C53&gt;0,"Yes","No"))</f>
        <v>Yes</v>
      </c>
      <c r="E53" s="4">
        <v>15.024288277</v>
      </c>
      <c r="F53" s="5" t="str">
        <f>IF($B53="N/A","N/A",IF(E53&gt;0,"Yes","No"))</f>
        <v>Yes</v>
      </c>
      <c r="G53" s="4">
        <v>14.018127538</v>
      </c>
      <c r="H53" s="5" t="str">
        <f>IF($B53="N/A","N/A",IF(G53&gt;0,"Yes","No"))</f>
        <v>Yes</v>
      </c>
      <c r="I53" s="6">
        <v>-1.57</v>
      </c>
      <c r="J53" s="6">
        <v>-6.7</v>
      </c>
      <c r="K53" s="105" t="str">
        <f t="shared" si="8"/>
        <v>Yes</v>
      </c>
    </row>
    <row r="54" spans="1:11" x14ac:dyDescent="0.2">
      <c r="A54" s="124" t="s">
        <v>401</v>
      </c>
      <c r="B54" s="22" t="s">
        <v>260</v>
      </c>
      <c r="C54" s="57">
        <v>3.6616199999999997E-5</v>
      </c>
      <c r="D54" s="5" t="str">
        <f>IF($B54="N/A","N/A",IF(C54&gt;=1,"No",IF(C54&lt;0,"No","Yes")))</f>
        <v>Yes</v>
      </c>
      <c r="E54" s="4">
        <v>1.4934400000000001E-5</v>
      </c>
      <c r="F54" s="5" t="str">
        <f>IF($B54="N/A","N/A",IF(E54&gt;=1,"No",IF(E54&lt;0,"No","Yes")))</f>
        <v>Yes</v>
      </c>
      <c r="G54" s="4">
        <v>0</v>
      </c>
      <c r="H54" s="5" t="str">
        <f>IF($B54="N/A","N/A",IF(G54&gt;=1,"No",IF(G54&lt;0,"No","Yes")))</f>
        <v>Yes</v>
      </c>
      <c r="I54" s="6">
        <v>-59.2</v>
      </c>
      <c r="J54" s="6">
        <v>-100</v>
      </c>
      <c r="K54" s="105" t="str">
        <f t="shared" si="8"/>
        <v>No</v>
      </c>
    </row>
    <row r="55" spans="1:11" x14ac:dyDescent="0.2">
      <c r="A55" s="124" t="s">
        <v>873</v>
      </c>
      <c r="B55" s="22" t="s">
        <v>213</v>
      </c>
      <c r="C55" s="59">
        <v>111.25019442</v>
      </c>
      <c r="D55" s="5" t="str">
        <f>IF($B55="N/A","N/A",IF(C55&gt;15,"No",IF(C55&lt;-15,"No","Yes")))</f>
        <v>N/A</v>
      </c>
      <c r="E55" s="24">
        <v>114.52816609</v>
      </c>
      <c r="F55" s="5" t="str">
        <f>IF($B55="N/A","N/A",IF(E55&gt;15,"No",IF(E55&lt;-15,"No","Yes")))</f>
        <v>N/A</v>
      </c>
      <c r="G55" s="24">
        <v>112.28180456</v>
      </c>
      <c r="H55" s="5" t="str">
        <f>IF($B55="N/A","N/A",IF(G55&gt;15,"No",IF(G55&lt;-15,"No","Yes")))</f>
        <v>N/A</v>
      </c>
      <c r="I55" s="6">
        <v>2.9460000000000002</v>
      </c>
      <c r="J55" s="6">
        <v>-1.96</v>
      </c>
      <c r="K55" s="105" t="str">
        <f t="shared" ref="K55:K74" si="9">IF(J55="Div by 0", "N/A", IF(J55="N/A","N/A", IF(J55&gt;30, "No", IF(J55&lt;-30, "No", "Yes"))))</f>
        <v>Yes</v>
      </c>
    </row>
    <row r="56" spans="1:11" x14ac:dyDescent="0.2">
      <c r="A56" s="124" t="s">
        <v>874</v>
      </c>
      <c r="B56" s="22" t="s">
        <v>261</v>
      </c>
      <c r="C56" s="59">
        <v>78.699673708999995</v>
      </c>
      <c r="D56" s="5" t="str">
        <f>IF($B56="N/A","N/A",IF(C56&gt;90,"No",IF(C56&lt;20,"No","Yes")))</f>
        <v>Yes</v>
      </c>
      <c r="E56" s="24">
        <v>95.006075588000002</v>
      </c>
      <c r="F56" s="5" t="str">
        <f>IF($B56="N/A","N/A",IF(E56&gt;90,"No",IF(E56&lt;20,"No","Yes")))</f>
        <v>No</v>
      </c>
      <c r="G56" s="24">
        <v>100.15793893999999</v>
      </c>
      <c r="H56" s="5" t="str">
        <f>IF($B56="N/A","N/A",IF(G56&gt;90,"No",IF(G56&lt;20,"No","Yes")))</f>
        <v>No</v>
      </c>
      <c r="I56" s="6">
        <v>20.72</v>
      </c>
      <c r="J56" s="6">
        <v>5.423</v>
      </c>
      <c r="K56" s="105" t="str">
        <f t="shared" si="9"/>
        <v>Yes</v>
      </c>
    </row>
    <row r="57" spans="1:11" x14ac:dyDescent="0.2">
      <c r="A57" s="124" t="s">
        <v>875</v>
      </c>
      <c r="B57" s="22" t="s">
        <v>262</v>
      </c>
      <c r="C57" s="59">
        <v>50.882050749999998</v>
      </c>
      <c r="D57" s="5" t="str">
        <f>IF($B57="N/A","N/A",IF(C57&gt;60,"No",IF(C57&lt;10,"No","Yes")))</f>
        <v>Yes</v>
      </c>
      <c r="E57" s="24">
        <v>49.361519766000001</v>
      </c>
      <c r="F57" s="5" t="str">
        <f>IF($B57="N/A","N/A",IF(E57&gt;60,"No",IF(E57&lt;10,"No","Yes")))</f>
        <v>Yes</v>
      </c>
      <c r="G57" s="24">
        <v>49.642447421</v>
      </c>
      <c r="H57" s="5" t="str">
        <f>IF($B57="N/A","N/A",IF(G57&gt;60,"No",IF(G57&lt;10,"No","Yes")))</f>
        <v>Yes</v>
      </c>
      <c r="I57" s="6">
        <v>-2.99</v>
      </c>
      <c r="J57" s="6">
        <v>0.56910000000000005</v>
      </c>
      <c r="K57" s="105" t="str">
        <f t="shared" si="9"/>
        <v>Yes</v>
      </c>
    </row>
    <row r="58" spans="1:11" ht="25.5" x14ac:dyDescent="0.2">
      <c r="A58" s="124" t="s">
        <v>876</v>
      </c>
      <c r="B58" s="22" t="s">
        <v>263</v>
      </c>
      <c r="C58" s="59" t="s">
        <v>1749</v>
      </c>
      <c r="D58" s="5" t="str">
        <f>IF($B58="N/A","N/A",IF(C58&gt;100,"No",IF(C58&lt;10,"No","Yes")))</f>
        <v>No</v>
      </c>
      <c r="E58" s="24" t="s">
        <v>1749</v>
      </c>
      <c r="F58" s="5" t="str">
        <f>IF($B58="N/A","N/A",IF(E58&gt;100,"No",IF(E58&lt;10,"No","Yes")))</f>
        <v>No</v>
      </c>
      <c r="G58" s="24" t="s">
        <v>1749</v>
      </c>
      <c r="H58" s="5" t="str">
        <f>IF($B58="N/A","N/A",IF(G58&gt;100,"No",IF(G58&lt;10,"No","Yes")))</f>
        <v>No</v>
      </c>
      <c r="I58" s="6" t="s">
        <v>1749</v>
      </c>
      <c r="J58" s="6" t="s">
        <v>1749</v>
      </c>
      <c r="K58" s="105" t="str">
        <f t="shared" si="9"/>
        <v>N/A</v>
      </c>
    </row>
    <row r="59" spans="1:11" x14ac:dyDescent="0.2">
      <c r="A59" s="124" t="s">
        <v>877</v>
      </c>
      <c r="B59" s="22" t="s">
        <v>264</v>
      </c>
      <c r="C59" s="59">
        <v>507.26047505999998</v>
      </c>
      <c r="D59" s="5" t="str">
        <f>IF($B59="N/A","N/A",IF(C59&gt;100,"No",IF(C59&lt;20,"No","Yes")))</f>
        <v>No</v>
      </c>
      <c r="E59" s="24">
        <v>504.91573750999999</v>
      </c>
      <c r="F59" s="5" t="str">
        <f>IF($B59="N/A","N/A",IF(E59&gt;100,"No",IF(E59&lt;20,"No","Yes")))</f>
        <v>No</v>
      </c>
      <c r="G59" s="24">
        <v>306.75743562999997</v>
      </c>
      <c r="H59" s="5" t="str">
        <f>IF($B59="N/A","N/A",IF(G59&gt;100,"No",IF(G59&lt;20,"No","Yes")))</f>
        <v>No</v>
      </c>
      <c r="I59" s="6">
        <v>-0.46200000000000002</v>
      </c>
      <c r="J59" s="6">
        <v>-39.200000000000003</v>
      </c>
      <c r="K59" s="105" t="str">
        <f t="shared" si="9"/>
        <v>No</v>
      </c>
    </row>
    <row r="60" spans="1:11" x14ac:dyDescent="0.2">
      <c r="A60" s="124" t="s">
        <v>878</v>
      </c>
      <c r="B60" s="22" t="s">
        <v>264</v>
      </c>
      <c r="C60" s="59">
        <v>174.08364592999999</v>
      </c>
      <c r="D60" s="5" t="str">
        <f>IF($B60="N/A","N/A",IF(C60&gt;100,"No",IF(C60&lt;20,"No","Yes")))</f>
        <v>No</v>
      </c>
      <c r="E60" s="24">
        <v>186.14747186</v>
      </c>
      <c r="F60" s="5" t="str">
        <f>IF($B60="N/A","N/A",IF(E60&gt;100,"No",IF(E60&lt;20,"No","Yes")))</f>
        <v>No</v>
      </c>
      <c r="G60" s="24">
        <v>100.96350287</v>
      </c>
      <c r="H60" s="5" t="str">
        <f>IF($B60="N/A","N/A",IF(G60&gt;100,"No",IF(G60&lt;20,"No","Yes")))</f>
        <v>No</v>
      </c>
      <c r="I60" s="6">
        <v>6.93</v>
      </c>
      <c r="J60" s="6">
        <v>-45.8</v>
      </c>
      <c r="K60" s="105" t="str">
        <f t="shared" si="9"/>
        <v>No</v>
      </c>
    </row>
    <row r="61" spans="1:11" ht="25.5" x14ac:dyDescent="0.2">
      <c r="A61" s="124" t="s">
        <v>879</v>
      </c>
      <c r="B61" s="22" t="s">
        <v>213</v>
      </c>
      <c r="C61" s="59">
        <v>102.15438</v>
      </c>
      <c r="D61" s="5" t="str">
        <f>IF($B61="N/A","N/A",IF(C61&gt;15,"No",IF(C61&lt;-15,"No","Yes")))</f>
        <v>N/A</v>
      </c>
      <c r="E61" s="24">
        <v>100.94980465</v>
      </c>
      <c r="F61" s="5" t="str">
        <f>IF($B61="N/A","N/A",IF(E61&gt;15,"No",IF(E61&lt;-15,"No","Yes")))</f>
        <v>N/A</v>
      </c>
      <c r="G61" s="24">
        <v>115.17109667</v>
      </c>
      <c r="H61" s="5" t="str">
        <f>IF($B61="N/A","N/A",IF(G61&gt;15,"No",IF(G61&lt;-15,"No","Yes")))</f>
        <v>N/A</v>
      </c>
      <c r="I61" s="6">
        <v>-1.18</v>
      </c>
      <c r="J61" s="6">
        <v>14.09</v>
      </c>
      <c r="K61" s="105" t="str">
        <f t="shared" si="9"/>
        <v>Yes</v>
      </c>
    </row>
    <row r="62" spans="1:11" x14ac:dyDescent="0.2">
      <c r="A62" s="124" t="s">
        <v>880</v>
      </c>
      <c r="B62" s="22" t="s">
        <v>265</v>
      </c>
      <c r="C62" s="59">
        <v>77.788465048000006</v>
      </c>
      <c r="D62" s="5" t="str">
        <f>IF($B62="N/A","N/A",IF(C62&gt;60,"No",IF(C62&lt;10,"No","Yes")))</f>
        <v>No</v>
      </c>
      <c r="E62" s="24">
        <v>80.444617976000004</v>
      </c>
      <c r="F62" s="5" t="str">
        <f>IF($B62="N/A","N/A",IF(E62&gt;60,"No",IF(E62&lt;10,"No","Yes")))</f>
        <v>No</v>
      </c>
      <c r="G62" s="24">
        <v>62.714558533000002</v>
      </c>
      <c r="H62" s="5" t="str">
        <f>IF($B62="N/A","N/A",IF(G62&gt;60,"No",IF(G62&lt;10,"No","Yes")))</f>
        <v>No</v>
      </c>
      <c r="I62" s="6">
        <v>3.415</v>
      </c>
      <c r="J62" s="6">
        <v>-22</v>
      </c>
      <c r="K62" s="105" t="str">
        <f t="shared" si="9"/>
        <v>Yes</v>
      </c>
    </row>
    <row r="63" spans="1:11" x14ac:dyDescent="0.2">
      <c r="A63" s="124" t="s">
        <v>881</v>
      </c>
      <c r="B63" s="22" t="s">
        <v>265</v>
      </c>
      <c r="C63" s="59" t="s">
        <v>1749</v>
      </c>
      <c r="D63" s="5" t="str">
        <f>IF($B63="N/A","N/A",IF(C63&gt;60,"No",IF(C63&lt;10,"No","Yes")))</f>
        <v>No</v>
      </c>
      <c r="E63" s="24" t="s">
        <v>1749</v>
      </c>
      <c r="F63" s="5" t="str">
        <f>IF($B63="N/A","N/A",IF(E63&gt;60,"No",IF(E63&lt;10,"No","Yes")))</f>
        <v>No</v>
      </c>
      <c r="G63" s="24" t="s">
        <v>1749</v>
      </c>
      <c r="H63" s="5" t="str">
        <f>IF($B63="N/A","N/A",IF(G63&gt;60,"No",IF(G63&lt;10,"No","Yes")))</f>
        <v>No</v>
      </c>
      <c r="I63" s="6" t="s">
        <v>1749</v>
      </c>
      <c r="J63" s="6" t="s">
        <v>1749</v>
      </c>
      <c r="K63" s="105" t="str">
        <f t="shared" si="9"/>
        <v>N/A</v>
      </c>
    </row>
    <row r="64" spans="1:11" x14ac:dyDescent="0.2">
      <c r="A64" s="124" t="s">
        <v>882</v>
      </c>
      <c r="B64" s="22" t="s">
        <v>213</v>
      </c>
      <c r="C64" s="59">
        <v>78.896284661999999</v>
      </c>
      <c r="D64" s="5" t="str">
        <f t="shared" ref="D64:D74" si="10">IF($B64="N/A","N/A",IF(C64&gt;15,"No",IF(C64&lt;-15,"No","Yes")))</f>
        <v>N/A</v>
      </c>
      <c r="E64" s="24">
        <v>91.023454354999998</v>
      </c>
      <c r="F64" s="5" t="str">
        <f>IF($B64="N/A","N/A",IF(E64&gt;15,"No",IF(E64&lt;-15,"No","Yes")))</f>
        <v>N/A</v>
      </c>
      <c r="G64" s="24">
        <v>102.72337637</v>
      </c>
      <c r="H64" s="5" t="str">
        <f>IF($B64="N/A","N/A",IF(G64&gt;15,"No",IF(G64&lt;-15,"No","Yes")))</f>
        <v>N/A</v>
      </c>
      <c r="I64" s="6">
        <v>15.37</v>
      </c>
      <c r="J64" s="6">
        <v>12.85</v>
      </c>
      <c r="K64" s="105" t="str">
        <f t="shared" si="9"/>
        <v>Yes</v>
      </c>
    </row>
    <row r="65" spans="1:11" ht="24.95" customHeight="1" x14ac:dyDescent="0.2">
      <c r="A65" s="124" t="s">
        <v>883</v>
      </c>
      <c r="B65" s="22" t="s">
        <v>213</v>
      </c>
      <c r="C65" s="59">
        <v>120.74407644999999</v>
      </c>
      <c r="D65" s="5" t="str">
        <f t="shared" si="10"/>
        <v>N/A</v>
      </c>
      <c r="E65" s="24">
        <v>116.23248646</v>
      </c>
      <c r="F65" s="5" t="str">
        <f t="shared" ref="F65:F73" si="11">IF($B65="N/A","N/A",IF(E65&gt;15,"No",IF(E65&lt;-15,"No","Yes")))</f>
        <v>N/A</v>
      </c>
      <c r="G65" s="24">
        <v>97.338637442999996</v>
      </c>
      <c r="H65" s="5" t="str">
        <f t="shared" ref="H65:H86" si="12">IF($B65="N/A","N/A",IF(G65&gt;15,"No",IF(G65&lt;-15,"No","Yes")))</f>
        <v>N/A</v>
      </c>
      <c r="I65" s="6">
        <v>-3.74</v>
      </c>
      <c r="J65" s="6">
        <v>-16.3</v>
      </c>
      <c r="K65" s="105" t="str">
        <f t="shared" si="9"/>
        <v>Yes</v>
      </c>
    </row>
    <row r="66" spans="1:11" ht="25.5" x14ac:dyDescent="0.2">
      <c r="A66" s="124" t="s">
        <v>884</v>
      </c>
      <c r="B66" s="22" t="s">
        <v>213</v>
      </c>
      <c r="C66" s="59">
        <v>57.052425028999998</v>
      </c>
      <c r="D66" s="5" t="str">
        <f t="shared" si="10"/>
        <v>N/A</v>
      </c>
      <c r="E66" s="24">
        <v>62.692821350999999</v>
      </c>
      <c r="F66" s="5" t="str">
        <f t="shared" si="11"/>
        <v>N/A</v>
      </c>
      <c r="G66" s="24">
        <v>71.090970177000003</v>
      </c>
      <c r="H66" s="5" t="str">
        <f t="shared" si="12"/>
        <v>N/A</v>
      </c>
      <c r="I66" s="6">
        <v>9.8859999999999992</v>
      </c>
      <c r="J66" s="6">
        <v>13.4</v>
      </c>
      <c r="K66" s="105" t="str">
        <f t="shared" si="9"/>
        <v>Yes</v>
      </c>
    </row>
    <row r="67" spans="1:11" ht="25.5" x14ac:dyDescent="0.2">
      <c r="A67" s="124" t="s">
        <v>885</v>
      </c>
      <c r="B67" s="22" t="s">
        <v>213</v>
      </c>
      <c r="C67" s="59">
        <v>32.893307131999997</v>
      </c>
      <c r="D67" s="5" t="str">
        <f t="shared" si="10"/>
        <v>N/A</v>
      </c>
      <c r="E67" s="24">
        <v>33.840381022000003</v>
      </c>
      <c r="F67" s="5" t="str">
        <f t="shared" si="11"/>
        <v>N/A</v>
      </c>
      <c r="G67" s="24">
        <v>38.531078876999999</v>
      </c>
      <c r="H67" s="5" t="str">
        <f t="shared" si="12"/>
        <v>N/A</v>
      </c>
      <c r="I67" s="6">
        <v>2.879</v>
      </c>
      <c r="J67" s="6">
        <v>13.86</v>
      </c>
      <c r="K67" s="105" t="str">
        <f t="shared" si="9"/>
        <v>Yes</v>
      </c>
    </row>
    <row r="68" spans="1:11" ht="25.5" x14ac:dyDescent="0.2">
      <c r="A68" s="124" t="s">
        <v>886</v>
      </c>
      <c r="B68" s="22" t="s">
        <v>213</v>
      </c>
      <c r="C68" s="59">
        <v>56.864965501999997</v>
      </c>
      <c r="D68" s="5" t="str">
        <f t="shared" si="10"/>
        <v>N/A</v>
      </c>
      <c r="E68" s="24">
        <v>86.267256637000003</v>
      </c>
      <c r="F68" s="5" t="str">
        <f t="shared" si="11"/>
        <v>N/A</v>
      </c>
      <c r="G68" s="24">
        <v>53.244270692999997</v>
      </c>
      <c r="H68" s="5" t="str">
        <f t="shared" si="12"/>
        <v>N/A</v>
      </c>
      <c r="I68" s="6">
        <v>51.71</v>
      </c>
      <c r="J68" s="6">
        <v>-38.299999999999997</v>
      </c>
      <c r="K68" s="105" t="str">
        <f t="shared" si="9"/>
        <v>No</v>
      </c>
    </row>
    <row r="69" spans="1:11" ht="25.5" x14ac:dyDescent="0.2">
      <c r="A69" s="124" t="s">
        <v>887</v>
      </c>
      <c r="B69" s="22" t="s">
        <v>213</v>
      </c>
      <c r="C69" s="59">
        <v>234.08571429</v>
      </c>
      <c r="D69" s="5" t="str">
        <f t="shared" si="10"/>
        <v>N/A</v>
      </c>
      <c r="E69" s="24">
        <v>67.782469425000002</v>
      </c>
      <c r="F69" s="5" t="str">
        <f t="shared" si="11"/>
        <v>N/A</v>
      </c>
      <c r="G69" s="24">
        <v>70.917326771999996</v>
      </c>
      <c r="H69" s="5" t="str">
        <f t="shared" si="12"/>
        <v>N/A</v>
      </c>
      <c r="I69" s="6">
        <v>-71</v>
      </c>
      <c r="J69" s="6">
        <v>4.625</v>
      </c>
      <c r="K69" s="105" t="str">
        <f t="shared" si="9"/>
        <v>Yes</v>
      </c>
    </row>
    <row r="70" spans="1:11" ht="25.5" x14ac:dyDescent="0.2">
      <c r="A70" s="124" t="s">
        <v>888</v>
      </c>
      <c r="B70" s="22" t="s">
        <v>213</v>
      </c>
      <c r="C70" s="59">
        <v>83.971249279000006</v>
      </c>
      <c r="D70" s="5" t="str">
        <f t="shared" si="10"/>
        <v>N/A</v>
      </c>
      <c r="E70" s="24">
        <v>85.558833269999994</v>
      </c>
      <c r="F70" s="5" t="str">
        <f t="shared" si="11"/>
        <v>N/A</v>
      </c>
      <c r="G70" s="24">
        <v>51.833466903999998</v>
      </c>
      <c r="H70" s="5" t="str">
        <f t="shared" si="12"/>
        <v>N/A</v>
      </c>
      <c r="I70" s="6">
        <v>1.891</v>
      </c>
      <c r="J70" s="6">
        <v>-39.4</v>
      </c>
      <c r="K70" s="105" t="str">
        <f t="shared" si="9"/>
        <v>No</v>
      </c>
    </row>
    <row r="71" spans="1:11" x14ac:dyDescent="0.2">
      <c r="A71" s="124" t="s">
        <v>889</v>
      </c>
      <c r="B71" s="22" t="s">
        <v>213</v>
      </c>
      <c r="C71" s="59">
        <v>4918.4323039999999</v>
      </c>
      <c r="D71" s="5" t="str">
        <f t="shared" si="10"/>
        <v>N/A</v>
      </c>
      <c r="E71" s="24">
        <v>4302.5723594999999</v>
      </c>
      <c r="F71" s="5" t="str">
        <f t="shared" si="11"/>
        <v>N/A</v>
      </c>
      <c r="G71" s="24">
        <v>2877.8238319000002</v>
      </c>
      <c r="H71" s="5" t="str">
        <f t="shared" si="12"/>
        <v>N/A</v>
      </c>
      <c r="I71" s="6">
        <v>-12.5</v>
      </c>
      <c r="J71" s="6">
        <v>-33.1</v>
      </c>
      <c r="K71" s="105" t="str">
        <f t="shared" si="9"/>
        <v>No</v>
      </c>
    </row>
    <row r="72" spans="1:11" ht="25.5" x14ac:dyDescent="0.2">
      <c r="A72" s="124" t="s">
        <v>890</v>
      </c>
      <c r="B72" s="22" t="s">
        <v>213</v>
      </c>
      <c r="C72" s="59">
        <v>200.9068407</v>
      </c>
      <c r="D72" s="5" t="str">
        <f t="shared" si="10"/>
        <v>N/A</v>
      </c>
      <c r="E72" s="24">
        <v>208.10147511</v>
      </c>
      <c r="F72" s="5" t="str">
        <f t="shared" si="11"/>
        <v>N/A</v>
      </c>
      <c r="G72" s="24">
        <v>216.09066253</v>
      </c>
      <c r="H72" s="5" t="str">
        <f t="shared" si="12"/>
        <v>N/A</v>
      </c>
      <c r="I72" s="6">
        <v>3.581</v>
      </c>
      <c r="J72" s="6">
        <v>3.839</v>
      </c>
      <c r="K72" s="105" t="str">
        <f t="shared" si="9"/>
        <v>Yes</v>
      </c>
    </row>
    <row r="73" spans="1:11" x14ac:dyDescent="0.2">
      <c r="A73" s="124" t="s">
        <v>891</v>
      </c>
      <c r="B73" s="22" t="s">
        <v>213</v>
      </c>
      <c r="C73" s="59">
        <v>147.43745032999999</v>
      </c>
      <c r="D73" s="5" t="str">
        <f t="shared" si="10"/>
        <v>N/A</v>
      </c>
      <c r="E73" s="24">
        <v>148.47134543999999</v>
      </c>
      <c r="F73" s="5" t="str">
        <f t="shared" si="11"/>
        <v>N/A</v>
      </c>
      <c r="G73" s="24">
        <v>145.03928912999999</v>
      </c>
      <c r="H73" s="5" t="str">
        <f t="shared" si="12"/>
        <v>N/A</v>
      </c>
      <c r="I73" s="6">
        <v>0.70120000000000005</v>
      </c>
      <c r="J73" s="6">
        <v>-2.31</v>
      </c>
      <c r="K73" s="105" t="str">
        <f t="shared" si="9"/>
        <v>Yes</v>
      </c>
    </row>
    <row r="74" spans="1:11" x14ac:dyDescent="0.2">
      <c r="A74" s="124" t="s">
        <v>892</v>
      </c>
      <c r="B74" s="22" t="s">
        <v>213</v>
      </c>
      <c r="C74" s="59">
        <v>81.655101821000002</v>
      </c>
      <c r="D74" s="5" t="str">
        <f t="shared" si="10"/>
        <v>N/A</v>
      </c>
      <c r="E74" s="24">
        <v>83.276701497999994</v>
      </c>
      <c r="F74" s="5" t="str">
        <f>IF($B74="N/A","N/A",IF(E74&gt;15,"No",IF(E74&lt;-15,"No","Yes")))</f>
        <v>N/A</v>
      </c>
      <c r="G74" s="24">
        <v>84.686608699000004</v>
      </c>
      <c r="H74" s="5" t="str">
        <f t="shared" si="12"/>
        <v>N/A</v>
      </c>
      <c r="I74" s="6">
        <v>1.986</v>
      </c>
      <c r="J74" s="6">
        <v>1.6930000000000001</v>
      </c>
      <c r="K74" s="105" t="str">
        <f t="shared" si="9"/>
        <v>Yes</v>
      </c>
    </row>
    <row r="75" spans="1:11" x14ac:dyDescent="0.2">
      <c r="A75" s="124" t="s">
        <v>893</v>
      </c>
      <c r="B75" s="22" t="s">
        <v>213</v>
      </c>
      <c r="C75" s="57">
        <v>0.1118677473</v>
      </c>
      <c r="D75" s="5" t="str">
        <f t="shared" ref="D75:D80" si="13">IF($B75="N/A","N/A",IF(C75&gt;15,"No",IF(C75&lt;-15,"No","Yes")))</f>
        <v>N/A</v>
      </c>
      <c r="E75" s="4">
        <v>8.58079598E-2</v>
      </c>
      <c r="F75" s="5" t="str">
        <f>IF($B75="N/A","N/A",IF(E75&gt;15,"No",IF(E75&lt;-15,"No","Yes")))</f>
        <v>N/A</v>
      </c>
      <c r="G75" s="4">
        <v>2.4489825999999999E-3</v>
      </c>
      <c r="H75" s="5" t="str">
        <f t="shared" si="12"/>
        <v>N/A</v>
      </c>
      <c r="I75" s="6">
        <v>-23.3</v>
      </c>
      <c r="J75" s="6">
        <v>-97.1</v>
      </c>
      <c r="K75" s="105" t="str">
        <f t="shared" ref="K75:K80" si="14">IF(J75="Div by 0", "N/A", IF(J75="N/A","N/A", IF(J75&gt;30, "No", IF(J75&lt;-30, "No", "Yes"))))</f>
        <v>No</v>
      </c>
    </row>
    <row r="76" spans="1:11" x14ac:dyDescent="0.2">
      <c r="A76" s="124" t="s">
        <v>894</v>
      </c>
      <c r="B76" s="22" t="s">
        <v>213</v>
      </c>
      <c r="C76" s="57">
        <v>0</v>
      </c>
      <c r="D76" s="5" t="str">
        <f t="shared" si="13"/>
        <v>N/A</v>
      </c>
      <c r="E76" s="4">
        <v>0</v>
      </c>
      <c r="F76" s="5" t="str">
        <f t="shared" ref="F76:F86" si="15">IF($B76="N/A","N/A",IF(E76&gt;15,"No",IF(E76&lt;-15,"No","Yes")))</f>
        <v>N/A</v>
      </c>
      <c r="G76" s="4">
        <v>0</v>
      </c>
      <c r="H76" s="5" t="str">
        <f t="shared" si="12"/>
        <v>N/A</v>
      </c>
      <c r="I76" s="6" t="s">
        <v>1749</v>
      </c>
      <c r="J76" s="6" t="s">
        <v>1749</v>
      </c>
      <c r="K76" s="105" t="str">
        <f t="shared" si="14"/>
        <v>N/A</v>
      </c>
    </row>
    <row r="77" spans="1:11" x14ac:dyDescent="0.2">
      <c r="A77" s="124" t="s">
        <v>895</v>
      </c>
      <c r="B77" s="22" t="s">
        <v>213</v>
      </c>
      <c r="C77" s="57">
        <v>0.368296285</v>
      </c>
      <c r="D77" s="5" t="str">
        <f t="shared" si="13"/>
        <v>N/A</v>
      </c>
      <c r="E77" s="4">
        <v>0.43337574699999998</v>
      </c>
      <c r="F77" s="5" t="str">
        <f t="shared" si="15"/>
        <v>N/A</v>
      </c>
      <c r="G77" s="4">
        <v>0.51357520840000004</v>
      </c>
      <c r="H77" s="5" t="str">
        <f t="shared" si="12"/>
        <v>N/A</v>
      </c>
      <c r="I77" s="6">
        <v>17.670000000000002</v>
      </c>
      <c r="J77" s="6">
        <v>18.510000000000002</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1749</v>
      </c>
      <c r="J78" s="6" t="s">
        <v>1749</v>
      </c>
      <c r="K78" s="105" t="str">
        <f t="shared" si="14"/>
        <v>N/A</v>
      </c>
    </row>
    <row r="79" spans="1:11" ht="25.5" x14ac:dyDescent="0.2">
      <c r="A79" s="124" t="s">
        <v>897</v>
      </c>
      <c r="B79" s="22" t="s">
        <v>213</v>
      </c>
      <c r="C79" s="57">
        <v>32.766160472000003</v>
      </c>
      <c r="D79" s="5" t="str">
        <f t="shared" si="13"/>
        <v>N/A</v>
      </c>
      <c r="E79" s="4">
        <v>32.683648050000002</v>
      </c>
      <c r="F79" s="5" t="str">
        <f t="shared" si="15"/>
        <v>N/A</v>
      </c>
      <c r="G79" s="4">
        <v>32.859684096999999</v>
      </c>
      <c r="H79" s="5" t="str">
        <f t="shared" si="12"/>
        <v>N/A</v>
      </c>
      <c r="I79" s="6">
        <v>-0.252</v>
      </c>
      <c r="J79" s="6">
        <v>0.53859999999999997</v>
      </c>
      <c r="K79" s="105" t="str">
        <f t="shared" si="14"/>
        <v>Yes</v>
      </c>
    </row>
    <row r="80" spans="1:11" ht="25.5" x14ac:dyDescent="0.2">
      <c r="A80" s="124" t="s">
        <v>898</v>
      </c>
      <c r="B80" s="22" t="s">
        <v>213</v>
      </c>
      <c r="C80" s="61">
        <v>31.960452192999998</v>
      </c>
      <c r="D80" s="5" t="str">
        <f t="shared" si="13"/>
        <v>N/A</v>
      </c>
      <c r="E80" s="61">
        <v>32.085894578999998</v>
      </c>
      <c r="F80" s="5" t="str">
        <f t="shared" si="15"/>
        <v>N/A</v>
      </c>
      <c r="G80" s="61">
        <v>32.847052503</v>
      </c>
      <c r="H80" s="5" t="str">
        <f t="shared" si="12"/>
        <v>N/A</v>
      </c>
      <c r="I80" s="6">
        <v>0.39250000000000002</v>
      </c>
      <c r="J80" s="62">
        <v>2.3719999999999999</v>
      </c>
      <c r="K80" s="105" t="str">
        <f t="shared" si="14"/>
        <v>Yes</v>
      </c>
    </row>
    <row r="81" spans="1:11" x14ac:dyDescent="0.2">
      <c r="A81" s="124" t="s">
        <v>899</v>
      </c>
      <c r="B81" s="22" t="s">
        <v>213</v>
      </c>
      <c r="C81" s="63">
        <v>201.77228092999999</v>
      </c>
      <c r="D81" s="5" t="str">
        <f t="shared" ref="D81:D86" si="16">IF($B81="N/A","N/A",IF(C81&gt;15,"No",IF(C81&lt;-15,"No","Yes")))</f>
        <v>N/A</v>
      </c>
      <c r="E81" s="64">
        <v>215.86163486000001</v>
      </c>
      <c r="F81" s="5" t="str">
        <f t="shared" si="15"/>
        <v>N/A</v>
      </c>
      <c r="G81" s="64">
        <v>77.181488203000001</v>
      </c>
      <c r="H81" s="5" t="str">
        <f>IF($B81="N/A","N/A",IF(G81&gt;15,"No",IF(G81&lt;-15,"No","Yes")))</f>
        <v>N/A</v>
      </c>
      <c r="I81" s="6">
        <v>6.9829999999999997</v>
      </c>
      <c r="J81" s="6">
        <v>-64.2</v>
      </c>
      <c r="K81" s="105" t="str">
        <f t="shared" ref="K81:K86" si="17">IF(J81="Div by 0", "N/A", IF(J81="N/A","N/A", IF(J81&gt;30, "No", IF(J81&lt;-30, "No", "Yes"))))</f>
        <v>No</v>
      </c>
    </row>
    <row r="82" spans="1:11" x14ac:dyDescent="0.2">
      <c r="A82" s="124" t="s">
        <v>900</v>
      </c>
      <c r="B82" s="22" t="s">
        <v>213</v>
      </c>
      <c r="C82" s="63" t="s">
        <v>1749</v>
      </c>
      <c r="D82" s="5" t="str">
        <f t="shared" si="16"/>
        <v>N/A</v>
      </c>
      <c r="E82" s="64" t="s">
        <v>1749</v>
      </c>
      <c r="F82" s="5" t="str">
        <f t="shared" si="15"/>
        <v>N/A</v>
      </c>
      <c r="G82" s="64" t="s">
        <v>1749</v>
      </c>
      <c r="H82" s="5" t="str">
        <f t="shared" si="12"/>
        <v>N/A</v>
      </c>
      <c r="I82" s="6" t="s">
        <v>1749</v>
      </c>
      <c r="J82" s="6" t="s">
        <v>1749</v>
      </c>
      <c r="K82" s="105" t="str">
        <f t="shared" si="17"/>
        <v>N/A</v>
      </c>
    </row>
    <row r="83" spans="1:11" x14ac:dyDescent="0.2">
      <c r="A83" s="124" t="s">
        <v>901</v>
      </c>
      <c r="B83" s="22" t="s">
        <v>213</v>
      </c>
      <c r="C83" s="63">
        <v>186.23281445000001</v>
      </c>
      <c r="D83" s="5" t="str">
        <f t="shared" si="16"/>
        <v>N/A</v>
      </c>
      <c r="E83" s="64">
        <v>189.5937902</v>
      </c>
      <c r="F83" s="5" t="str">
        <f t="shared" si="15"/>
        <v>N/A</v>
      </c>
      <c r="G83" s="64">
        <v>191.59278234999999</v>
      </c>
      <c r="H83" s="5" t="str">
        <f t="shared" si="12"/>
        <v>N/A</v>
      </c>
      <c r="I83" s="6">
        <v>1.8049999999999999</v>
      </c>
      <c r="J83" s="6">
        <v>1.054</v>
      </c>
      <c r="K83" s="105" t="str">
        <f t="shared" si="17"/>
        <v>Yes</v>
      </c>
    </row>
    <row r="84" spans="1:11" x14ac:dyDescent="0.2">
      <c r="A84" s="124" t="s">
        <v>902</v>
      </c>
      <c r="B84" s="22" t="s">
        <v>213</v>
      </c>
      <c r="C84" s="63" t="s">
        <v>1749</v>
      </c>
      <c r="D84" s="5" t="str">
        <f t="shared" si="16"/>
        <v>N/A</v>
      </c>
      <c r="E84" s="64" t="s">
        <v>1749</v>
      </c>
      <c r="F84" s="5" t="str">
        <f t="shared" si="15"/>
        <v>N/A</v>
      </c>
      <c r="G84" s="64" t="s">
        <v>1749</v>
      </c>
      <c r="H84" s="5" t="str">
        <f t="shared" si="12"/>
        <v>N/A</v>
      </c>
      <c r="I84" s="6" t="s">
        <v>1749</v>
      </c>
      <c r="J84" s="6" t="s">
        <v>1749</v>
      </c>
      <c r="K84" s="105" t="str">
        <f t="shared" si="17"/>
        <v>N/A</v>
      </c>
    </row>
    <row r="85" spans="1:11" x14ac:dyDescent="0.2">
      <c r="A85" s="124" t="s">
        <v>903</v>
      </c>
      <c r="B85" s="22" t="s">
        <v>213</v>
      </c>
      <c r="C85" s="63">
        <v>129.76672811</v>
      </c>
      <c r="D85" s="5" t="str">
        <f t="shared" si="16"/>
        <v>N/A</v>
      </c>
      <c r="E85" s="64">
        <v>132.14933976</v>
      </c>
      <c r="F85" s="5" t="str">
        <f t="shared" si="15"/>
        <v>N/A</v>
      </c>
      <c r="G85" s="64">
        <v>128.50790069999999</v>
      </c>
      <c r="H85" s="5" t="str">
        <f t="shared" si="12"/>
        <v>N/A</v>
      </c>
      <c r="I85" s="6">
        <v>1.8360000000000001</v>
      </c>
      <c r="J85" s="6">
        <v>-2.76</v>
      </c>
      <c r="K85" s="105" t="str">
        <f t="shared" si="17"/>
        <v>Yes</v>
      </c>
    </row>
    <row r="86" spans="1:11" ht="25.5" x14ac:dyDescent="0.2">
      <c r="A86" s="124" t="s">
        <v>904</v>
      </c>
      <c r="B86" s="22" t="s">
        <v>213</v>
      </c>
      <c r="C86" s="65">
        <v>129.93120597000001</v>
      </c>
      <c r="D86" s="5" t="str">
        <f t="shared" si="16"/>
        <v>N/A</v>
      </c>
      <c r="E86" s="65">
        <v>132.65261856000001</v>
      </c>
      <c r="F86" s="5" t="str">
        <f t="shared" si="15"/>
        <v>N/A</v>
      </c>
      <c r="G86" s="65">
        <v>128.53925197000001</v>
      </c>
      <c r="H86" s="5" t="str">
        <f t="shared" si="12"/>
        <v>N/A</v>
      </c>
      <c r="I86" s="6">
        <v>2.0950000000000002</v>
      </c>
      <c r="J86" s="6">
        <v>-3.1</v>
      </c>
      <c r="K86" s="105" t="str">
        <f t="shared" si="17"/>
        <v>Yes</v>
      </c>
    </row>
    <row r="87" spans="1:11" x14ac:dyDescent="0.2">
      <c r="A87" s="124" t="s">
        <v>32</v>
      </c>
      <c r="B87" s="22" t="s">
        <v>266</v>
      </c>
      <c r="C87" s="57">
        <v>84.560278831000005</v>
      </c>
      <c r="D87" s="5" t="str">
        <f>IF($B87="N/A","N/A",IF(C87&gt;60,"Yes","No"))</f>
        <v>Yes</v>
      </c>
      <c r="E87" s="4">
        <v>84.717740249000002</v>
      </c>
      <c r="F87" s="5" t="str">
        <f>IF($B87="N/A","N/A",IF(E87&gt;60,"Yes","No"))</f>
        <v>Yes</v>
      </c>
      <c r="G87" s="4">
        <v>85.423211084000002</v>
      </c>
      <c r="H87" s="5" t="str">
        <f>IF($B87="N/A","N/A",IF(G87&gt;60,"Yes","No"))</f>
        <v>Yes</v>
      </c>
      <c r="I87" s="6">
        <v>0.1862</v>
      </c>
      <c r="J87" s="6">
        <v>0.8327</v>
      </c>
      <c r="K87" s="105" t="str">
        <f t="shared" ref="K87:K105" si="18">IF(J87="Div by 0", "N/A", IF(J87="N/A","N/A", IF(J87&gt;30, "No", IF(J87&lt;-30, "No", "Yes"))))</f>
        <v>Yes</v>
      </c>
    </row>
    <row r="88" spans="1:11" x14ac:dyDescent="0.2">
      <c r="A88" s="124" t="s">
        <v>39</v>
      </c>
      <c r="B88" s="22" t="s">
        <v>267</v>
      </c>
      <c r="C88" s="57">
        <v>99.998778388000005</v>
      </c>
      <c r="D88" s="5" t="str">
        <f>IF($B88="N/A","N/A",IF(C88&gt;100,"No",IF(C88&lt;85,"No","Yes")))</f>
        <v>Yes</v>
      </c>
      <c r="E88" s="4">
        <v>99.999858489000005</v>
      </c>
      <c r="F88" s="5" t="str">
        <f>IF($B88="N/A","N/A",IF(E88&gt;100,"No",IF(E88&lt;85,"No","Yes")))</f>
        <v>Yes</v>
      </c>
      <c r="G88" s="4">
        <v>99.999867287000001</v>
      </c>
      <c r="H88" s="5" t="str">
        <f>IF($B88="N/A","N/A",IF(G88&gt;100,"No",IF(G88&lt;85,"No","Yes")))</f>
        <v>Yes</v>
      </c>
      <c r="I88" s="6">
        <v>1.1000000000000001E-3</v>
      </c>
      <c r="J88" s="6">
        <v>0</v>
      </c>
      <c r="K88" s="105" t="str">
        <f t="shared" si="18"/>
        <v>Yes</v>
      </c>
    </row>
    <row r="89" spans="1:11" x14ac:dyDescent="0.2">
      <c r="A89" s="124" t="s">
        <v>905</v>
      </c>
      <c r="B89" s="22" t="s">
        <v>213</v>
      </c>
      <c r="C89" s="57">
        <v>14.44609569</v>
      </c>
      <c r="D89" s="5" t="str">
        <f>IF($B89="N/A","N/A",IF(C89&gt;15,"No",IF(C89&lt;-15,"No","Yes")))</f>
        <v>N/A</v>
      </c>
      <c r="E89" s="4">
        <v>14.196170431000001</v>
      </c>
      <c r="F89" s="5" t="str">
        <f>IF($B89="N/A","N/A",IF(E89&gt;15,"No",IF(E89&lt;-15,"No","Yes")))</f>
        <v>N/A</v>
      </c>
      <c r="G89" s="4">
        <v>15.716834690000001</v>
      </c>
      <c r="H89" s="5" t="str">
        <f>IF($B89="N/A","N/A",IF(G89&gt;15,"No",IF(G89&lt;-15,"No","Yes")))</f>
        <v>N/A</v>
      </c>
      <c r="I89" s="6">
        <v>-1.73</v>
      </c>
      <c r="J89" s="6">
        <v>10.71</v>
      </c>
      <c r="K89" s="105" t="str">
        <f t="shared" si="18"/>
        <v>Yes</v>
      </c>
    </row>
    <row r="90" spans="1:11" x14ac:dyDescent="0.2">
      <c r="A90" s="124" t="s">
        <v>846</v>
      </c>
      <c r="B90" s="22" t="s">
        <v>268</v>
      </c>
      <c r="C90" s="57">
        <v>6.6352925835000001</v>
      </c>
      <c r="D90" s="5" t="str">
        <f>IF($B90="N/A","N/A",IF(C90&gt;25,"No",IF(C90&lt;5,"No","Yes")))</f>
        <v>Yes</v>
      </c>
      <c r="E90" s="4">
        <v>6.6252975232000004</v>
      </c>
      <c r="F90" s="5" t="str">
        <f>IF($B90="N/A","N/A",IF(E90&gt;25,"No",IF(E90&lt;5,"No","Yes")))</f>
        <v>Yes</v>
      </c>
      <c r="G90" s="4">
        <v>6.0556715171000004</v>
      </c>
      <c r="H90" s="5" t="str">
        <f>IF($B90="N/A","N/A",IF(G90&gt;25,"No",IF(G90&lt;5,"No","Yes")))</f>
        <v>Yes</v>
      </c>
      <c r="I90" s="6">
        <v>-0.151</v>
      </c>
      <c r="J90" s="6">
        <v>-8.6</v>
      </c>
      <c r="K90" s="105" t="str">
        <f t="shared" si="18"/>
        <v>Yes</v>
      </c>
    </row>
    <row r="91" spans="1:11" x14ac:dyDescent="0.2">
      <c r="A91" s="124" t="s">
        <v>847</v>
      </c>
      <c r="B91" s="22" t="s">
        <v>269</v>
      </c>
      <c r="C91" s="57">
        <v>67.511245504000001</v>
      </c>
      <c r="D91" s="5" t="str">
        <f>IF($B91="N/A","N/A",IF(C91&gt;70,"No",IF(C91&lt;40,"No","Yes")))</f>
        <v>Yes</v>
      </c>
      <c r="E91" s="4">
        <v>66.429993703999997</v>
      </c>
      <c r="F91" s="5" t="str">
        <f>IF($B91="N/A","N/A",IF(E91&gt;70,"No",IF(E91&lt;40,"No","Yes")))</f>
        <v>Yes</v>
      </c>
      <c r="G91" s="4">
        <v>64.047385864000006</v>
      </c>
      <c r="H91" s="5" t="str">
        <f>IF($B91="N/A","N/A",IF(G91&gt;70,"No",IF(G91&lt;40,"No","Yes")))</f>
        <v>Yes</v>
      </c>
      <c r="I91" s="6">
        <v>-1.6</v>
      </c>
      <c r="J91" s="6">
        <v>-3.59</v>
      </c>
      <c r="K91" s="105" t="str">
        <f t="shared" si="18"/>
        <v>Yes</v>
      </c>
    </row>
    <row r="92" spans="1:11" x14ac:dyDescent="0.2">
      <c r="A92" s="124" t="s">
        <v>848</v>
      </c>
      <c r="B92" s="22" t="s">
        <v>270</v>
      </c>
      <c r="C92" s="57">
        <v>25.853461913</v>
      </c>
      <c r="D92" s="5" t="str">
        <f>IF($B92="N/A","N/A",IF(C92&gt;55,"No",IF(C92&lt;20,"No","Yes")))</f>
        <v>Yes</v>
      </c>
      <c r="E92" s="4">
        <v>26.944708771999998</v>
      </c>
      <c r="F92" s="5" t="str">
        <f>IF($B92="N/A","N/A",IF(E92&gt;55,"No",IF(E92&lt;20,"No","Yes")))</f>
        <v>Yes</v>
      </c>
      <c r="G92" s="4">
        <v>29.896942619000001</v>
      </c>
      <c r="H92" s="5" t="str">
        <f>IF($B92="N/A","N/A",IF(G92&gt;55,"No",IF(G92&lt;20,"No","Yes")))</f>
        <v>Yes</v>
      </c>
      <c r="I92" s="6">
        <v>4.2210000000000001</v>
      </c>
      <c r="J92" s="6">
        <v>10.96</v>
      </c>
      <c r="K92" s="105" t="str">
        <f t="shared" si="18"/>
        <v>Yes</v>
      </c>
    </row>
    <row r="93" spans="1:11" x14ac:dyDescent="0.2">
      <c r="A93" s="124" t="s">
        <v>163</v>
      </c>
      <c r="B93" s="22" t="s">
        <v>246</v>
      </c>
      <c r="C93" s="57">
        <v>97.616033755999993</v>
      </c>
      <c r="D93" s="5" t="str">
        <f>IF($B93="N/A","N/A",IF(C93&gt;95,"Yes","No"))</f>
        <v>Yes</v>
      </c>
      <c r="E93" s="4">
        <v>97.346808124999995</v>
      </c>
      <c r="F93" s="5" t="str">
        <f>IF($B93="N/A","N/A",IF(E93&gt;95,"Yes","No"))</f>
        <v>Yes</v>
      </c>
      <c r="G93" s="4">
        <v>95.346444145999996</v>
      </c>
      <c r="H93" s="5" t="str">
        <f>IF($B93="N/A","N/A",IF(G93&gt;95,"Yes","No"))</f>
        <v>Yes</v>
      </c>
      <c r="I93" s="6">
        <v>-0.27600000000000002</v>
      </c>
      <c r="J93" s="6">
        <v>-2.0499999999999998</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99.854061376999994</v>
      </c>
      <c r="D97" s="5" t="str">
        <f>IF($B97="N/A","N/A",IF(C97&gt;15,"No",IF(C97&lt;-15,"No","Yes")))</f>
        <v>N/A</v>
      </c>
      <c r="E97" s="4">
        <v>99.866978091999997</v>
      </c>
      <c r="F97" s="5" t="str">
        <f>IF($B97="N/A","N/A",IF(E97&gt;15,"No",IF(E97&lt;-15,"No","Yes")))</f>
        <v>N/A</v>
      </c>
      <c r="G97" s="4">
        <v>99.904996949999997</v>
      </c>
      <c r="H97" s="5" t="str">
        <f>IF($B97="N/A","N/A",IF(G97&gt;15,"No",IF(G97&lt;-15,"No","Yes")))</f>
        <v>N/A</v>
      </c>
      <c r="I97" s="6">
        <v>1.29E-2</v>
      </c>
      <c r="J97" s="6">
        <v>3.8100000000000002E-2</v>
      </c>
      <c r="K97" s="105" t="str">
        <f t="shared" si="18"/>
        <v>Yes</v>
      </c>
    </row>
    <row r="98" spans="1:11" x14ac:dyDescent="0.2">
      <c r="A98" s="124" t="s">
        <v>43</v>
      </c>
      <c r="B98" s="22" t="s">
        <v>223</v>
      </c>
      <c r="C98" s="57">
        <v>98.360943363999993</v>
      </c>
      <c r="D98" s="5" t="str">
        <f>IF($B98="N/A","N/A",IF(C98&gt;100,"No",IF(C98&lt;98,"No","Yes")))</f>
        <v>Yes</v>
      </c>
      <c r="E98" s="4">
        <v>98.427660017999997</v>
      </c>
      <c r="F98" s="5" t="str">
        <f>IF($B98="N/A","N/A",IF(E98&gt;100,"No",IF(E98&lt;98,"No","Yes")))</f>
        <v>Yes</v>
      </c>
      <c r="G98" s="4">
        <v>97.453375596000001</v>
      </c>
      <c r="H98" s="5" t="str">
        <f>IF($B98="N/A","N/A",IF(G98&gt;100,"No",IF(G98&lt;98,"No","Yes")))</f>
        <v>No</v>
      </c>
      <c r="I98" s="6">
        <v>6.7799999999999999E-2</v>
      </c>
      <c r="J98" s="6">
        <v>-0.99</v>
      </c>
      <c r="K98" s="105" t="str">
        <f t="shared" si="18"/>
        <v>Yes</v>
      </c>
    </row>
    <row r="99" spans="1:11" x14ac:dyDescent="0.2">
      <c r="A99" s="124" t="s">
        <v>44</v>
      </c>
      <c r="B99" s="22" t="s">
        <v>213</v>
      </c>
      <c r="C99" s="57">
        <v>20.730415167</v>
      </c>
      <c r="D99" s="5" t="str">
        <f>IF($B99="N/A","N/A",IF(C99&gt;15,"No",IF(C99&lt;-15,"No","Yes")))</f>
        <v>N/A</v>
      </c>
      <c r="E99" s="4">
        <v>21.15492733</v>
      </c>
      <c r="F99" s="5" t="str">
        <f>IF($B99="N/A","N/A",IF(E99&gt;15,"No",IF(E99&lt;-15,"No","Yes")))</f>
        <v>N/A</v>
      </c>
      <c r="G99" s="4">
        <v>23.401504810999999</v>
      </c>
      <c r="H99" s="5" t="str">
        <f>IF($B99="N/A","N/A",IF(G99&gt;15,"No",IF(G99&lt;-15,"No","Yes")))</f>
        <v>N/A</v>
      </c>
      <c r="I99" s="6">
        <v>2.048</v>
      </c>
      <c r="J99" s="6">
        <v>10.62</v>
      </c>
      <c r="K99" s="105" t="str">
        <f t="shared" si="18"/>
        <v>Yes</v>
      </c>
    </row>
    <row r="100" spans="1:11" x14ac:dyDescent="0.2">
      <c r="A100" s="124" t="s">
        <v>45</v>
      </c>
      <c r="B100" s="22" t="s">
        <v>213</v>
      </c>
      <c r="C100" s="57">
        <v>79.265051428000007</v>
      </c>
      <c r="D100" s="5" t="str">
        <f>IF($B100="N/A","N/A",IF(C100&gt;15,"No",IF(C100&lt;-15,"No","Yes")))</f>
        <v>N/A</v>
      </c>
      <c r="E100" s="4">
        <v>72.855727794000003</v>
      </c>
      <c r="F100" s="5" t="str">
        <f>IF($B100="N/A","N/A",IF(E100&gt;15,"No",IF(E100&lt;-15,"No","Yes")))</f>
        <v>N/A</v>
      </c>
      <c r="G100" s="4">
        <v>34.36892907</v>
      </c>
      <c r="H100" s="5" t="str">
        <f>IF($B100="N/A","N/A",IF(G100&gt;15,"No",IF(G100&lt;-15,"No","Yes")))</f>
        <v>N/A</v>
      </c>
      <c r="I100" s="6">
        <v>-8.09</v>
      </c>
      <c r="J100" s="6">
        <v>-52.8</v>
      </c>
      <c r="K100" s="105" t="str">
        <f t="shared" si="18"/>
        <v>No</v>
      </c>
    </row>
    <row r="101" spans="1:11" x14ac:dyDescent="0.2">
      <c r="A101" s="124" t="s">
        <v>355</v>
      </c>
      <c r="B101" s="22" t="s">
        <v>213</v>
      </c>
      <c r="C101" s="57">
        <v>99.995466594999996</v>
      </c>
      <c r="D101" s="5" t="str">
        <f>IF($B101="N/A","N/A",IF(C101&gt;15,"No",IF(C101&lt;-15,"No","Yes")))</f>
        <v>N/A</v>
      </c>
      <c r="E101" s="4">
        <v>94.010655123999996</v>
      </c>
      <c r="F101" s="5" t="str">
        <f>IF($B101="N/A","N/A",IF(E101&gt;15,"No",IF(E101&lt;-15,"No","Yes")))</f>
        <v>N/A</v>
      </c>
      <c r="G101" s="4">
        <v>57.770433881000002</v>
      </c>
      <c r="H101" s="5" t="str">
        <f>IF($B101="N/A","N/A",IF(G101&gt;15,"No",IF(G101&lt;-15,"No","Yes")))</f>
        <v>N/A</v>
      </c>
      <c r="I101" s="6">
        <v>-5.99</v>
      </c>
      <c r="J101" s="6">
        <v>-38.5</v>
      </c>
      <c r="K101" s="105" t="str">
        <f t="shared" si="18"/>
        <v>No</v>
      </c>
    </row>
    <row r="102" spans="1:11" x14ac:dyDescent="0.2">
      <c r="A102" s="124" t="s">
        <v>46</v>
      </c>
      <c r="B102" s="22" t="s">
        <v>213</v>
      </c>
      <c r="C102" s="57">
        <v>4.5280464999999997E-3</v>
      </c>
      <c r="D102" s="5" t="str">
        <f>IF($B102="N/A","N/A",IF(C102&gt;15,"No",IF(C102&lt;-15,"No","Yes")))</f>
        <v>N/A</v>
      </c>
      <c r="E102" s="4">
        <v>2.0915462999999998E-3</v>
      </c>
      <c r="F102" s="5" t="str">
        <f>IF($B102="N/A","N/A",IF(E102&gt;15,"No",IF(E102&lt;-15,"No","Yes")))</f>
        <v>N/A</v>
      </c>
      <c r="G102" s="4">
        <v>7.9246199999999994E-5</v>
      </c>
      <c r="H102" s="5" t="str">
        <f>IF($B102="N/A","N/A",IF(G102&gt;15,"No",IF(G102&lt;-15,"No","Yes")))</f>
        <v>N/A</v>
      </c>
      <c r="I102" s="6">
        <v>-53.8</v>
      </c>
      <c r="J102" s="6">
        <v>-96.2</v>
      </c>
      <c r="K102" s="105" t="str">
        <f t="shared" si="18"/>
        <v>No</v>
      </c>
    </row>
    <row r="103" spans="1:11" x14ac:dyDescent="0.2">
      <c r="A103" s="124" t="s">
        <v>47</v>
      </c>
      <c r="B103" s="22" t="s">
        <v>213</v>
      </c>
      <c r="C103" s="57">
        <v>5.3586348999999998E-6</v>
      </c>
      <c r="D103" s="5" t="str">
        <f>IF($B103="N/A","N/A",IF(C103&gt;15,"No",IF(C103&lt;-15,"No","Yes")))</f>
        <v>N/A</v>
      </c>
      <c r="E103" s="4">
        <v>5.9872379878000004</v>
      </c>
      <c r="F103" s="5" t="str">
        <f>IF($B103="N/A","N/A",IF(E103&gt;15,"No",IF(E103&lt;-15,"No","Yes")))</f>
        <v>N/A</v>
      </c>
      <c r="G103" s="4">
        <v>42.229239810999999</v>
      </c>
      <c r="H103" s="5" t="str">
        <f>IF($B103="N/A","N/A",IF(G103&gt;15,"No",IF(G103&lt;-15,"No","Yes")))</f>
        <v>N/A</v>
      </c>
      <c r="I103" s="6">
        <v>112000000</v>
      </c>
      <c r="J103" s="6">
        <v>605.29999999999995</v>
      </c>
      <c r="K103" s="105" t="str">
        <f t="shared" si="18"/>
        <v>No</v>
      </c>
    </row>
    <row r="104" spans="1:11" x14ac:dyDescent="0.2">
      <c r="A104" s="124" t="s">
        <v>33</v>
      </c>
      <c r="B104" s="22" t="s">
        <v>223</v>
      </c>
      <c r="C104" s="57">
        <v>100</v>
      </c>
      <c r="D104" s="5" t="str">
        <f>IF($B104="N/A","N/A",IF(C104&gt;100,"No",IF(C104&lt;98,"No","Yes")))</f>
        <v>Yes</v>
      </c>
      <c r="E104" s="4">
        <v>100</v>
      </c>
      <c r="F104" s="5" t="str">
        <f>IF($B104="N/A","N/A",IF(E104&gt;100,"No",IF(E104&lt;98,"No","Yes")))</f>
        <v>Yes</v>
      </c>
      <c r="G104" s="4">
        <v>99.99998008</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95.713899228000002</v>
      </c>
      <c r="F106" s="5" t="str">
        <f>IF($B106="N/A","N/A",IF(E106&gt;15,"No",IF(E106&lt;-15,"No","Yes")))</f>
        <v>N/A</v>
      </c>
      <c r="G106" s="4">
        <v>54.603888486999999</v>
      </c>
      <c r="H106" s="5" t="str">
        <f>IF($B106="N/A","N/A",IF(G106&gt;15,"No",IF(G106&lt;-15,"No","Yes")))</f>
        <v>N/A</v>
      </c>
      <c r="I106" s="6">
        <v>-4.29</v>
      </c>
      <c r="J106" s="6">
        <v>-43</v>
      </c>
      <c r="K106" s="105" t="str">
        <f>IF(J106="Div by 0", "N/A", IF(J106="N/A","N/A", IF(J106&gt;30, "No", IF(J106&lt;-30, "No", "Yes"))))</f>
        <v>No</v>
      </c>
    </row>
    <row r="107" spans="1:11" x14ac:dyDescent="0.2">
      <c r="A107" s="124" t="s">
        <v>908</v>
      </c>
      <c r="B107" s="22" t="s">
        <v>213</v>
      </c>
      <c r="C107" s="66">
        <v>47.750234775000003</v>
      </c>
      <c r="D107" s="5" t="str">
        <f t="shared" ref="D107:D130" si="19">IF($B107="N/A","N/A",IF(C107&gt;15,"No",IF(C107&lt;-15,"No","Yes")))</f>
        <v>N/A</v>
      </c>
      <c r="E107" s="5">
        <v>48.403808665</v>
      </c>
      <c r="F107" s="5" t="str">
        <f t="shared" ref="F107:F130" si="20">IF($B107="N/A","N/A",IF(E107&gt;15,"No",IF(E107&lt;-15,"No","Yes")))</f>
        <v>N/A</v>
      </c>
      <c r="G107" s="4">
        <v>54.151463307</v>
      </c>
      <c r="H107" s="5" t="str">
        <f t="shared" ref="H107:H130" si="21">IF($B107="N/A","N/A",IF(G107&gt;15,"No",IF(G107&lt;-15,"No","Yes")))</f>
        <v>N/A</v>
      </c>
      <c r="I107" s="6">
        <v>1.369</v>
      </c>
      <c r="J107" s="6">
        <v>11.87</v>
      </c>
      <c r="K107" s="105" t="str">
        <f t="shared" ref="K107:K130" si="22">IF(J107="Div by 0", "N/A", IF(J107="N/A","N/A", IF(J107&gt;30, "No", IF(J107&lt;-30, "No", "Yes"))))</f>
        <v>Yes</v>
      </c>
    </row>
    <row r="108" spans="1:11" x14ac:dyDescent="0.2">
      <c r="A108" s="124" t="s">
        <v>909</v>
      </c>
      <c r="B108" s="22" t="s">
        <v>213</v>
      </c>
      <c r="C108" s="66">
        <v>19.483662292000002</v>
      </c>
      <c r="D108" s="22" t="s">
        <v>213</v>
      </c>
      <c r="E108" s="5">
        <v>18.912598043999999</v>
      </c>
      <c r="F108" s="22" t="s">
        <v>213</v>
      </c>
      <c r="G108" s="4">
        <v>12.994266136</v>
      </c>
      <c r="H108" s="22" t="s">
        <v>213</v>
      </c>
      <c r="I108" s="6">
        <v>-2.93</v>
      </c>
      <c r="J108" s="6">
        <v>-31.3</v>
      </c>
      <c r="K108" s="105" t="str">
        <f t="shared" si="22"/>
        <v>No</v>
      </c>
    </row>
    <row r="109" spans="1:11" x14ac:dyDescent="0.2">
      <c r="A109" s="124" t="s">
        <v>910</v>
      </c>
      <c r="B109" s="22" t="s">
        <v>213</v>
      </c>
      <c r="C109" s="66">
        <v>6.6707826772000001</v>
      </c>
      <c r="D109" s="5" t="str">
        <f t="shared" si="19"/>
        <v>N/A</v>
      </c>
      <c r="E109" s="5">
        <v>6.3330376326</v>
      </c>
      <c r="F109" s="5" t="str">
        <f t="shared" si="20"/>
        <v>N/A</v>
      </c>
      <c r="G109" s="4">
        <v>5.3061852721999996</v>
      </c>
      <c r="H109" s="5" t="str">
        <f t="shared" si="21"/>
        <v>N/A</v>
      </c>
      <c r="I109" s="6">
        <v>-5.0599999999999996</v>
      </c>
      <c r="J109" s="6">
        <v>-16.2</v>
      </c>
      <c r="K109" s="105" t="str">
        <f t="shared" si="22"/>
        <v>Yes</v>
      </c>
    </row>
    <row r="110" spans="1:11" x14ac:dyDescent="0.2">
      <c r="A110" s="124" t="s">
        <v>911</v>
      </c>
      <c r="B110" s="22" t="s">
        <v>213</v>
      </c>
      <c r="C110" s="66">
        <v>1.2803798796000001</v>
      </c>
      <c r="D110" s="5" t="str">
        <f t="shared" si="19"/>
        <v>N/A</v>
      </c>
      <c r="E110" s="5">
        <v>1.2754208010000001</v>
      </c>
      <c r="F110" s="5" t="str">
        <f t="shared" si="20"/>
        <v>N/A</v>
      </c>
      <c r="G110" s="4">
        <v>1.2004948278000001</v>
      </c>
      <c r="H110" s="5" t="str">
        <f t="shared" si="21"/>
        <v>N/A</v>
      </c>
      <c r="I110" s="6">
        <v>-0.38700000000000001</v>
      </c>
      <c r="J110" s="6">
        <v>-5.87</v>
      </c>
      <c r="K110" s="105" t="str">
        <f t="shared" si="22"/>
        <v>Yes</v>
      </c>
    </row>
    <row r="111" spans="1:11" x14ac:dyDescent="0.2">
      <c r="A111" s="124" t="s">
        <v>912</v>
      </c>
      <c r="B111" s="22" t="s">
        <v>213</v>
      </c>
      <c r="C111" s="66">
        <v>7.5858740318000004</v>
      </c>
      <c r="D111" s="5" t="str">
        <f t="shared" si="19"/>
        <v>N/A</v>
      </c>
      <c r="E111" s="5">
        <v>7.1510632282</v>
      </c>
      <c r="F111" s="5" t="str">
        <f t="shared" si="20"/>
        <v>N/A</v>
      </c>
      <c r="G111" s="4">
        <v>2.21875157E-2</v>
      </c>
      <c r="H111" s="5" t="str">
        <f t="shared" si="21"/>
        <v>N/A</v>
      </c>
      <c r="I111" s="6">
        <v>-5.73</v>
      </c>
      <c r="J111" s="6">
        <v>-99.7</v>
      </c>
      <c r="K111" s="105" t="str">
        <f t="shared" si="22"/>
        <v>No</v>
      </c>
    </row>
    <row r="112" spans="1:11" x14ac:dyDescent="0.2">
      <c r="A112" s="124" t="s">
        <v>913</v>
      </c>
      <c r="B112" s="22" t="s">
        <v>213</v>
      </c>
      <c r="C112" s="66">
        <v>0.36515252190000003</v>
      </c>
      <c r="D112" s="5" t="str">
        <f t="shared" si="19"/>
        <v>N/A</v>
      </c>
      <c r="E112" s="5">
        <v>0.33214555239999999</v>
      </c>
      <c r="F112" s="5" t="str">
        <f t="shared" si="20"/>
        <v>N/A</v>
      </c>
      <c r="G112" s="4">
        <v>9.0296788700000005E-2</v>
      </c>
      <c r="H112" s="5" t="str">
        <f t="shared" si="21"/>
        <v>N/A</v>
      </c>
      <c r="I112" s="6">
        <v>-9.0399999999999991</v>
      </c>
      <c r="J112" s="6">
        <v>-72.8</v>
      </c>
      <c r="K112" s="105" t="str">
        <f t="shared" si="22"/>
        <v>No</v>
      </c>
    </row>
    <row r="113" spans="1:11" x14ac:dyDescent="0.2">
      <c r="A113" s="124" t="s">
        <v>914</v>
      </c>
      <c r="B113" s="22" t="s">
        <v>213</v>
      </c>
      <c r="C113" s="66">
        <v>0.94208796189999999</v>
      </c>
      <c r="D113" s="5" t="str">
        <f t="shared" si="19"/>
        <v>N/A</v>
      </c>
      <c r="E113" s="5">
        <v>1.0023407149000001</v>
      </c>
      <c r="F113" s="5" t="str">
        <f t="shared" si="20"/>
        <v>N/A</v>
      </c>
      <c r="G113" s="4">
        <v>0.62037929540000003</v>
      </c>
      <c r="H113" s="5" t="str">
        <f t="shared" si="21"/>
        <v>N/A</v>
      </c>
      <c r="I113" s="6">
        <v>6.3959999999999999</v>
      </c>
      <c r="J113" s="6">
        <v>-38.1</v>
      </c>
      <c r="K113" s="105" t="str">
        <f t="shared" si="22"/>
        <v>No</v>
      </c>
    </row>
    <row r="114" spans="1:11" x14ac:dyDescent="0.2">
      <c r="A114" s="124" t="s">
        <v>915</v>
      </c>
      <c r="B114" s="22" t="s">
        <v>213</v>
      </c>
      <c r="C114" s="66">
        <v>4.1899403999999998E-3</v>
      </c>
      <c r="D114" s="5" t="str">
        <f t="shared" si="19"/>
        <v>N/A</v>
      </c>
      <c r="E114" s="5">
        <v>6.8797702899999993E-2</v>
      </c>
      <c r="F114" s="5" t="str">
        <f t="shared" si="20"/>
        <v>N/A</v>
      </c>
      <c r="G114" s="4">
        <v>0.50199698749999999</v>
      </c>
      <c r="H114" s="5" t="str">
        <f t="shared" si="21"/>
        <v>N/A</v>
      </c>
      <c r="I114" s="6">
        <v>1542</v>
      </c>
      <c r="J114" s="6">
        <v>629.70000000000005</v>
      </c>
      <c r="K114" s="105" t="str">
        <f t="shared" si="22"/>
        <v>No</v>
      </c>
    </row>
    <row r="115" spans="1:11" x14ac:dyDescent="0.2">
      <c r="A115" s="124" t="s">
        <v>916</v>
      </c>
      <c r="B115" s="22" t="s">
        <v>213</v>
      </c>
      <c r="C115" s="66">
        <v>4.5466868899999999E-2</v>
      </c>
      <c r="D115" s="5" t="str">
        <f t="shared" si="19"/>
        <v>N/A</v>
      </c>
      <c r="E115" s="5">
        <v>0.20257488600000001</v>
      </c>
      <c r="F115" s="5" t="str">
        <f t="shared" si="20"/>
        <v>N/A</v>
      </c>
      <c r="G115" s="4">
        <v>2.7732883466999998</v>
      </c>
      <c r="H115" s="5" t="str">
        <f t="shared" si="21"/>
        <v>N/A</v>
      </c>
      <c r="I115" s="6">
        <v>345.5</v>
      </c>
      <c r="J115" s="6">
        <v>1269</v>
      </c>
      <c r="K115" s="105" t="str">
        <f t="shared" si="22"/>
        <v>No</v>
      </c>
    </row>
    <row r="116" spans="1:11" x14ac:dyDescent="0.2">
      <c r="A116" s="124" t="s">
        <v>917</v>
      </c>
      <c r="B116" s="22" t="s">
        <v>213</v>
      </c>
      <c r="C116" s="66">
        <v>0.26538904699999999</v>
      </c>
      <c r="D116" s="5" t="str">
        <f t="shared" si="19"/>
        <v>N/A</v>
      </c>
      <c r="E116" s="5">
        <v>0.2574587264</v>
      </c>
      <c r="F116" s="5" t="str">
        <f t="shared" si="20"/>
        <v>N/A</v>
      </c>
      <c r="G116" s="4">
        <v>0.20471894500000001</v>
      </c>
      <c r="H116" s="5" t="str">
        <f t="shared" si="21"/>
        <v>N/A</v>
      </c>
      <c r="I116" s="6">
        <v>-2.99</v>
      </c>
      <c r="J116" s="6">
        <v>-20.5</v>
      </c>
      <c r="K116" s="105" t="str">
        <f t="shared" si="22"/>
        <v>Yes</v>
      </c>
    </row>
    <row r="117" spans="1:11" x14ac:dyDescent="0.2">
      <c r="A117" s="124" t="s">
        <v>918</v>
      </c>
      <c r="B117" s="22" t="s">
        <v>213</v>
      </c>
      <c r="C117" s="66">
        <v>3.9247344400000002E-2</v>
      </c>
      <c r="D117" s="5" t="str">
        <f t="shared" si="19"/>
        <v>N/A</v>
      </c>
      <c r="E117" s="5">
        <v>5.07719082E-2</v>
      </c>
      <c r="F117" s="5" t="str">
        <f t="shared" si="20"/>
        <v>N/A</v>
      </c>
      <c r="G117" s="4">
        <v>6.9073754299999998E-2</v>
      </c>
      <c r="H117" s="5" t="str">
        <f t="shared" si="21"/>
        <v>N/A</v>
      </c>
      <c r="I117" s="6">
        <v>29.36</v>
      </c>
      <c r="J117" s="6">
        <v>36.049999999999997</v>
      </c>
      <c r="K117" s="105" t="str">
        <f t="shared" si="22"/>
        <v>No</v>
      </c>
    </row>
    <row r="118" spans="1:11" x14ac:dyDescent="0.2">
      <c r="A118" s="124" t="s">
        <v>919</v>
      </c>
      <c r="B118" s="22" t="s">
        <v>213</v>
      </c>
      <c r="C118" s="66">
        <v>2.2850920194</v>
      </c>
      <c r="D118" s="5" t="str">
        <f t="shared" si="19"/>
        <v>N/A</v>
      </c>
      <c r="E118" s="5">
        <v>2.2389868916000002</v>
      </c>
      <c r="F118" s="5" t="str">
        <f t="shared" si="20"/>
        <v>N/A</v>
      </c>
      <c r="G118" s="4">
        <v>2.2056444027</v>
      </c>
      <c r="H118" s="5" t="str">
        <f t="shared" si="21"/>
        <v>N/A</v>
      </c>
      <c r="I118" s="6">
        <v>-2.02</v>
      </c>
      <c r="J118" s="6">
        <v>-1.49</v>
      </c>
      <c r="K118" s="105" t="str">
        <f t="shared" si="22"/>
        <v>Yes</v>
      </c>
    </row>
    <row r="119" spans="1:11" x14ac:dyDescent="0.2">
      <c r="A119" s="124" t="s">
        <v>920</v>
      </c>
      <c r="B119" s="22" t="s">
        <v>213</v>
      </c>
      <c r="C119" s="66">
        <v>32.766102932000003</v>
      </c>
      <c r="D119" s="5" t="str">
        <f t="shared" si="19"/>
        <v>N/A</v>
      </c>
      <c r="E119" s="5">
        <v>32.683593291000001</v>
      </c>
      <c r="F119" s="5" t="str">
        <f t="shared" si="20"/>
        <v>N/A</v>
      </c>
      <c r="G119" s="4">
        <v>32.854270557</v>
      </c>
      <c r="H119" s="5" t="str">
        <f t="shared" si="21"/>
        <v>N/A</v>
      </c>
      <c r="I119" s="6">
        <v>-0.252</v>
      </c>
      <c r="J119" s="6">
        <v>0.5222</v>
      </c>
      <c r="K119" s="105" t="str">
        <f t="shared" si="22"/>
        <v>Yes</v>
      </c>
    </row>
    <row r="120" spans="1:11" x14ac:dyDescent="0.2">
      <c r="A120" s="124" t="s">
        <v>921</v>
      </c>
      <c r="B120" s="22" t="s">
        <v>213</v>
      </c>
      <c r="C120" s="66">
        <v>0.24470612010000001</v>
      </c>
      <c r="D120" s="5" t="str">
        <f t="shared" si="19"/>
        <v>N/A</v>
      </c>
      <c r="E120" s="5">
        <v>1.9120385028</v>
      </c>
      <c r="F120" s="5" t="str">
        <f t="shared" si="20"/>
        <v>N/A</v>
      </c>
      <c r="G120" s="4">
        <v>7.48957549</v>
      </c>
      <c r="H120" s="5" t="str">
        <f t="shared" si="21"/>
        <v>N/A</v>
      </c>
      <c r="I120" s="6">
        <v>681.4</v>
      </c>
      <c r="J120" s="6">
        <v>291.7</v>
      </c>
      <c r="K120" s="105" t="str">
        <f t="shared" si="22"/>
        <v>No</v>
      </c>
    </row>
    <row r="121" spans="1:11" x14ac:dyDescent="0.2">
      <c r="A121" s="124" t="s">
        <v>922</v>
      </c>
      <c r="B121" s="22" t="s">
        <v>213</v>
      </c>
      <c r="C121" s="66">
        <v>0</v>
      </c>
      <c r="D121" s="5" t="str">
        <f t="shared" si="19"/>
        <v>N/A</v>
      </c>
      <c r="E121" s="5">
        <v>9.9876144200000003E-2</v>
      </c>
      <c r="F121" s="5" t="str">
        <f t="shared" si="20"/>
        <v>N/A</v>
      </c>
      <c r="G121" s="4">
        <v>5.2384226800000003E-2</v>
      </c>
      <c r="H121" s="5" t="str">
        <f t="shared" si="21"/>
        <v>N/A</v>
      </c>
      <c r="I121" s="6" t="s">
        <v>1749</v>
      </c>
      <c r="J121" s="6">
        <v>-47.6</v>
      </c>
      <c r="K121" s="105" t="str">
        <f t="shared" si="22"/>
        <v>No</v>
      </c>
    </row>
    <row r="122" spans="1:11" x14ac:dyDescent="0.2">
      <c r="A122" s="124" t="s">
        <v>923</v>
      </c>
      <c r="B122" s="22" t="s">
        <v>213</v>
      </c>
      <c r="C122" s="66">
        <v>0</v>
      </c>
      <c r="D122" s="5" t="str">
        <f t="shared" si="19"/>
        <v>N/A</v>
      </c>
      <c r="E122" s="5">
        <v>0</v>
      </c>
      <c r="F122" s="5" t="str">
        <f t="shared" si="20"/>
        <v>N/A</v>
      </c>
      <c r="G122" s="4">
        <v>0</v>
      </c>
      <c r="H122" s="5" t="str">
        <f t="shared" si="21"/>
        <v>N/A</v>
      </c>
      <c r="I122" s="6" t="s">
        <v>1749</v>
      </c>
      <c r="J122" s="6" t="s">
        <v>1749</v>
      </c>
      <c r="K122" s="105" t="str">
        <f t="shared" si="22"/>
        <v>N/A</v>
      </c>
    </row>
    <row r="123" spans="1:11" x14ac:dyDescent="0.2">
      <c r="A123" s="124" t="s">
        <v>924</v>
      </c>
      <c r="B123" s="22" t="s">
        <v>213</v>
      </c>
      <c r="C123" s="66">
        <v>7.6785078079</v>
      </c>
      <c r="D123" s="5" t="str">
        <f t="shared" si="19"/>
        <v>N/A</v>
      </c>
      <c r="E123" s="5">
        <v>7.8730707272</v>
      </c>
      <c r="F123" s="5" t="str">
        <f t="shared" si="20"/>
        <v>N/A</v>
      </c>
      <c r="G123" s="4">
        <v>13.993202139999999</v>
      </c>
      <c r="H123" s="5" t="str">
        <f t="shared" si="21"/>
        <v>N/A</v>
      </c>
      <c r="I123" s="6">
        <v>2.5339999999999998</v>
      </c>
      <c r="J123" s="6">
        <v>77.73</v>
      </c>
      <c r="K123" s="105" t="str">
        <f t="shared" si="22"/>
        <v>No</v>
      </c>
    </row>
    <row r="124" spans="1:11" x14ac:dyDescent="0.2">
      <c r="A124" s="124" t="s">
        <v>925</v>
      </c>
      <c r="B124" s="22" t="s">
        <v>213</v>
      </c>
      <c r="C124" s="66">
        <v>12.681741281000001</v>
      </c>
      <c r="D124" s="5" t="str">
        <f t="shared" si="19"/>
        <v>N/A</v>
      </c>
      <c r="E124" s="5">
        <v>10.887968267</v>
      </c>
      <c r="F124" s="5" t="str">
        <f t="shared" si="20"/>
        <v>N/A</v>
      </c>
      <c r="G124" s="4">
        <v>0</v>
      </c>
      <c r="H124" s="5" t="str">
        <f t="shared" si="21"/>
        <v>N/A</v>
      </c>
      <c r="I124" s="6">
        <v>-14.1</v>
      </c>
      <c r="J124" s="6">
        <v>-100</v>
      </c>
      <c r="K124" s="105" t="str">
        <f t="shared" si="22"/>
        <v>No</v>
      </c>
    </row>
    <row r="125" spans="1:11" x14ac:dyDescent="0.2">
      <c r="A125" s="124" t="s">
        <v>926</v>
      </c>
      <c r="B125" s="22" t="s">
        <v>213</v>
      </c>
      <c r="C125" s="66">
        <v>12.040727476000001</v>
      </c>
      <c r="D125" s="5" t="str">
        <f t="shared" si="19"/>
        <v>N/A</v>
      </c>
      <c r="E125" s="5">
        <v>11.723835467000001</v>
      </c>
      <c r="F125" s="5" t="str">
        <f t="shared" si="20"/>
        <v>N/A</v>
      </c>
      <c r="G125" s="4">
        <v>11.06815243</v>
      </c>
      <c r="H125" s="5" t="str">
        <f t="shared" si="21"/>
        <v>N/A</v>
      </c>
      <c r="I125" s="6">
        <v>-2.63</v>
      </c>
      <c r="J125" s="6">
        <v>-5.59</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1749</v>
      </c>
      <c r="J126" s="6" t="s">
        <v>1749</v>
      </c>
      <c r="K126" s="105" t="str">
        <f t="shared" si="22"/>
        <v>N/A</v>
      </c>
    </row>
    <row r="127" spans="1:11" x14ac:dyDescent="0.2">
      <c r="A127" s="124" t="s">
        <v>928</v>
      </c>
      <c r="B127" s="22" t="s">
        <v>213</v>
      </c>
      <c r="C127" s="66">
        <v>0</v>
      </c>
      <c r="D127" s="5" t="str">
        <f t="shared" si="19"/>
        <v>N/A</v>
      </c>
      <c r="E127" s="5">
        <v>5.9508519599999997E-2</v>
      </c>
      <c r="F127" s="5" t="str">
        <f t="shared" si="20"/>
        <v>N/A</v>
      </c>
      <c r="G127" s="4">
        <v>0.2340267332</v>
      </c>
      <c r="H127" s="5" t="str">
        <f t="shared" si="21"/>
        <v>N/A</v>
      </c>
      <c r="I127" s="6" t="s">
        <v>1749</v>
      </c>
      <c r="J127" s="6">
        <v>293.3</v>
      </c>
      <c r="K127" s="105" t="str">
        <f t="shared" si="22"/>
        <v>No</v>
      </c>
    </row>
    <row r="128" spans="1:11" x14ac:dyDescent="0.2">
      <c r="A128" s="124" t="s">
        <v>929</v>
      </c>
      <c r="B128" s="22" t="s">
        <v>213</v>
      </c>
      <c r="C128" s="66">
        <v>0</v>
      </c>
      <c r="D128" s="5" t="str">
        <f t="shared" si="19"/>
        <v>N/A</v>
      </c>
      <c r="E128" s="5">
        <v>0</v>
      </c>
      <c r="F128" s="5" t="str">
        <f t="shared" si="20"/>
        <v>N/A</v>
      </c>
      <c r="G128" s="4">
        <v>0</v>
      </c>
      <c r="H128" s="5" t="str">
        <f t="shared" si="21"/>
        <v>N/A</v>
      </c>
      <c r="I128" s="6" t="s">
        <v>1749</v>
      </c>
      <c r="J128" s="6" t="s">
        <v>1749</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1749</v>
      </c>
      <c r="J129" s="6" t="s">
        <v>1749</v>
      </c>
      <c r="K129" s="105" t="str">
        <f t="shared" si="22"/>
        <v>N/A</v>
      </c>
    </row>
    <row r="130" spans="1:11" x14ac:dyDescent="0.2">
      <c r="A130" s="131" t="s">
        <v>931</v>
      </c>
      <c r="B130" s="113" t="s">
        <v>213</v>
      </c>
      <c r="C130" s="132">
        <v>0.1204202474</v>
      </c>
      <c r="D130" s="114" t="str">
        <f t="shared" si="19"/>
        <v>N/A</v>
      </c>
      <c r="E130" s="114">
        <v>0.1272956629</v>
      </c>
      <c r="F130" s="114" t="str">
        <f t="shared" si="20"/>
        <v>N/A</v>
      </c>
      <c r="G130" s="118">
        <v>1.6929536700000001E-2</v>
      </c>
      <c r="H130" s="114" t="str">
        <f t="shared" si="21"/>
        <v>N/A</v>
      </c>
      <c r="I130" s="115">
        <v>5.71</v>
      </c>
      <c r="J130" s="115">
        <v>-86.7</v>
      </c>
      <c r="K130" s="116" t="str">
        <f t="shared" si="22"/>
        <v>No</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1479601</v>
      </c>
      <c r="D6" s="5" t="str">
        <f>IF($B6="N/A","N/A",IF(C6&gt;15,"No",IF(C6&lt;-15,"No","Yes")))</f>
        <v>N/A</v>
      </c>
      <c r="E6" s="23">
        <v>2144653</v>
      </c>
      <c r="F6" s="5" t="str">
        <f>IF($B6="N/A","N/A",IF(E6&gt;15,"No",IF(E6&lt;-15,"No","Yes")))</f>
        <v>N/A</v>
      </c>
      <c r="G6" s="23">
        <v>2104421</v>
      </c>
      <c r="H6" s="5" t="str">
        <f>IF($B6="N/A","N/A",IF(G6&gt;15,"No",IF(G6&lt;-15,"No","Yes")))</f>
        <v>N/A</v>
      </c>
      <c r="I6" s="6">
        <v>44.95</v>
      </c>
      <c r="J6" s="6">
        <v>-1.88</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1749</v>
      </c>
      <c r="J8" s="6" t="s">
        <v>1749</v>
      </c>
      <c r="K8" s="105" t="str">
        <f t="shared" si="0"/>
        <v>N/A</v>
      </c>
    </row>
    <row r="9" spans="1:11" x14ac:dyDescent="0.2">
      <c r="A9" s="124" t="s">
        <v>849</v>
      </c>
      <c r="B9" s="22" t="s">
        <v>213</v>
      </c>
      <c r="C9" s="59">
        <v>78.249671363999994</v>
      </c>
      <c r="D9" s="5" t="str">
        <f t="shared" ref="D9:D17" si="1">IF($B9="N/A","N/A",IF(C9&gt;15,"No",IF(C9&lt;-15,"No","Yes")))</f>
        <v>N/A</v>
      </c>
      <c r="E9" s="24">
        <v>65.338733585</v>
      </c>
      <c r="F9" s="5" t="str">
        <f>IF($B9="N/A","N/A",IF(E9&gt;15,"No",IF(E9&lt;-15,"No","Yes")))</f>
        <v>N/A</v>
      </c>
      <c r="G9" s="24">
        <v>88.267003133000003</v>
      </c>
      <c r="H9" s="5" t="str">
        <f>IF($B9="N/A","N/A",IF(G9&gt;15,"No",IF(G9&lt;-15,"No","Yes")))</f>
        <v>N/A</v>
      </c>
      <c r="I9" s="6">
        <v>-16.5</v>
      </c>
      <c r="J9" s="6">
        <v>35.090000000000003</v>
      </c>
      <c r="K9" s="105" t="str">
        <f t="shared" si="0"/>
        <v>No</v>
      </c>
    </row>
    <row r="10" spans="1:11" x14ac:dyDescent="0.2">
      <c r="A10" s="124" t="s">
        <v>16</v>
      </c>
      <c r="B10" s="22" t="s">
        <v>213</v>
      </c>
      <c r="C10" s="57">
        <v>11.119349068</v>
      </c>
      <c r="D10" s="5" t="str">
        <f t="shared" si="1"/>
        <v>N/A</v>
      </c>
      <c r="E10" s="4">
        <v>8.3210663916000005</v>
      </c>
      <c r="F10" s="5" t="str">
        <f>IF($B10="N/A","N/A",IF(E10&gt;15,"No",IF(E10&lt;-15,"No","Yes")))</f>
        <v>N/A</v>
      </c>
      <c r="G10" s="4">
        <v>0.23474390340000001</v>
      </c>
      <c r="H10" s="5" t="str">
        <f>IF($B10="N/A","N/A",IF(G10&gt;15,"No",IF(G10&lt;-15,"No","Yes")))</f>
        <v>N/A</v>
      </c>
      <c r="I10" s="6">
        <v>-25.2</v>
      </c>
      <c r="J10" s="6">
        <v>-97.2</v>
      </c>
      <c r="K10" s="105" t="str">
        <f t="shared" si="0"/>
        <v>No</v>
      </c>
    </row>
    <row r="11" spans="1:11" x14ac:dyDescent="0.2">
      <c r="A11" s="124" t="s">
        <v>36</v>
      </c>
      <c r="B11" s="22" t="s">
        <v>213</v>
      </c>
      <c r="C11" s="57">
        <v>15.599175778999999</v>
      </c>
      <c r="D11" s="5" t="str">
        <f t="shared" si="1"/>
        <v>N/A</v>
      </c>
      <c r="E11" s="4">
        <v>15.680037112999999</v>
      </c>
      <c r="F11" s="5" t="str">
        <f>IF($B11="N/A","N/A",IF(E11&gt;15,"No",IF(E11&lt;-15,"No","Yes")))</f>
        <v>N/A</v>
      </c>
      <c r="G11" s="4" t="s">
        <v>1749</v>
      </c>
      <c r="H11" s="5" t="str">
        <f>IF($B11="N/A","N/A",IF(G11&gt;15,"No",IF(G11&lt;-15,"No","Yes")))</f>
        <v>N/A</v>
      </c>
      <c r="I11" s="6">
        <v>0.51839999999999997</v>
      </c>
      <c r="J11" s="6" t="s">
        <v>1749</v>
      </c>
      <c r="K11" s="105" t="str">
        <f t="shared" si="0"/>
        <v>N/A</v>
      </c>
    </row>
    <row r="12" spans="1:11" x14ac:dyDescent="0.2">
      <c r="A12" s="124" t="s">
        <v>37</v>
      </c>
      <c r="B12" s="22" t="s">
        <v>213</v>
      </c>
      <c r="C12" s="57" t="s">
        <v>1749</v>
      </c>
      <c r="D12" s="5" t="str">
        <f t="shared" si="1"/>
        <v>N/A</v>
      </c>
      <c r="E12" s="4" t="s">
        <v>1749</v>
      </c>
      <c r="F12" s="5" t="str">
        <f>IF($B12="N/A","N/A",IF(E12&gt;15,"No",IF(E12&lt;-15,"No","Yes")))</f>
        <v>N/A</v>
      </c>
      <c r="G12" s="4" t="s">
        <v>1749</v>
      </c>
      <c r="H12" s="5" t="str">
        <f>IF($B12="N/A","N/A",IF(G12&gt;15,"No",IF(G12&lt;-15,"No","Yes")))</f>
        <v>N/A</v>
      </c>
      <c r="I12" s="6" t="s">
        <v>1749</v>
      </c>
      <c r="J12" s="6" t="s">
        <v>1749</v>
      </c>
      <c r="K12" s="105" t="str">
        <f t="shared" si="0"/>
        <v>N/A</v>
      </c>
    </row>
    <row r="13" spans="1:11" x14ac:dyDescent="0.2">
      <c r="A13" s="124" t="s">
        <v>38</v>
      </c>
      <c r="B13" s="22" t="s">
        <v>213</v>
      </c>
      <c r="C13" s="57">
        <v>10.653814990000001</v>
      </c>
      <c r="D13" s="5" t="str">
        <f t="shared" si="1"/>
        <v>N/A</v>
      </c>
      <c r="E13" s="4">
        <v>7.8821545511000002</v>
      </c>
      <c r="F13" s="5" t="str">
        <f>IF($B13="N/A","N/A",IF(E13&gt;15,"No",IF(E13&lt;-15,"No","Yes")))</f>
        <v>N/A</v>
      </c>
      <c r="G13" s="4">
        <v>0.23474390340000001</v>
      </c>
      <c r="H13" s="5" t="str">
        <f>IF($B13="N/A","N/A",IF(G13&gt;15,"No",IF(G13&lt;-15,"No","Yes")))</f>
        <v>N/A</v>
      </c>
      <c r="I13" s="6">
        <v>-26</v>
      </c>
      <c r="J13" s="6">
        <v>-97</v>
      </c>
      <c r="K13" s="105" t="str">
        <f t="shared" si="0"/>
        <v>No</v>
      </c>
    </row>
    <row r="14" spans="1:11" x14ac:dyDescent="0.2">
      <c r="A14" s="124" t="s">
        <v>671</v>
      </c>
      <c r="B14" s="22" t="s">
        <v>213</v>
      </c>
      <c r="C14" s="57">
        <v>35.317899893000003</v>
      </c>
      <c r="D14" s="5" t="str">
        <f t="shared" si="1"/>
        <v>N/A</v>
      </c>
      <c r="E14" s="4">
        <v>55.590578055999998</v>
      </c>
      <c r="F14" s="5" t="str">
        <f t="shared" ref="F14:F33" si="2">IF($B14="N/A","N/A",IF(E14&gt;15,"No",IF(E14&lt;-15,"No","Yes")))</f>
        <v>N/A</v>
      </c>
      <c r="G14" s="4">
        <v>53.202092167000004</v>
      </c>
      <c r="H14" s="5" t="str">
        <f t="shared" ref="H14:H33" si="3">IF($B14="N/A","N/A",IF(G14&gt;15,"No",IF(G14&lt;-15,"No","Yes")))</f>
        <v>N/A</v>
      </c>
      <c r="I14" s="6">
        <v>57.4</v>
      </c>
      <c r="J14" s="6">
        <v>-4.3</v>
      </c>
      <c r="K14" s="105" t="str">
        <f t="shared" ref="K14:K30" si="4">IF(J14="Div by 0", "N/A", IF(J14="N/A","N/A", IF(J14&gt;30, "No", IF(J14&lt;-30, "No", "Yes"))))</f>
        <v>Yes</v>
      </c>
    </row>
    <row r="15" spans="1:11" x14ac:dyDescent="0.2">
      <c r="A15" s="124" t="s">
        <v>672</v>
      </c>
      <c r="B15" s="22" t="s">
        <v>213</v>
      </c>
      <c r="C15" s="57">
        <v>2.4808715323000001</v>
      </c>
      <c r="D15" s="5" t="str">
        <f t="shared" si="1"/>
        <v>N/A</v>
      </c>
      <c r="E15" s="4">
        <v>1.9970596642</v>
      </c>
      <c r="F15" s="5" t="str">
        <f t="shared" si="2"/>
        <v>N/A</v>
      </c>
      <c r="G15" s="4">
        <v>0</v>
      </c>
      <c r="H15" s="5" t="str">
        <f t="shared" si="3"/>
        <v>N/A</v>
      </c>
      <c r="I15" s="6">
        <v>-19.5</v>
      </c>
      <c r="J15" s="6">
        <v>-100</v>
      </c>
      <c r="K15" s="105" t="str">
        <f t="shared" si="4"/>
        <v>No</v>
      </c>
    </row>
    <row r="16" spans="1:11" x14ac:dyDescent="0.2">
      <c r="A16" s="124" t="s">
        <v>379</v>
      </c>
      <c r="B16" s="22" t="s">
        <v>213</v>
      </c>
      <c r="C16" s="57">
        <v>9.4135513560999993</v>
      </c>
      <c r="D16" s="5" t="str">
        <f t="shared" si="1"/>
        <v>N/A</v>
      </c>
      <c r="E16" s="4">
        <v>5.6286028555999996</v>
      </c>
      <c r="F16" s="5" t="str">
        <f t="shared" si="2"/>
        <v>N/A</v>
      </c>
      <c r="G16" s="4">
        <v>0</v>
      </c>
      <c r="H16" s="5" t="str">
        <f t="shared" si="3"/>
        <v>N/A</v>
      </c>
      <c r="I16" s="6">
        <v>-40.200000000000003</v>
      </c>
      <c r="J16" s="6">
        <v>-100</v>
      </c>
      <c r="K16" s="105" t="str">
        <f t="shared" si="4"/>
        <v>No</v>
      </c>
    </row>
    <row r="17" spans="1:11" x14ac:dyDescent="0.2">
      <c r="A17" s="124" t="s">
        <v>380</v>
      </c>
      <c r="B17" s="22" t="s">
        <v>213</v>
      </c>
      <c r="C17" s="57">
        <v>2.2854810182</v>
      </c>
      <c r="D17" s="5" t="str">
        <f t="shared" si="1"/>
        <v>N/A</v>
      </c>
      <c r="E17" s="4">
        <v>2.6228485447000001</v>
      </c>
      <c r="F17" s="5" t="str">
        <f t="shared" si="2"/>
        <v>N/A</v>
      </c>
      <c r="G17" s="4">
        <v>0.15101540990000001</v>
      </c>
      <c r="H17" s="5" t="str">
        <f t="shared" si="3"/>
        <v>N/A</v>
      </c>
      <c r="I17" s="6">
        <v>14.76</v>
      </c>
      <c r="J17" s="6">
        <v>-94.2</v>
      </c>
      <c r="K17" s="105" t="str">
        <f t="shared" si="4"/>
        <v>No</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1749</v>
      </c>
      <c r="J18" s="6" t="s">
        <v>1749</v>
      </c>
      <c r="K18" s="105" t="str">
        <f t="shared" si="4"/>
        <v>N/A</v>
      </c>
    </row>
    <row r="19" spans="1:11" x14ac:dyDescent="0.2">
      <c r="A19" s="124" t="s">
        <v>382</v>
      </c>
      <c r="B19" s="22" t="s">
        <v>213</v>
      </c>
      <c r="C19" s="57">
        <v>11.988299548000001</v>
      </c>
      <c r="D19" s="5" t="str">
        <f t="shared" si="5"/>
        <v>N/A</v>
      </c>
      <c r="E19" s="4">
        <v>9.9828270586999999</v>
      </c>
      <c r="F19" s="5" t="str">
        <f t="shared" si="2"/>
        <v>N/A</v>
      </c>
      <c r="G19" s="4">
        <v>16.957253325</v>
      </c>
      <c r="H19" s="5" t="str">
        <f t="shared" si="3"/>
        <v>N/A</v>
      </c>
      <c r="I19" s="6">
        <v>-16.7</v>
      </c>
      <c r="J19" s="6">
        <v>69.86</v>
      </c>
      <c r="K19" s="105" t="str">
        <f t="shared" si="4"/>
        <v>No</v>
      </c>
    </row>
    <row r="20" spans="1:11" x14ac:dyDescent="0.2">
      <c r="A20" s="124" t="s">
        <v>384</v>
      </c>
      <c r="B20" s="22" t="s">
        <v>213</v>
      </c>
      <c r="C20" s="57">
        <v>3.9617437404000002</v>
      </c>
      <c r="D20" s="5" t="str">
        <f t="shared" si="5"/>
        <v>N/A</v>
      </c>
      <c r="E20" s="4">
        <v>5.4505320907000003</v>
      </c>
      <c r="F20" s="5" t="str">
        <f t="shared" si="2"/>
        <v>N/A</v>
      </c>
      <c r="G20" s="4">
        <v>21.383744031999999</v>
      </c>
      <c r="H20" s="5" t="str">
        <f t="shared" si="3"/>
        <v>N/A</v>
      </c>
      <c r="I20" s="6">
        <v>37.58</v>
      </c>
      <c r="J20" s="6">
        <v>292.3</v>
      </c>
      <c r="K20" s="105" t="str">
        <f t="shared" si="4"/>
        <v>No</v>
      </c>
    </row>
    <row r="21" spans="1:11" x14ac:dyDescent="0.2">
      <c r="A21" s="124" t="s">
        <v>385</v>
      </c>
      <c r="B21" s="22" t="s">
        <v>213</v>
      </c>
      <c r="C21" s="57">
        <v>13.09778785</v>
      </c>
      <c r="D21" s="5" t="str">
        <f t="shared" si="5"/>
        <v>N/A</v>
      </c>
      <c r="E21" s="4">
        <v>7.7387810522000002</v>
      </c>
      <c r="F21" s="5" t="str">
        <f t="shared" si="2"/>
        <v>N/A</v>
      </c>
      <c r="G21" s="4">
        <v>0</v>
      </c>
      <c r="H21" s="5" t="str">
        <f t="shared" si="3"/>
        <v>N/A</v>
      </c>
      <c r="I21" s="6">
        <v>-40.9</v>
      </c>
      <c r="J21" s="6">
        <v>-100</v>
      </c>
      <c r="K21" s="105" t="str">
        <f t="shared" si="4"/>
        <v>No</v>
      </c>
    </row>
    <row r="22" spans="1:11" x14ac:dyDescent="0.2">
      <c r="A22" s="124" t="s">
        <v>386</v>
      </c>
      <c r="B22" s="22" t="s">
        <v>213</v>
      </c>
      <c r="C22" s="57">
        <v>3.1266537398000001</v>
      </c>
      <c r="D22" s="5" t="str">
        <f t="shared" si="5"/>
        <v>N/A</v>
      </c>
      <c r="E22" s="4">
        <v>2.0741350699000001</v>
      </c>
      <c r="F22" s="5" t="str">
        <f t="shared" si="2"/>
        <v>N/A</v>
      </c>
      <c r="G22" s="4">
        <v>0</v>
      </c>
      <c r="H22" s="5" t="str">
        <f t="shared" si="3"/>
        <v>N/A</v>
      </c>
      <c r="I22" s="6">
        <v>-33.700000000000003</v>
      </c>
      <c r="J22" s="6">
        <v>-100</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1749</v>
      </c>
      <c r="J23" s="6" t="s">
        <v>1749</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1749</v>
      </c>
      <c r="J24" s="6" t="s">
        <v>1749</v>
      </c>
      <c r="K24" s="105" t="str">
        <f t="shared" si="4"/>
        <v>N/A</v>
      </c>
    </row>
    <row r="25" spans="1:11" x14ac:dyDescent="0.2">
      <c r="A25" s="124" t="s">
        <v>391</v>
      </c>
      <c r="B25" s="22" t="s">
        <v>213</v>
      </c>
      <c r="C25" s="57">
        <v>0</v>
      </c>
      <c r="D25" s="5" t="str">
        <f t="shared" si="5"/>
        <v>N/A</v>
      </c>
      <c r="E25" s="4">
        <v>4.4296210199999998E-2</v>
      </c>
      <c r="F25" s="5" t="str">
        <f t="shared" si="2"/>
        <v>N/A</v>
      </c>
      <c r="G25" s="4">
        <v>1.7059324156</v>
      </c>
      <c r="H25" s="5" t="str">
        <f t="shared" si="3"/>
        <v>N/A</v>
      </c>
      <c r="I25" s="6" t="s">
        <v>1749</v>
      </c>
      <c r="J25" s="6">
        <v>3751</v>
      </c>
      <c r="K25" s="105" t="str">
        <f t="shared" si="4"/>
        <v>No</v>
      </c>
    </row>
    <row r="26" spans="1:11" x14ac:dyDescent="0.2">
      <c r="A26" s="124" t="s">
        <v>392</v>
      </c>
      <c r="B26" s="22" t="s">
        <v>213</v>
      </c>
      <c r="C26" s="57">
        <v>4.3650281392999997</v>
      </c>
      <c r="D26" s="5" t="str">
        <f t="shared" si="5"/>
        <v>N/A</v>
      </c>
      <c r="E26" s="4">
        <v>3.5544211580999998</v>
      </c>
      <c r="F26" s="5" t="str">
        <f t="shared" si="2"/>
        <v>N/A</v>
      </c>
      <c r="G26" s="4">
        <v>0.19359244179999999</v>
      </c>
      <c r="H26" s="5" t="str">
        <f t="shared" si="3"/>
        <v>N/A</v>
      </c>
      <c r="I26" s="6">
        <v>-18.600000000000001</v>
      </c>
      <c r="J26" s="6">
        <v>-94.6</v>
      </c>
      <c r="K26" s="105" t="str">
        <f t="shared" si="4"/>
        <v>No</v>
      </c>
    </row>
    <row r="27" spans="1:11" x14ac:dyDescent="0.2">
      <c r="A27" s="124" t="s">
        <v>393</v>
      </c>
      <c r="B27" s="22" t="s">
        <v>213</v>
      </c>
      <c r="C27" s="57">
        <v>0</v>
      </c>
      <c r="D27" s="5" t="str">
        <f t="shared" si="5"/>
        <v>N/A</v>
      </c>
      <c r="E27" s="4">
        <v>0</v>
      </c>
      <c r="F27" s="5" t="str">
        <f t="shared" si="2"/>
        <v>N/A</v>
      </c>
      <c r="G27" s="4">
        <v>0</v>
      </c>
      <c r="H27" s="5" t="str">
        <f t="shared" si="3"/>
        <v>N/A</v>
      </c>
      <c r="I27" s="6" t="s">
        <v>1749</v>
      </c>
      <c r="J27" s="6" t="s">
        <v>1749</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1749</v>
      </c>
      <c r="J28" s="6" t="s">
        <v>1749</v>
      </c>
      <c r="K28" s="105" t="str">
        <f t="shared" si="4"/>
        <v>N/A</v>
      </c>
    </row>
    <row r="29" spans="1:11" x14ac:dyDescent="0.2">
      <c r="A29" s="124" t="s">
        <v>399</v>
      </c>
      <c r="B29" s="22" t="s">
        <v>213</v>
      </c>
      <c r="C29" s="57">
        <v>13.737352165000001</v>
      </c>
      <c r="D29" s="5" t="str">
        <f t="shared" si="5"/>
        <v>N/A</v>
      </c>
      <c r="E29" s="4">
        <v>5.0887952502999996</v>
      </c>
      <c r="F29" s="5" t="str">
        <f t="shared" si="2"/>
        <v>N/A</v>
      </c>
      <c r="G29" s="4">
        <v>6.2705133621</v>
      </c>
      <c r="H29" s="5" t="str">
        <f t="shared" si="3"/>
        <v>N/A</v>
      </c>
      <c r="I29" s="6">
        <v>-63</v>
      </c>
      <c r="J29" s="6">
        <v>23.22</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1749</v>
      </c>
      <c r="J30" s="6" t="s">
        <v>1749</v>
      </c>
      <c r="K30" s="105" t="str">
        <f t="shared" si="4"/>
        <v>N/A</v>
      </c>
    </row>
    <row r="31" spans="1:11" x14ac:dyDescent="0.2">
      <c r="A31" s="124" t="s">
        <v>32</v>
      </c>
      <c r="B31" s="22" t="s">
        <v>213</v>
      </c>
      <c r="C31" s="57">
        <v>99.931603182000003</v>
      </c>
      <c r="D31" s="5" t="str">
        <f t="shared" si="5"/>
        <v>N/A</v>
      </c>
      <c r="E31" s="4">
        <v>99.985498820000004</v>
      </c>
      <c r="F31" s="5" t="str">
        <f t="shared" si="2"/>
        <v>N/A</v>
      </c>
      <c r="G31" s="4">
        <v>99.995580731999993</v>
      </c>
      <c r="H31" s="5" t="str">
        <f t="shared" si="3"/>
        <v>N/A</v>
      </c>
      <c r="I31" s="6">
        <v>5.3900000000000003E-2</v>
      </c>
      <c r="J31" s="6">
        <v>1.01E-2</v>
      </c>
      <c r="K31" s="105" t="str">
        <f t="shared" ref="K31:K43" si="6">IF(J31="Div by 0", "N/A", IF(J31="N/A","N/A", IF(J31&gt;30, "No", IF(J31&lt;-30, "No", "Yes"))))</f>
        <v>Yes</v>
      </c>
    </row>
    <row r="32" spans="1:11" x14ac:dyDescent="0.2">
      <c r="A32" s="124" t="s">
        <v>39</v>
      </c>
      <c r="B32" s="22" t="s">
        <v>267</v>
      </c>
      <c r="C32" s="57">
        <v>99.934738515999996</v>
      </c>
      <c r="D32" s="5" t="str">
        <f>IF($B32="N/A","N/A",IF(C32&gt;100,"No",IF(C32&lt;85,"No","Yes")))</f>
        <v>Yes</v>
      </c>
      <c r="E32" s="4">
        <v>99.990797478999994</v>
      </c>
      <c r="F32" s="5" t="str">
        <f>IF($B32="N/A","N/A",IF(E32&gt;100,"No",IF(E32&lt;85,"No","Yes")))</f>
        <v>Yes</v>
      </c>
      <c r="G32" s="4">
        <v>99.999821870000005</v>
      </c>
      <c r="H32" s="5" t="str">
        <f>IF($B32="N/A","N/A",IF(G32&gt;100,"No",IF(G32&lt;85,"No","Yes")))</f>
        <v>Yes</v>
      </c>
      <c r="I32" s="6">
        <v>5.6099999999999997E-2</v>
      </c>
      <c r="J32" s="6">
        <v>8.9999999999999993E-3</v>
      </c>
      <c r="K32" s="105" t="str">
        <f t="shared" si="6"/>
        <v>Yes</v>
      </c>
    </row>
    <row r="33" spans="1:11" x14ac:dyDescent="0.2">
      <c r="A33" s="124" t="s">
        <v>905</v>
      </c>
      <c r="B33" s="22" t="s">
        <v>213</v>
      </c>
      <c r="C33" s="57">
        <v>50.811550742000001</v>
      </c>
      <c r="D33" s="5" t="str">
        <f t="shared" si="5"/>
        <v>N/A</v>
      </c>
      <c r="E33" s="4">
        <v>57.279575739000002</v>
      </c>
      <c r="F33" s="5" t="str">
        <f t="shared" si="2"/>
        <v>N/A</v>
      </c>
      <c r="G33" s="4">
        <v>58.571905139999998</v>
      </c>
      <c r="H33" s="5" t="str">
        <f t="shared" si="3"/>
        <v>N/A</v>
      </c>
      <c r="I33" s="6">
        <v>12.73</v>
      </c>
      <c r="J33" s="6">
        <v>2.2559999999999998</v>
      </c>
      <c r="K33" s="105" t="str">
        <f t="shared" si="6"/>
        <v>Yes</v>
      </c>
    </row>
    <row r="34" spans="1:11" x14ac:dyDescent="0.2">
      <c r="A34" s="124" t="s">
        <v>846</v>
      </c>
      <c r="B34" s="22" t="s">
        <v>268</v>
      </c>
      <c r="C34" s="57">
        <v>5.8281239749999996</v>
      </c>
      <c r="D34" s="5" t="str">
        <f>IF($B34="N/A","N/A",IF(C34&gt;25,"No",IF(C34&lt;5,"No","Yes")))</f>
        <v>Yes</v>
      </c>
      <c r="E34" s="4">
        <v>5.3422448470999999</v>
      </c>
      <c r="F34" s="5" t="str">
        <f>IF($B34="N/A","N/A",IF(E34&gt;25,"No",IF(E34&lt;5,"No","Yes")))</f>
        <v>Yes</v>
      </c>
      <c r="G34" s="4">
        <v>4.4498291140999999</v>
      </c>
      <c r="H34" s="5" t="str">
        <f>IF($B34="N/A","N/A",IF(G34&gt;25,"No",IF(G34&lt;5,"No","Yes")))</f>
        <v>No</v>
      </c>
      <c r="I34" s="6">
        <v>-8.34</v>
      </c>
      <c r="J34" s="6">
        <v>-16.7</v>
      </c>
      <c r="K34" s="105" t="str">
        <f t="shared" si="6"/>
        <v>Yes</v>
      </c>
    </row>
    <row r="35" spans="1:11" x14ac:dyDescent="0.2">
      <c r="A35" s="124" t="s">
        <v>847</v>
      </c>
      <c r="B35" s="22" t="s">
        <v>269</v>
      </c>
      <c r="C35" s="57">
        <v>36.080885221999999</v>
      </c>
      <c r="D35" s="5" t="str">
        <f>IF($B35="N/A","N/A",IF(C35&gt;70,"No",IF(C35&lt;40,"No","Yes")))</f>
        <v>No</v>
      </c>
      <c r="E35" s="4">
        <v>40.111232256999998</v>
      </c>
      <c r="F35" s="5" t="str">
        <f>IF($B35="N/A","N/A",IF(E35&gt;70,"No",IF(E35&lt;40,"No","Yes")))</f>
        <v>Yes</v>
      </c>
      <c r="G35" s="4">
        <v>39.731591272999999</v>
      </c>
      <c r="H35" s="5" t="str">
        <f>IF($B35="N/A","N/A",IF(G35&gt;70,"No",IF(G35&lt;40,"No","Yes")))</f>
        <v>No</v>
      </c>
      <c r="I35" s="6">
        <v>11.17</v>
      </c>
      <c r="J35" s="6">
        <v>-0.94599999999999995</v>
      </c>
      <c r="K35" s="105" t="str">
        <f t="shared" si="6"/>
        <v>Yes</v>
      </c>
    </row>
    <row r="36" spans="1:11" x14ac:dyDescent="0.2">
      <c r="A36" s="124" t="s">
        <v>848</v>
      </c>
      <c r="B36" s="22" t="s">
        <v>270</v>
      </c>
      <c r="C36" s="57">
        <v>58.089976321999998</v>
      </c>
      <c r="D36" s="5" t="str">
        <f>IF($B36="N/A","N/A",IF(C36&gt;55,"No",IF(C36&lt;20,"No","Yes")))</f>
        <v>No</v>
      </c>
      <c r="E36" s="4">
        <v>54.546243089999997</v>
      </c>
      <c r="F36" s="5" t="str">
        <f>IF($B36="N/A","N/A",IF(E36&gt;55,"No",IF(E36&lt;20,"No","Yes")))</f>
        <v>Yes</v>
      </c>
      <c r="G36" s="4">
        <v>55.818294485999999</v>
      </c>
      <c r="H36" s="5" t="str">
        <f>IF($B36="N/A","N/A",IF(G36&gt;55,"No",IF(G36&lt;20,"No","Yes")))</f>
        <v>No</v>
      </c>
      <c r="I36" s="6">
        <v>-6.1</v>
      </c>
      <c r="J36" s="6">
        <v>2.3319999999999999</v>
      </c>
      <c r="K36" s="105" t="str">
        <f t="shared" si="6"/>
        <v>Yes</v>
      </c>
    </row>
    <row r="37" spans="1:11" x14ac:dyDescent="0.2">
      <c r="A37" s="124" t="s">
        <v>163</v>
      </c>
      <c r="B37" s="22" t="s">
        <v>246</v>
      </c>
      <c r="C37" s="57">
        <v>92.696814884999995</v>
      </c>
      <c r="D37" s="5" t="str">
        <f>IF($B37="N/A","N/A",IF(C37&gt;95,"Yes","No"))</f>
        <v>No</v>
      </c>
      <c r="E37" s="4">
        <v>96.460313159999998</v>
      </c>
      <c r="F37" s="5" t="str">
        <f>IF($B37="N/A","N/A",IF(E37&gt;95,"Yes","No"))</f>
        <v>Yes</v>
      </c>
      <c r="G37" s="4">
        <v>100</v>
      </c>
      <c r="H37" s="5" t="str">
        <f>IF($B37="N/A","N/A",IF(G37&gt;95,"Yes","No"))</f>
        <v>Yes</v>
      </c>
      <c r="I37" s="6">
        <v>4.0599999999999996</v>
      </c>
      <c r="J37" s="6">
        <v>3.67</v>
      </c>
      <c r="K37" s="105" t="str">
        <f t="shared" si="6"/>
        <v>Yes</v>
      </c>
    </row>
    <row r="38" spans="1:11" x14ac:dyDescent="0.2">
      <c r="A38" s="124" t="s">
        <v>41</v>
      </c>
      <c r="B38" s="22" t="s">
        <v>213</v>
      </c>
      <c r="C38" s="57">
        <v>99.999282037</v>
      </c>
      <c r="D38" s="5" t="str">
        <f t="shared" ref="D38:D47" si="7">IF($B38="N/A","N/A",IF(C38&gt;15,"No",IF(C38&lt;-15,"No","Yes")))</f>
        <v>N/A</v>
      </c>
      <c r="E38" s="4">
        <v>100</v>
      </c>
      <c r="F38" s="5" t="str">
        <f>IF($B38="N/A","N/A",IF(E38&gt;15,"No",IF(E38&lt;-15,"No","Yes")))</f>
        <v>N/A</v>
      </c>
      <c r="G38" s="4" t="s">
        <v>1749</v>
      </c>
      <c r="H38" s="5" t="str">
        <f>IF($B38="N/A","N/A",IF(G38&gt;15,"No",IF(G38&lt;-15,"No","Yes")))</f>
        <v>N/A</v>
      </c>
      <c r="I38" s="6">
        <v>6.9999999999999999E-4</v>
      </c>
      <c r="J38" s="6" t="s">
        <v>1749</v>
      </c>
      <c r="K38" s="105" t="str">
        <f t="shared" si="6"/>
        <v>N/A</v>
      </c>
    </row>
    <row r="39" spans="1:11" x14ac:dyDescent="0.2">
      <c r="A39" s="124" t="s">
        <v>42</v>
      </c>
      <c r="B39" s="22" t="s">
        <v>213</v>
      </c>
      <c r="C39" s="57" t="s">
        <v>1749</v>
      </c>
      <c r="D39" s="5" t="str">
        <f t="shared" si="7"/>
        <v>N/A</v>
      </c>
      <c r="E39" s="4" t="s">
        <v>1749</v>
      </c>
      <c r="F39" s="5" t="str">
        <f>IF($B39="N/A","N/A",IF(E39&gt;15,"No",IF(E39&lt;-15,"No","Yes")))</f>
        <v>N/A</v>
      </c>
      <c r="G39" s="4" t="s">
        <v>1749</v>
      </c>
      <c r="H39" s="5" t="str">
        <f>IF($B39="N/A","N/A",IF(G39&gt;15,"No",IF(G39&lt;-15,"No","Yes")))</f>
        <v>N/A</v>
      </c>
      <c r="I39" s="6" t="s">
        <v>1749</v>
      </c>
      <c r="J39" s="6" t="s">
        <v>1749</v>
      </c>
      <c r="K39" s="105" t="str">
        <f t="shared" si="6"/>
        <v>N/A</v>
      </c>
    </row>
    <row r="40" spans="1:11" x14ac:dyDescent="0.2">
      <c r="A40" s="124" t="s">
        <v>43</v>
      </c>
      <c r="B40" s="22" t="s">
        <v>223</v>
      </c>
      <c r="C40" s="57">
        <v>96.062203148999998</v>
      </c>
      <c r="D40" s="5" t="str">
        <f>IF($B40="N/A","N/A",IF(C40&gt;100,"No",IF(C40&lt;98,"No","Yes")))</f>
        <v>No</v>
      </c>
      <c r="E40" s="4">
        <v>98.120891983000007</v>
      </c>
      <c r="F40" s="5" t="str">
        <f>IF($B40="N/A","N/A",IF(E40&gt;100,"No",IF(E40&lt;98,"No","Yes")))</f>
        <v>Yes</v>
      </c>
      <c r="G40" s="4">
        <v>100</v>
      </c>
      <c r="H40" s="5" t="str">
        <f>IF($B40="N/A","N/A",IF(G40&gt;100,"No",IF(G40&lt;98,"No","Yes")))</f>
        <v>Yes</v>
      </c>
      <c r="I40" s="6">
        <v>2.1429999999999998</v>
      </c>
      <c r="J40" s="6">
        <v>1.915</v>
      </c>
      <c r="K40" s="105" t="str">
        <f t="shared" si="6"/>
        <v>Yes</v>
      </c>
    </row>
    <row r="41" spans="1:11" x14ac:dyDescent="0.2">
      <c r="A41" s="124" t="s">
        <v>44</v>
      </c>
      <c r="B41" s="22" t="s">
        <v>213</v>
      </c>
      <c r="C41" s="57">
        <v>78.721994133999999</v>
      </c>
      <c r="D41" s="5" t="str">
        <f t="shared" si="7"/>
        <v>N/A</v>
      </c>
      <c r="E41" s="4">
        <v>87.161889441</v>
      </c>
      <c r="F41" s="5" t="str">
        <f t="shared" ref="F41:F47" si="8">IF($B41="N/A","N/A",IF(E41&gt;15,"No",IF(E41&lt;-15,"No","Yes")))</f>
        <v>N/A</v>
      </c>
      <c r="G41" s="4">
        <v>100</v>
      </c>
      <c r="H41" s="5" t="str">
        <f t="shared" ref="H41:H47" si="9">IF($B41="N/A","N/A",IF(G41&gt;15,"No",IF(G41&lt;-15,"No","Yes")))</f>
        <v>N/A</v>
      </c>
      <c r="I41" s="6">
        <v>10.72</v>
      </c>
      <c r="J41" s="6">
        <v>14.73</v>
      </c>
      <c r="K41" s="105" t="str">
        <f t="shared" si="6"/>
        <v>Yes</v>
      </c>
    </row>
    <row r="42" spans="1:11" x14ac:dyDescent="0.2">
      <c r="A42" s="124" t="s">
        <v>45</v>
      </c>
      <c r="B42" s="22" t="s">
        <v>213</v>
      </c>
      <c r="C42" s="57">
        <v>21.132403432</v>
      </c>
      <c r="D42" s="5" t="str">
        <f t="shared" si="7"/>
        <v>N/A</v>
      </c>
      <c r="E42" s="4">
        <v>12.686375612999999</v>
      </c>
      <c r="F42" s="5" t="str">
        <f t="shared" si="8"/>
        <v>N/A</v>
      </c>
      <c r="G42" s="4">
        <v>0</v>
      </c>
      <c r="H42" s="5" t="str">
        <f t="shared" si="9"/>
        <v>N/A</v>
      </c>
      <c r="I42" s="6">
        <v>-40</v>
      </c>
      <c r="J42" s="6">
        <v>-100</v>
      </c>
      <c r="K42" s="105" t="str">
        <f t="shared" si="6"/>
        <v>No</v>
      </c>
    </row>
    <row r="43" spans="1:11" x14ac:dyDescent="0.2">
      <c r="A43" s="124" t="s">
        <v>50</v>
      </c>
      <c r="B43" s="22" t="s">
        <v>213</v>
      </c>
      <c r="C43" s="57">
        <v>2.187317E-4</v>
      </c>
      <c r="D43" s="5" t="str">
        <f t="shared" si="7"/>
        <v>N/A</v>
      </c>
      <c r="E43" s="4">
        <v>2.416931E-4</v>
      </c>
      <c r="F43" s="5" t="str">
        <f t="shared" si="8"/>
        <v>N/A</v>
      </c>
      <c r="G43" s="4">
        <v>0</v>
      </c>
      <c r="H43" s="5" t="str">
        <f t="shared" si="9"/>
        <v>N/A</v>
      </c>
      <c r="I43" s="6">
        <v>10.5</v>
      </c>
      <c r="J43" s="6">
        <v>-100</v>
      </c>
      <c r="K43" s="105" t="str">
        <f t="shared" si="6"/>
        <v>No</v>
      </c>
    </row>
    <row r="44" spans="1:11" x14ac:dyDescent="0.2">
      <c r="A44" s="124" t="s">
        <v>908</v>
      </c>
      <c r="B44" s="22" t="s">
        <v>213</v>
      </c>
      <c r="C44" s="57">
        <v>84.563000431000006</v>
      </c>
      <c r="D44" s="5" t="str">
        <f t="shared" si="7"/>
        <v>N/A</v>
      </c>
      <c r="E44" s="4">
        <v>90.655831036999999</v>
      </c>
      <c r="F44" s="5" t="str">
        <f t="shared" si="8"/>
        <v>N/A</v>
      </c>
      <c r="G44" s="4">
        <v>98.440283574000006</v>
      </c>
      <c r="H44" s="5" t="str">
        <f t="shared" si="9"/>
        <v>N/A</v>
      </c>
      <c r="I44" s="6">
        <v>7.2050000000000001</v>
      </c>
      <c r="J44" s="6">
        <v>8.5869999999999997</v>
      </c>
      <c r="K44" s="105" t="str">
        <f>IF(J44="Div by 0", "N/A", IF(J44="N/A","N/A", IF(J44&gt;30, "No", IF(J44&lt;-30, "No", "Yes"))))</f>
        <v>Yes</v>
      </c>
    </row>
    <row r="45" spans="1:11" x14ac:dyDescent="0.2">
      <c r="A45" s="124" t="s">
        <v>909</v>
      </c>
      <c r="B45" s="22" t="s">
        <v>213</v>
      </c>
      <c r="C45" s="57">
        <v>15.436999568999999</v>
      </c>
      <c r="D45" s="5" t="str">
        <f t="shared" si="7"/>
        <v>N/A</v>
      </c>
      <c r="E45" s="4">
        <v>9.3439358254999991</v>
      </c>
      <c r="F45" s="5" t="str">
        <f t="shared" si="8"/>
        <v>N/A</v>
      </c>
      <c r="G45" s="4">
        <v>1.5593837925</v>
      </c>
      <c r="H45" s="5" t="str">
        <f t="shared" si="9"/>
        <v>N/A</v>
      </c>
      <c r="I45" s="6">
        <v>-39.5</v>
      </c>
      <c r="J45" s="6">
        <v>-83.3</v>
      </c>
      <c r="K45" s="105" t="str">
        <f>IF(J45="Div by 0", "N/A", IF(J45="N/A","N/A", IF(J45&gt;30, "No", IF(J45&lt;-30, "No", "Yes"))))</f>
        <v>No</v>
      </c>
    </row>
    <row r="46" spans="1:11" x14ac:dyDescent="0.2">
      <c r="A46" s="124" t="s">
        <v>932</v>
      </c>
      <c r="B46" s="22" t="s">
        <v>213</v>
      </c>
      <c r="C46" s="57">
        <v>0</v>
      </c>
      <c r="D46" s="5" t="str">
        <f t="shared" si="7"/>
        <v>N/A</v>
      </c>
      <c r="E46" s="4">
        <v>0</v>
      </c>
      <c r="F46" s="5" t="str">
        <f t="shared" si="8"/>
        <v>N/A</v>
      </c>
      <c r="G46" s="4">
        <v>0</v>
      </c>
      <c r="H46" s="5" t="str">
        <f t="shared" si="9"/>
        <v>N/A</v>
      </c>
      <c r="I46" s="6" t="s">
        <v>1749</v>
      </c>
      <c r="J46" s="6" t="s">
        <v>1749</v>
      </c>
      <c r="K46" s="105" t="str">
        <f>IF(J46="Div by 0", "N/A", IF(J46="N/A","N/A", IF(J46&gt;30, "No", IF(J46&lt;-30, "No", "Yes"))))</f>
        <v>N/A</v>
      </c>
    </row>
    <row r="47" spans="1:11" x14ac:dyDescent="0.2">
      <c r="A47" s="131" t="s">
        <v>920</v>
      </c>
      <c r="B47" s="113" t="s">
        <v>213</v>
      </c>
      <c r="C47" s="130">
        <v>0</v>
      </c>
      <c r="D47" s="114" t="str">
        <f t="shared" si="7"/>
        <v>N/A</v>
      </c>
      <c r="E47" s="118">
        <v>2.331379E-4</v>
      </c>
      <c r="F47" s="114" t="str">
        <f t="shared" si="8"/>
        <v>N/A</v>
      </c>
      <c r="G47" s="118">
        <v>3.3263310000000002E-4</v>
      </c>
      <c r="H47" s="114" t="str">
        <f t="shared" si="9"/>
        <v>N/A</v>
      </c>
      <c r="I47" s="115" t="s">
        <v>1749</v>
      </c>
      <c r="J47" s="115">
        <v>42.68</v>
      </c>
      <c r="K47" s="116" t="str">
        <f>IF(J47="Div by 0", "N/A", IF(J47="N/A","N/A", IF(J47&gt;30, "No", IF(J47&lt;-30, "No", "Yes"))))</f>
        <v>No</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22737906</v>
      </c>
      <c r="D6" s="5" t="str">
        <f t="shared" ref="D6:D15" si="0">IF($B6="N/A","N/A",IF(C6&lt;0,"No","Yes"))</f>
        <v>N/A</v>
      </c>
      <c r="E6" s="56">
        <v>24905733</v>
      </c>
      <c r="F6" s="5" t="str">
        <f t="shared" ref="F6:F15" si="1">IF($B6="N/A","N/A",IF(E6&lt;0,"No","Yes"))</f>
        <v>N/A</v>
      </c>
      <c r="G6" s="56">
        <v>31432366</v>
      </c>
      <c r="H6" s="5" t="str">
        <f t="shared" ref="H6:H15" si="2">IF($B6="N/A","N/A",IF(G6&lt;0,"No","Yes"))</f>
        <v>N/A</v>
      </c>
      <c r="I6" s="6">
        <v>9.5340000000000007</v>
      </c>
      <c r="J6" s="6">
        <v>26.21</v>
      </c>
      <c r="K6" s="105" t="str">
        <f t="shared" ref="K6:K15" si="3">IF(J6="Div by 0", "N/A", IF(J6="N/A","N/A", IF(J6&gt;30, "No", IF(J6&lt;-30, "No", "Yes"))))</f>
        <v>Yes</v>
      </c>
    </row>
    <row r="7" spans="1:11" x14ac:dyDescent="0.2">
      <c r="A7" s="125" t="s">
        <v>442</v>
      </c>
      <c r="B7" s="3" t="s">
        <v>213</v>
      </c>
      <c r="C7" s="57">
        <v>0.20942561730000001</v>
      </c>
      <c r="D7" s="5" t="str">
        <f t="shared" si="0"/>
        <v>N/A</v>
      </c>
      <c r="E7" s="57">
        <v>0.1943207213</v>
      </c>
      <c r="F7" s="5" t="str">
        <f t="shared" si="1"/>
        <v>N/A</v>
      </c>
      <c r="G7" s="57">
        <v>0.1654982002</v>
      </c>
      <c r="H7" s="5" t="str">
        <f t="shared" si="2"/>
        <v>N/A</v>
      </c>
      <c r="I7" s="6">
        <v>-7.21</v>
      </c>
      <c r="J7" s="6">
        <v>-14.8</v>
      </c>
      <c r="K7" s="105" t="str">
        <f t="shared" si="3"/>
        <v>Yes</v>
      </c>
    </row>
    <row r="8" spans="1:11" x14ac:dyDescent="0.2">
      <c r="A8" s="125" t="s">
        <v>443</v>
      </c>
      <c r="B8" s="3" t="s">
        <v>213</v>
      </c>
      <c r="C8" s="57">
        <v>21.073488473000001</v>
      </c>
      <c r="D8" s="5" t="str">
        <f t="shared" si="0"/>
        <v>N/A</v>
      </c>
      <c r="E8" s="57">
        <v>18.97412937</v>
      </c>
      <c r="F8" s="5" t="str">
        <f t="shared" si="1"/>
        <v>N/A</v>
      </c>
      <c r="G8" s="57">
        <v>15.799590142</v>
      </c>
      <c r="H8" s="5" t="str">
        <f t="shared" si="2"/>
        <v>N/A</v>
      </c>
      <c r="I8" s="6">
        <v>-9.9600000000000009</v>
      </c>
      <c r="J8" s="6">
        <v>-16.7</v>
      </c>
      <c r="K8" s="105" t="str">
        <f t="shared" si="3"/>
        <v>Yes</v>
      </c>
    </row>
    <row r="9" spans="1:11" x14ac:dyDescent="0.2">
      <c r="A9" s="125" t="s">
        <v>444</v>
      </c>
      <c r="B9" s="3" t="s">
        <v>213</v>
      </c>
      <c r="C9" s="57">
        <v>41.180683041000002</v>
      </c>
      <c r="D9" s="5" t="str">
        <f t="shared" si="0"/>
        <v>N/A</v>
      </c>
      <c r="E9" s="57">
        <v>39.038405333999997</v>
      </c>
      <c r="F9" s="5" t="str">
        <f t="shared" si="1"/>
        <v>N/A</v>
      </c>
      <c r="G9" s="57">
        <v>27.414245558000001</v>
      </c>
      <c r="H9" s="5" t="str">
        <f t="shared" si="2"/>
        <v>N/A</v>
      </c>
      <c r="I9" s="6">
        <v>-5.2</v>
      </c>
      <c r="J9" s="6">
        <v>-29.8</v>
      </c>
      <c r="K9" s="105" t="str">
        <f t="shared" si="3"/>
        <v>Yes</v>
      </c>
    </row>
    <row r="10" spans="1:11" x14ac:dyDescent="0.2">
      <c r="A10" s="125" t="s">
        <v>445</v>
      </c>
      <c r="B10" s="3" t="s">
        <v>213</v>
      </c>
      <c r="C10" s="57">
        <v>37.343500321</v>
      </c>
      <c r="D10" s="5" t="str">
        <f t="shared" si="0"/>
        <v>N/A</v>
      </c>
      <c r="E10" s="57">
        <v>41.651823698999998</v>
      </c>
      <c r="F10" s="5" t="str">
        <f t="shared" si="1"/>
        <v>N/A</v>
      </c>
      <c r="G10" s="57">
        <v>56.540856644000002</v>
      </c>
      <c r="H10" s="5" t="str">
        <f t="shared" si="2"/>
        <v>N/A</v>
      </c>
      <c r="I10" s="6">
        <v>11.54</v>
      </c>
      <c r="J10" s="6">
        <v>35.75</v>
      </c>
      <c r="K10" s="105" t="str">
        <f t="shared" si="3"/>
        <v>No</v>
      </c>
    </row>
    <row r="11" spans="1:11" x14ac:dyDescent="0.2">
      <c r="A11" s="125" t="s">
        <v>1616</v>
      </c>
      <c r="B11" s="3" t="s">
        <v>213</v>
      </c>
      <c r="C11" s="57">
        <v>76.002680282</v>
      </c>
      <c r="D11" s="5" t="str">
        <f t="shared" si="0"/>
        <v>N/A</v>
      </c>
      <c r="E11" s="57">
        <v>65.749488279999994</v>
      </c>
      <c r="F11" s="5" t="str">
        <f t="shared" si="1"/>
        <v>N/A</v>
      </c>
      <c r="G11" s="57">
        <v>0</v>
      </c>
      <c r="H11" s="5" t="str">
        <f t="shared" si="2"/>
        <v>N/A</v>
      </c>
      <c r="I11" s="6">
        <v>-13.5</v>
      </c>
      <c r="J11" s="6">
        <v>-100</v>
      </c>
      <c r="K11" s="105" t="str">
        <f t="shared" si="3"/>
        <v>No</v>
      </c>
    </row>
    <row r="12" spans="1:11" x14ac:dyDescent="0.2">
      <c r="A12" s="125" t="s">
        <v>16</v>
      </c>
      <c r="B12" s="3" t="s">
        <v>213</v>
      </c>
      <c r="C12" s="57">
        <v>4.8325602190000003</v>
      </c>
      <c r="D12" s="5" t="str">
        <f t="shared" si="0"/>
        <v>N/A</v>
      </c>
      <c r="E12" s="57">
        <v>4.5632666182000001</v>
      </c>
      <c r="F12" s="5" t="str">
        <f t="shared" si="1"/>
        <v>N/A</v>
      </c>
      <c r="G12" s="57">
        <v>4.009666342</v>
      </c>
      <c r="H12" s="5" t="str">
        <f t="shared" si="2"/>
        <v>N/A</v>
      </c>
      <c r="I12" s="6">
        <v>-5.57</v>
      </c>
      <c r="J12" s="6">
        <v>-12.1</v>
      </c>
      <c r="K12" s="105" t="str">
        <f t="shared" si="3"/>
        <v>Yes</v>
      </c>
    </row>
    <row r="13" spans="1:11" x14ac:dyDescent="0.2">
      <c r="A13" s="125" t="s">
        <v>36</v>
      </c>
      <c r="B13" s="3" t="s">
        <v>213</v>
      </c>
      <c r="C13" s="57">
        <v>12.552759541</v>
      </c>
      <c r="D13" s="5" t="str">
        <f t="shared" si="0"/>
        <v>N/A</v>
      </c>
      <c r="E13" s="57">
        <v>12.143890706000001</v>
      </c>
      <c r="F13" s="5" t="str">
        <f t="shared" si="1"/>
        <v>N/A</v>
      </c>
      <c r="G13" s="57">
        <v>10.212099689</v>
      </c>
      <c r="H13" s="5" t="str">
        <f t="shared" si="2"/>
        <v>N/A</v>
      </c>
      <c r="I13" s="6">
        <v>-3.26</v>
      </c>
      <c r="J13" s="6">
        <v>-15.9</v>
      </c>
      <c r="K13" s="105" t="str">
        <f t="shared" si="3"/>
        <v>Yes</v>
      </c>
    </row>
    <row r="14" spans="1:11" x14ac:dyDescent="0.2">
      <c r="A14" s="125" t="s">
        <v>37</v>
      </c>
      <c r="B14" s="3" t="s">
        <v>213</v>
      </c>
      <c r="C14" s="57">
        <v>16.922019531</v>
      </c>
      <c r="D14" s="5" t="str">
        <f t="shared" si="0"/>
        <v>N/A</v>
      </c>
      <c r="E14" s="57">
        <v>16.818698263000002</v>
      </c>
      <c r="F14" s="5" t="str">
        <f t="shared" si="1"/>
        <v>N/A</v>
      </c>
      <c r="G14" s="57">
        <v>12.509935279</v>
      </c>
      <c r="H14" s="5" t="str">
        <f t="shared" si="2"/>
        <v>N/A</v>
      </c>
      <c r="I14" s="6">
        <v>-0.61099999999999999</v>
      </c>
      <c r="J14" s="6">
        <v>-25.6</v>
      </c>
      <c r="K14" s="105" t="str">
        <f t="shared" si="3"/>
        <v>Yes</v>
      </c>
    </row>
    <row r="15" spans="1:11" x14ac:dyDescent="0.2">
      <c r="A15" s="125" t="s">
        <v>38</v>
      </c>
      <c r="B15" s="3" t="s">
        <v>213</v>
      </c>
      <c r="C15" s="57">
        <v>2.7293107830999999</v>
      </c>
      <c r="D15" s="5" t="str">
        <f t="shared" si="0"/>
        <v>N/A</v>
      </c>
      <c r="E15" s="57">
        <v>2.8050558263999998</v>
      </c>
      <c r="F15" s="5" t="str">
        <f t="shared" si="1"/>
        <v>N/A</v>
      </c>
      <c r="G15" s="57">
        <v>3.0132826921000002</v>
      </c>
      <c r="H15" s="5" t="str">
        <f t="shared" si="2"/>
        <v>N/A</v>
      </c>
      <c r="I15" s="6">
        <v>2.7749999999999999</v>
      </c>
      <c r="J15" s="6">
        <v>7.423</v>
      </c>
      <c r="K15" s="105" t="str">
        <f t="shared" si="3"/>
        <v>Yes</v>
      </c>
    </row>
    <row r="16" spans="1:11" x14ac:dyDescent="0.2">
      <c r="A16" s="125" t="s">
        <v>376</v>
      </c>
      <c r="B16" s="3" t="s">
        <v>213</v>
      </c>
      <c r="C16" s="4">
        <v>58.848039921000002</v>
      </c>
      <c r="D16" s="5" t="str">
        <f t="shared" ref="D16:D41" si="4">IF($B16="N/A","N/A",IF(C16&lt;0,"No","Yes"))</f>
        <v>N/A</v>
      </c>
      <c r="E16" s="4">
        <v>55.369998545999998</v>
      </c>
      <c r="F16" s="5" t="str">
        <f t="shared" ref="F16:F41" si="5">IF($B16="N/A","N/A",IF(E16&lt;0,"No","Yes"))</f>
        <v>N/A</v>
      </c>
      <c r="G16" s="4">
        <v>22.809692404</v>
      </c>
      <c r="H16" s="5" t="str">
        <f t="shared" ref="H16:H41" si="6">IF($B16="N/A","N/A",IF(G16&lt;0,"No","Yes"))</f>
        <v>N/A</v>
      </c>
      <c r="I16" s="6">
        <v>-5.91</v>
      </c>
      <c r="J16" s="6">
        <v>-58.8</v>
      </c>
      <c r="K16" s="105" t="str">
        <f t="shared" ref="K16:K41" si="7">IF(J16="Div by 0", "N/A", IF(J16="N/A","N/A", IF(J16&gt;30, "No", IF(J16&lt;-30, "No", "Yes"))))</f>
        <v>No</v>
      </c>
    </row>
    <row r="17" spans="1:11" x14ac:dyDescent="0.2">
      <c r="A17" s="125" t="s">
        <v>377</v>
      </c>
      <c r="B17" s="3" t="s">
        <v>213</v>
      </c>
      <c r="C17" s="4">
        <v>1.1304954818999999</v>
      </c>
      <c r="D17" s="5" t="str">
        <f t="shared" si="4"/>
        <v>N/A</v>
      </c>
      <c r="E17" s="4">
        <v>0.59349789060000002</v>
      </c>
      <c r="F17" s="5" t="str">
        <f t="shared" si="5"/>
        <v>N/A</v>
      </c>
      <c r="G17" s="4">
        <v>0.98526786050000004</v>
      </c>
      <c r="H17" s="5" t="str">
        <f t="shared" si="6"/>
        <v>N/A</v>
      </c>
      <c r="I17" s="6">
        <v>-47.5</v>
      </c>
      <c r="J17" s="6">
        <v>66.010000000000005</v>
      </c>
      <c r="K17" s="105" t="str">
        <f t="shared" si="7"/>
        <v>No</v>
      </c>
    </row>
    <row r="18" spans="1:11" x14ac:dyDescent="0.2">
      <c r="A18" s="125" t="s">
        <v>378</v>
      </c>
      <c r="B18" s="3" t="s">
        <v>213</v>
      </c>
      <c r="C18" s="4">
        <v>2.9435428199999999E-2</v>
      </c>
      <c r="D18" s="5" t="str">
        <f t="shared" si="4"/>
        <v>N/A</v>
      </c>
      <c r="E18" s="4">
        <v>2.4829624599999999E-2</v>
      </c>
      <c r="F18" s="5" t="str">
        <f t="shared" si="5"/>
        <v>N/A</v>
      </c>
      <c r="G18" s="4">
        <v>0</v>
      </c>
      <c r="H18" s="5" t="str">
        <f t="shared" si="6"/>
        <v>N/A</v>
      </c>
      <c r="I18" s="6">
        <v>-15.6</v>
      </c>
      <c r="J18" s="6">
        <v>-100</v>
      </c>
      <c r="K18" s="105" t="str">
        <f t="shared" si="7"/>
        <v>No</v>
      </c>
    </row>
    <row r="19" spans="1:11" x14ac:dyDescent="0.2">
      <c r="A19" s="125" t="s">
        <v>379</v>
      </c>
      <c r="B19" s="3" t="s">
        <v>213</v>
      </c>
      <c r="C19" s="4">
        <v>21.188622206000002</v>
      </c>
      <c r="D19" s="5" t="str">
        <f t="shared" si="4"/>
        <v>N/A</v>
      </c>
      <c r="E19" s="4">
        <v>18.641274280000001</v>
      </c>
      <c r="F19" s="5" t="str">
        <f t="shared" si="5"/>
        <v>N/A</v>
      </c>
      <c r="G19" s="4">
        <v>13.693086292</v>
      </c>
      <c r="H19" s="5" t="str">
        <f t="shared" si="6"/>
        <v>N/A</v>
      </c>
      <c r="I19" s="6">
        <v>-12</v>
      </c>
      <c r="J19" s="6">
        <v>-26.5</v>
      </c>
      <c r="K19" s="105" t="str">
        <f t="shared" si="7"/>
        <v>Yes</v>
      </c>
    </row>
    <row r="20" spans="1:11" x14ac:dyDescent="0.2">
      <c r="A20" s="125" t="s">
        <v>380</v>
      </c>
      <c r="B20" s="3" t="s">
        <v>213</v>
      </c>
      <c r="C20" s="4">
        <v>1.6150167918</v>
      </c>
      <c r="D20" s="5" t="str">
        <f t="shared" si="4"/>
        <v>N/A</v>
      </c>
      <c r="E20" s="4">
        <v>2.4603572198000001</v>
      </c>
      <c r="F20" s="5" t="str">
        <f t="shared" si="5"/>
        <v>N/A</v>
      </c>
      <c r="G20" s="4">
        <v>3.7307054772999999</v>
      </c>
      <c r="H20" s="5" t="str">
        <f t="shared" si="6"/>
        <v>N/A</v>
      </c>
      <c r="I20" s="6">
        <v>52.34</v>
      </c>
      <c r="J20" s="6">
        <v>51.63</v>
      </c>
      <c r="K20" s="105" t="str">
        <f t="shared" si="7"/>
        <v>No</v>
      </c>
    </row>
    <row r="21" spans="1:11" x14ac:dyDescent="0.2">
      <c r="A21" s="125" t="s">
        <v>381</v>
      </c>
      <c r="B21" s="3" t="s">
        <v>213</v>
      </c>
      <c r="C21" s="4">
        <v>0.1535717493</v>
      </c>
      <c r="D21" s="5" t="str">
        <f t="shared" si="4"/>
        <v>N/A</v>
      </c>
      <c r="E21" s="4">
        <v>0.12368638179999999</v>
      </c>
      <c r="F21" s="5" t="str">
        <f t="shared" si="5"/>
        <v>N/A</v>
      </c>
      <c r="G21" s="4">
        <v>0.1120755593</v>
      </c>
      <c r="H21" s="5" t="str">
        <f t="shared" si="6"/>
        <v>N/A</v>
      </c>
      <c r="I21" s="6">
        <v>-19.5</v>
      </c>
      <c r="J21" s="6">
        <v>-9.39</v>
      </c>
      <c r="K21" s="105" t="str">
        <f t="shared" si="7"/>
        <v>Yes</v>
      </c>
    </row>
    <row r="22" spans="1:11" x14ac:dyDescent="0.2">
      <c r="A22" s="125" t="s">
        <v>382</v>
      </c>
      <c r="B22" s="3" t="s">
        <v>213</v>
      </c>
      <c r="C22" s="4">
        <v>8.4614739808999992</v>
      </c>
      <c r="D22" s="5" t="str">
        <f t="shared" si="4"/>
        <v>N/A</v>
      </c>
      <c r="E22" s="4">
        <v>13.351110766</v>
      </c>
      <c r="F22" s="5" t="str">
        <f t="shared" si="5"/>
        <v>N/A</v>
      </c>
      <c r="G22" s="4">
        <v>41.166372903999999</v>
      </c>
      <c r="H22" s="5" t="str">
        <f t="shared" si="6"/>
        <v>N/A</v>
      </c>
      <c r="I22" s="6">
        <v>57.79</v>
      </c>
      <c r="J22" s="6">
        <v>208.3</v>
      </c>
      <c r="K22" s="105" t="str">
        <f t="shared" si="7"/>
        <v>No</v>
      </c>
    </row>
    <row r="23" spans="1:11" x14ac:dyDescent="0.2">
      <c r="A23" s="125" t="s">
        <v>383</v>
      </c>
      <c r="B23" s="3" t="s">
        <v>213</v>
      </c>
      <c r="C23" s="4">
        <v>0</v>
      </c>
      <c r="D23" s="5" t="str">
        <f t="shared" si="4"/>
        <v>N/A</v>
      </c>
      <c r="E23" s="4">
        <v>0</v>
      </c>
      <c r="F23" s="5" t="str">
        <f t="shared" si="5"/>
        <v>N/A</v>
      </c>
      <c r="G23" s="4">
        <v>0</v>
      </c>
      <c r="H23" s="5" t="str">
        <f t="shared" si="6"/>
        <v>N/A</v>
      </c>
      <c r="I23" s="6" t="s">
        <v>1749</v>
      </c>
      <c r="J23" s="6" t="s">
        <v>1749</v>
      </c>
      <c r="K23" s="105" t="str">
        <f t="shared" si="7"/>
        <v>N/A</v>
      </c>
    </row>
    <row r="24" spans="1:11" x14ac:dyDescent="0.2">
      <c r="A24" s="125" t="s">
        <v>384</v>
      </c>
      <c r="B24" s="3" t="s">
        <v>213</v>
      </c>
      <c r="C24" s="4">
        <v>4.0114467884999998</v>
      </c>
      <c r="D24" s="5" t="str">
        <f t="shared" si="4"/>
        <v>N/A</v>
      </c>
      <c r="E24" s="4">
        <v>3.8222243850000002</v>
      </c>
      <c r="F24" s="5" t="str">
        <f t="shared" si="5"/>
        <v>N/A</v>
      </c>
      <c r="G24" s="4">
        <v>4.5154825443000002</v>
      </c>
      <c r="H24" s="5" t="str">
        <f t="shared" si="6"/>
        <v>N/A</v>
      </c>
      <c r="I24" s="6">
        <v>-4.72</v>
      </c>
      <c r="J24" s="6">
        <v>18.14</v>
      </c>
      <c r="K24" s="105" t="str">
        <f t="shared" si="7"/>
        <v>Yes</v>
      </c>
    </row>
    <row r="25" spans="1:11" x14ac:dyDescent="0.2">
      <c r="A25" s="125" t="s">
        <v>385</v>
      </c>
      <c r="B25" s="3" t="s">
        <v>213</v>
      </c>
      <c r="C25" s="4">
        <v>0.63062975099999996</v>
      </c>
      <c r="D25" s="5" t="str">
        <f t="shared" si="4"/>
        <v>N/A</v>
      </c>
      <c r="E25" s="4">
        <v>1.2319934531000001</v>
      </c>
      <c r="F25" s="5" t="str">
        <f t="shared" si="5"/>
        <v>N/A</v>
      </c>
      <c r="G25" s="4">
        <v>4.3786617907999998</v>
      </c>
      <c r="H25" s="5" t="str">
        <f t="shared" si="6"/>
        <v>N/A</v>
      </c>
      <c r="I25" s="6">
        <v>95.36</v>
      </c>
      <c r="J25" s="6">
        <v>255.4</v>
      </c>
      <c r="K25" s="105" t="str">
        <f t="shared" si="7"/>
        <v>No</v>
      </c>
    </row>
    <row r="26" spans="1:11" x14ac:dyDescent="0.2">
      <c r="A26" s="125" t="s">
        <v>386</v>
      </c>
      <c r="B26" s="3" t="s">
        <v>213</v>
      </c>
      <c r="C26" s="4">
        <v>9.3218786299999995E-2</v>
      </c>
      <c r="D26" s="5" t="str">
        <f t="shared" si="4"/>
        <v>N/A</v>
      </c>
      <c r="E26" s="4">
        <v>0.12580637559999999</v>
      </c>
      <c r="F26" s="5" t="str">
        <f t="shared" si="5"/>
        <v>N/A</v>
      </c>
      <c r="G26" s="4">
        <v>0.1870333274</v>
      </c>
      <c r="H26" s="5" t="str">
        <f t="shared" si="6"/>
        <v>N/A</v>
      </c>
      <c r="I26" s="6">
        <v>34.96</v>
      </c>
      <c r="J26" s="6">
        <v>48.67</v>
      </c>
      <c r="K26" s="105" t="str">
        <f t="shared" si="7"/>
        <v>No</v>
      </c>
    </row>
    <row r="27" spans="1:11" x14ac:dyDescent="0.2">
      <c r="A27" s="125" t="s">
        <v>387</v>
      </c>
      <c r="B27" s="3" t="s">
        <v>213</v>
      </c>
      <c r="C27" s="4">
        <v>1.25385337E-2</v>
      </c>
      <c r="D27" s="5" t="str">
        <f t="shared" si="4"/>
        <v>N/A</v>
      </c>
      <c r="E27" s="4">
        <v>8.9336860999999993E-3</v>
      </c>
      <c r="F27" s="5" t="str">
        <f t="shared" si="5"/>
        <v>N/A</v>
      </c>
      <c r="G27" s="4">
        <v>8.3671716000000007E-3</v>
      </c>
      <c r="H27" s="5" t="str">
        <f t="shared" si="6"/>
        <v>N/A</v>
      </c>
      <c r="I27" s="6">
        <v>-28.8</v>
      </c>
      <c r="J27" s="6">
        <v>-6.34</v>
      </c>
      <c r="K27" s="105" t="str">
        <f t="shared" si="7"/>
        <v>Yes</v>
      </c>
    </row>
    <row r="28" spans="1:11" x14ac:dyDescent="0.2">
      <c r="A28" s="125" t="s">
        <v>388</v>
      </c>
      <c r="B28" s="3" t="s">
        <v>213</v>
      </c>
      <c r="C28" s="4">
        <v>2.9906010000000001E-4</v>
      </c>
      <c r="D28" s="5" t="str">
        <f t="shared" si="4"/>
        <v>N/A</v>
      </c>
      <c r="E28" s="4">
        <v>1.646207E-4</v>
      </c>
      <c r="F28" s="5" t="str">
        <f t="shared" si="5"/>
        <v>N/A</v>
      </c>
      <c r="G28" s="4">
        <v>0</v>
      </c>
      <c r="H28" s="5" t="str">
        <f t="shared" si="6"/>
        <v>N/A</v>
      </c>
      <c r="I28" s="6">
        <v>-45</v>
      </c>
      <c r="J28" s="6">
        <v>-100</v>
      </c>
      <c r="K28" s="105" t="str">
        <f t="shared" si="7"/>
        <v>No</v>
      </c>
    </row>
    <row r="29" spans="1:11" x14ac:dyDescent="0.2">
      <c r="A29" s="125" t="s">
        <v>389</v>
      </c>
      <c r="B29" s="3" t="s">
        <v>213</v>
      </c>
      <c r="C29" s="4">
        <v>8.7958847000000008E-6</v>
      </c>
      <c r="D29" s="5" t="str">
        <f t="shared" si="4"/>
        <v>N/A</v>
      </c>
      <c r="E29" s="4">
        <v>0</v>
      </c>
      <c r="F29" s="5" t="str">
        <f t="shared" si="5"/>
        <v>N/A</v>
      </c>
      <c r="G29" s="4">
        <v>0</v>
      </c>
      <c r="H29" s="5" t="str">
        <f t="shared" si="6"/>
        <v>N/A</v>
      </c>
      <c r="I29" s="6">
        <v>-100</v>
      </c>
      <c r="J29" s="6" t="s">
        <v>1749</v>
      </c>
      <c r="K29" s="105" t="str">
        <f t="shared" si="7"/>
        <v>N/A</v>
      </c>
    </row>
    <row r="30" spans="1:11" x14ac:dyDescent="0.2">
      <c r="A30" s="125" t="s">
        <v>390</v>
      </c>
      <c r="B30" s="3" t="s">
        <v>213</v>
      </c>
      <c r="C30" s="4">
        <v>1.90474884E-2</v>
      </c>
      <c r="D30" s="5" t="str">
        <f t="shared" si="4"/>
        <v>N/A</v>
      </c>
      <c r="E30" s="4">
        <v>1.06923173E-2</v>
      </c>
      <c r="F30" s="5" t="str">
        <f t="shared" si="5"/>
        <v>N/A</v>
      </c>
      <c r="G30" s="4">
        <v>1.2805272100000001E-2</v>
      </c>
      <c r="H30" s="5" t="str">
        <f t="shared" si="6"/>
        <v>N/A</v>
      </c>
      <c r="I30" s="6">
        <v>-43.9</v>
      </c>
      <c r="J30" s="6">
        <v>19.760000000000002</v>
      </c>
      <c r="K30" s="105" t="str">
        <f t="shared" si="7"/>
        <v>Yes</v>
      </c>
    </row>
    <row r="31" spans="1:11" x14ac:dyDescent="0.2">
      <c r="A31" s="125" t="s">
        <v>391</v>
      </c>
      <c r="B31" s="3" t="s">
        <v>213</v>
      </c>
      <c r="C31" s="4">
        <v>1.099486E-4</v>
      </c>
      <c r="D31" s="5" t="str">
        <f t="shared" si="4"/>
        <v>N/A</v>
      </c>
      <c r="E31" s="4">
        <v>1.8686460700000001E-2</v>
      </c>
      <c r="F31" s="5" t="str">
        <f t="shared" si="5"/>
        <v>N/A</v>
      </c>
      <c r="G31" s="4">
        <v>0.1015259239</v>
      </c>
      <c r="H31" s="5" t="str">
        <f t="shared" si="6"/>
        <v>N/A</v>
      </c>
      <c r="I31" s="6">
        <v>16896</v>
      </c>
      <c r="J31" s="6">
        <v>443.3</v>
      </c>
      <c r="K31" s="105" t="str">
        <f t="shared" si="7"/>
        <v>No</v>
      </c>
    </row>
    <row r="32" spans="1:11" x14ac:dyDescent="0.2">
      <c r="A32" s="125" t="s">
        <v>392</v>
      </c>
      <c r="B32" s="3" t="s">
        <v>213</v>
      </c>
      <c r="C32" s="4">
        <v>1.0162281434</v>
      </c>
      <c r="D32" s="5" t="str">
        <f t="shared" si="4"/>
        <v>N/A</v>
      </c>
      <c r="E32" s="4">
        <v>1.1678997763000001</v>
      </c>
      <c r="F32" s="5" t="str">
        <f t="shared" si="5"/>
        <v>N/A</v>
      </c>
      <c r="G32" s="4">
        <v>2.1487692018</v>
      </c>
      <c r="H32" s="5" t="str">
        <f t="shared" si="6"/>
        <v>N/A</v>
      </c>
      <c r="I32" s="6">
        <v>14.92</v>
      </c>
      <c r="J32" s="6">
        <v>83.99</v>
      </c>
      <c r="K32" s="105" t="str">
        <f t="shared" si="7"/>
        <v>No</v>
      </c>
    </row>
    <row r="33" spans="1:11" x14ac:dyDescent="0.2">
      <c r="A33" s="125" t="s">
        <v>393</v>
      </c>
      <c r="B33" s="3" t="s">
        <v>213</v>
      </c>
      <c r="C33" s="4">
        <v>4.9089832600000001E-2</v>
      </c>
      <c r="D33" s="5" t="str">
        <f t="shared" si="4"/>
        <v>N/A</v>
      </c>
      <c r="E33" s="4">
        <v>5.2164696400000002E-2</v>
      </c>
      <c r="F33" s="5" t="str">
        <f t="shared" si="5"/>
        <v>N/A</v>
      </c>
      <c r="G33" s="4">
        <v>0.10236582249999999</v>
      </c>
      <c r="H33" s="5" t="str">
        <f t="shared" si="6"/>
        <v>N/A</v>
      </c>
      <c r="I33" s="6">
        <v>6.2640000000000002</v>
      </c>
      <c r="J33" s="6">
        <v>96.24</v>
      </c>
      <c r="K33" s="105" t="str">
        <f t="shared" si="7"/>
        <v>No</v>
      </c>
    </row>
    <row r="34" spans="1:11" x14ac:dyDescent="0.2">
      <c r="A34" s="125" t="s">
        <v>394</v>
      </c>
      <c r="B34" s="3" t="s">
        <v>213</v>
      </c>
      <c r="C34" s="4">
        <v>0.32590072279999999</v>
      </c>
      <c r="D34" s="5" t="str">
        <f t="shared" si="4"/>
        <v>N/A</v>
      </c>
      <c r="E34" s="4">
        <v>0.3649561328</v>
      </c>
      <c r="F34" s="5" t="str">
        <f t="shared" si="5"/>
        <v>N/A</v>
      </c>
      <c r="G34" s="4">
        <v>0.27621528709999998</v>
      </c>
      <c r="H34" s="5" t="str">
        <f t="shared" si="6"/>
        <v>N/A</v>
      </c>
      <c r="I34" s="6">
        <v>11.98</v>
      </c>
      <c r="J34" s="6">
        <v>-24.3</v>
      </c>
      <c r="K34" s="105" t="str">
        <f t="shared" si="7"/>
        <v>Yes</v>
      </c>
    </row>
    <row r="35" spans="1:11" x14ac:dyDescent="0.2">
      <c r="A35" s="125" t="s">
        <v>395</v>
      </c>
      <c r="B35" s="3" t="s">
        <v>213</v>
      </c>
      <c r="C35" s="4">
        <v>1.0751385814000001</v>
      </c>
      <c r="D35" s="5" t="str">
        <f t="shared" si="4"/>
        <v>N/A</v>
      </c>
      <c r="E35" s="4">
        <v>1.2377351029999999</v>
      </c>
      <c r="F35" s="5" t="str">
        <f t="shared" si="5"/>
        <v>N/A</v>
      </c>
      <c r="G35" s="4">
        <v>1.0907005855</v>
      </c>
      <c r="H35" s="5" t="str">
        <f t="shared" si="6"/>
        <v>N/A</v>
      </c>
      <c r="I35" s="6">
        <v>15.12</v>
      </c>
      <c r="J35" s="6">
        <v>-11.9</v>
      </c>
      <c r="K35" s="105" t="str">
        <f t="shared" si="7"/>
        <v>Yes</v>
      </c>
    </row>
    <row r="36" spans="1:11" x14ac:dyDescent="0.2">
      <c r="A36" s="125" t="s">
        <v>396</v>
      </c>
      <c r="B36" s="3" t="s">
        <v>213</v>
      </c>
      <c r="C36" s="4">
        <v>4.4419220000000001E-4</v>
      </c>
      <c r="D36" s="5" t="str">
        <f t="shared" si="4"/>
        <v>N/A</v>
      </c>
      <c r="E36" s="4">
        <v>4.1516545999999996E-3</v>
      </c>
      <c r="F36" s="5" t="str">
        <f t="shared" si="5"/>
        <v>N/A</v>
      </c>
      <c r="G36" s="4">
        <v>8.8730196000000004E-3</v>
      </c>
      <c r="H36" s="5" t="str">
        <f t="shared" si="6"/>
        <v>N/A</v>
      </c>
      <c r="I36" s="6">
        <v>834.7</v>
      </c>
      <c r="J36" s="6">
        <v>113.7</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1749</v>
      </c>
      <c r="J37" s="6" t="s">
        <v>1749</v>
      </c>
      <c r="K37" s="105" t="str">
        <f t="shared" si="7"/>
        <v>N/A</v>
      </c>
    </row>
    <row r="38" spans="1:11" x14ac:dyDescent="0.2">
      <c r="A38" s="125" t="s">
        <v>398</v>
      </c>
      <c r="B38" s="3" t="s">
        <v>213</v>
      </c>
      <c r="C38" s="4">
        <v>0</v>
      </c>
      <c r="D38" s="5" t="str">
        <f t="shared" si="4"/>
        <v>N/A</v>
      </c>
      <c r="E38" s="4">
        <v>4.0151398000000003E-6</v>
      </c>
      <c r="F38" s="5" t="str">
        <f t="shared" si="5"/>
        <v>N/A</v>
      </c>
      <c r="G38" s="4">
        <v>7.3172999999999999E-5</v>
      </c>
      <c r="H38" s="5" t="str">
        <f t="shared" si="6"/>
        <v>N/A</v>
      </c>
      <c r="I38" s="6" t="s">
        <v>1749</v>
      </c>
      <c r="J38" s="6">
        <v>1722</v>
      </c>
      <c r="K38" s="105" t="str">
        <f t="shared" si="7"/>
        <v>No</v>
      </c>
    </row>
    <row r="39" spans="1:11" x14ac:dyDescent="0.2">
      <c r="A39" s="125" t="s">
        <v>399</v>
      </c>
      <c r="B39" s="3" t="s">
        <v>213</v>
      </c>
      <c r="C39" s="4">
        <v>0.90110760420000002</v>
      </c>
      <c r="D39" s="5" t="str">
        <f t="shared" si="4"/>
        <v>N/A</v>
      </c>
      <c r="E39" s="4">
        <v>1.1024891337</v>
      </c>
      <c r="F39" s="5" t="str">
        <f t="shared" si="5"/>
        <v>N/A</v>
      </c>
      <c r="G39" s="4">
        <v>4.6719263830999997</v>
      </c>
      <c r="H39" s="5" t="str">
        <f t="shared" si="6"/>
        <v>N/A</v>
      </c>
      <c r="I39" s="6">
        <v>22.35</v>
      </c>
      <c r="J39" s="6">
        <v>323.8</v>
      </c>
      <c r="K39" s="105" t="str">
        <f t="shared" si="7"/>
        <v>No</v>
      </c>
    </row>
    <row r="40" spans="1:11" x14ac:dyDescent="0.2">
      <c r="A40" s="125" t="s">
        <v>400</v>
      </c>
      <c r="B40" s="3" t="s">
        <v>213</v>
      </c>
      <c r="C40" s="4">
        <v>0</v>
      </c>
      <c r="D40" s="5" t="str">
        <f t="shared" si="4"/>
        <v>N/A</v>
      </c>
      <c r="E40" s="4">
        <v>0</v>
      </c>
      <c r="F40" s="5" t="str">
        <f t="shared" si="5"/>
        <v>N/A</v>
      </c>
      <c r="G40" s="4">
        <v>0</v>
      </c>
      <c r="H40" s="5" t="str">
        <f t="shared" si="6"/>
        <v>N/A</v>
      </c>
      <c r="I40" s="6" t="s">
        <v>1749</v>
      </c>
      <c r="J40" s="6" t="s">
        <v>1749</v>
      </c>
      <c r="K40" s="105" t="str">
        <f t="shared" si="7"/>
        <v>N/A</v>
      </c>
    </row>
    <row r="41" spans="1:11" x14ac:dyDescent="0.2">
      <c r="A41" s="125" t="s">
        <v>401</v>
      </c>
      <c r="B41" s="3" t="s">
        <v>213</v>
      </c>
      <c r="C41" s="4">
        <v>0.43813621180000001</v>
      </c>
      <c r="D41" s="5" t="str">
        <f t="shared" si="4"/>
        <v>N/A</v>
      </c>
      <c r="E41" s="4">
        <v>0.28734348030000001</v>
      </c>
      <c r="F41" s="5" t="str">
        <f t="shared" si="5"/>
        <v>N/A</v>
      </c>
      <c r="G41" s="4">
        <v>0</v>
      </c>
      <c r="H41" s="5" t="str">
        <f t="shared" si="6"/>
        <v>N/A</v>
      </c>
      <c r="I41" s="6">
        <v>-34.4</v>
      </c>
      <c r="J41" s="6">
        <v>-100</v>
      </c>
      <c r="K41" s="105" t="str">
        <f t="shared" si="7"/>
        <v>No</v>
      </c>
    </row>
    <row r="42" spans="1:11" x14ac:dyDescent="0.2">
      <c r="A42" s="125" t="s">
        <v>32</v>
      </c>
      <c r="B42" s="3" t="s">
        <v>213</v>
      </c>
      <c r="C42" s="4">
        <v>98.839514949000005</v>
      </c>
      <c r="D42" s="5" t="str">
        <f t="shared" ref="D42:D51" si="8">IF($B42="N/A","N/A",IF(C42&lt;0,"No","Yes"))</f>
        <v>N/A</v>
      </c>
      <c r="E42" s="4">
        <v>99.398006073999994</v>
      </c>
      <c r="F42" s="5" t="str">
        <f t="shared" ref="F42:F51" si="9">IF($B42="N/A","N/A",IF(E42&lt;0,"No","Yes"))</f>
        <v>N/A</v>
      </c>
      <c r="G42" s="4">
        <v>99.022876611000001</v>
      </c>
      <c r="H42" s="5" t="str">
        <f t="shared" ref="H42:H51" si="10">IF($B42="N/A","N/A",IF(G42&lt;0,"No","Yes"))</f>
        <v>N/A</v>
      </c>
      <c r="I42" s="6">
        <v>0.56499999999999995</v>
      </c>
      <c r="J42" s="6">
        <v>-0.377</v>
      </c>
      <c r="K42" s="105" t="str">
        <f t="shared" ref="K42:K51" si="11">IF(J42="Div by 0", "N/A", IF(J42="N/A","N/A", IF(J42&gt;30, "No", IF(J42&lt;-30, "No", "Yes"))))</f>
        <v>Yes</v>
      </c>
    </row>
    <row r="43" spans="1:11" x14ac:dyDescent="0.2">
      <c r="A43" s="125" t="s">
        <v>39</v>
      </c>
      <c r="B43" s="3" t="s">
        <v>213</v>
      </c>
      <c r="C43" s="4">
        <v>99.999983841000002</v>
      </c>
      <c r="D43" s="5" t="str">
        <f t="shared" si="8"/>
        <v>N/A</v>
      </c>
      <c r="E43" s="4">
        <v>99.999711223000006</v>
      </c>
      <c r="F43" s="5" t="str">
        <f t="shared" si="9"/>
        <v>N/A</v>
      </c>
      <c r="G43" s="4">
        <v>99.999153905</v>
      </c>
      <c r="H43" s="5" t="str">
        <f t="shared" si="10"/>
        <v>N/A</v>
      </c>
      <c r="I43" s="6">
        <v>0</v>
      </c>
      <c r="J43" s="6">
        <v>-1E-3</v>
      </c>
      <c r="K43" s="105" t="str">
        <f t="shared" si="11"/>
        <v>Yes</v>
      </c>
    </row>
    <row r="44" spans="1:11" x14ac:dyDescent="0.2">
      <c r="A44" s="125" t="s">
        <v>40</v>
      </c>
      <c r="B44" s="3" t="s">
        <v>213</v>
      </c>
      <c r="C44" s="4">
        <v>56.896015472999999</v>
      </c>
      <c r="D44" s="5" t="str">
        <f t="shared" si="8"/>
        <v>N/A</v>
      </c>
      <c r="E44" s="4">
        <v>57.092341423999997</v>
      </c>
      <c r="F44" s="5" t="str">
        <f t="shared" si="9"/>
        <v>N/A</v>
      </c>
      <c r="G44" s="4">
        <v>56.017820010999998</v>
      </c>
      <c r="H44" s="5" t="str">
        <f t="shared" si="10"/>
        <v>N/A</v>
      </c>
      <c r="I44" s="6">
        <v>0.34510000000000002</v>
      </c>
      <c r="J44" s="6">
        <v>-1.88</v>
      </c>
      <c r="K44" s="105" t="str">
        <f t="shared" si="11"/>
        <v>Yes</v>
      </c>
    </row>
    <row r="45" spans="1:11" x14ac:dyDescent="0.2">
      <c r="A45" s="125" t="s">
        <v>163</v>
      </c>
      <c r="B45" s="3" t="s">
        <v>213</v>
      </c>
      <c r="C45" s="4">
        <v>55.484959785000001</v>
      </c>
      <c r="D45" s="5" t="str">
        <f t="shared" si="8"/>
        <v>N/A</v>
      </c>
      <c r="E45" s="4">
        <v>60.574635567000001</v>
      </c>
      <c r="F45" s="5" t="str">
        <f t="shared" si="9"/>
        <v>N/A</v>
      </c>
      <c r="G45" s="4">
        <v>96.389975860999996</v>
      </c>
      <c r="H45" s="5" t="str">
        <f t="shared" si="10"/>
        <v>N/A</v>
      </c>
      <c r="I45" s="6">
        <v>9.173</v>
      </c>
      <c r="J45" s="6">
        <v>59.13</v>
      </c>
      <c r="K45" s="105" t="str">
        <f t="shared" si="11"/>
        <v>No</v>
      </c>
    </row>
    <row r="46" spans="1:11" x14ac:dyDescent="0.2">
      <c r="A46" s="125" t="s">
        <v>41</v>
      </c>
      <c r="B46" s="3" t="s">
        <v>213</v>
      </c>
      <c r="C46" s="4">
        <v>94.273938431999994</v>
      </c>
      <c r="D46" s="5" t="str">
        <f t="shared" si="8"/>
        <v>N/A</v>
      </c>
      <c r="E46" s="4">
        <v>99.808863117000001</v>
      </c>
      <c r="F46" s="5" t="str">
        <f t="shared" si="9"/>
        <v>N/A</v>
      </c>
      <c r="G46" s="4">
        <v>100</v>
      </c>
      <c r="H46" s="5" t="str">
        <f t="shared" si="10"/>
        <v>N/A</v>
      </c>
      <c r="I46" s="6">
        <v>5.8710000000000004</v>
      </c>
      <c r="J46" s="6">
        <v>0.1915</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51.740741391</v>
      </c>
      <c r="D48" s="5" t="str">
        <f t="shared" si="8"/>
        <v>N/A</v>
      </c>
      <c r="E48" s="4">
        <v>58.456102262999998</v>
      </c>
      <c r="F48" s="5" t="str">
        <f t="shared" si="9"/>
        <v>N/A</v>
      </c>
      <c r="G48" s="4">
        <v>98.222560693000005</v>
      </c>
      <c r="H48" s="5" t="str">
        <f t="shared" si="10"/>
        <v>N/A</v>
      </c>
      <c r="I48" s="6">
        <v>12.98</v>
      </c>
      <c r="J48" s="6">
        <v>68.03</v>
      </c>
      <c r="K48" s="105" t="str">
        <f t="shared" si="11"/>
        <v>No</v>
      </c>
    </row>
    <row r="49" spans="1:12" x14ac:dyDescent="0.2">
      <c r="A49" s="125" t="s">
        <v>44</v>
      </c>
      <c r="B49" s="3" t="s">
        <v>213</v>
      </c>
      <c r="C49" s="4">
        <v>2.5760697499999999E-2</v>
      </c>
      <c r="D49" s="5" t="str">
        <f t="shared" si="8"/>
        <v>N/A</v>
      </c>
      <c r="E49" s="4">
        <v>21.825006196</v>
      </c>
      <c r="F49" s="5" t="str">
        <f t="shared" si="9"/>
        <v>N/A</v>
      </c>
      <c r="G49" s="4">
        <v>87.006771151999999</v>
      </c>
      <c r="H49" s="5" t="str">
        <f t="shared" si="10"/>
        <v>N/A</v>
      </c>
      <c r="I49" s="6">
        <v>84622</v>
      </c>
      <c r="J49" s="6">
        <v>298.7</v>
      </c>
      <c r="K49" s="105" t="str">
        <f t="shared" si="11"/>
        <v>No</v>
      </c>
    </row>
    <row r="50" spans="1:12" x14ac:dyDescent="0.2">
      <c r="A50" s="125" t="s">
        <v>45</v>
      </c>
      <c r="B50" s="3" t="s">
        <v>213</v>
      </c>
      <c r="C50" s="4">
        <v>1.0066488E-3</v>
      </c>
      <c r="D50" s="5" t="str">
        <f t="shared" si="8"/>
        <v>N/A</v>
      </c>
      <c r="E50" s="4">
        <v>3.7606791264999999</v>
      </c>
      <c r="F50" s="5" t="str">
        <f t="shared" si="9"/>
        <v>N/A</v>
      </c>
      <c r="G50" s="4">
        <v>12.993179338999999</v>
      </c>
      <c r="H50" s="5" t="str">
        <f t="shared" si="10"/>
        <v>N/A</v>
      </c>
      <c r="I50" s="6">
        <v>373000</v>
      </c>
      <c r="J50" s="6">
        <v>245.5</v>
      </c>
      <c r="K50" s="105" t="str">
        <f t="shared" si="11"/>
        <v>No</v>
      </c>
    </row>
    <row r="51" spans="1:12" x14ac:dyDescent="0.2">
      <c r="A51" s="125" t="s">
        <v>50</v>
      </c>
      <c r="B51" s="3" t="s">
        <v>213</v>
      </c>
      <c r="C51" s="4">
        <v>99.973232654</v>
      </c>
      <c r="D51" s="5" t="str">
        <f t="shared" si="8"/>
        <v>N/A</v>
      </c>
      <c r="E51" s="4">
        <v>74.414308048999999</v>
      </c>
      <c r="F51" s="5" t="str">
        <f t="shared" si="9"/>
        <v>N/A</v>
      </c>
      <c r="G51" s="4">
        <v>4.9508800000000003E-5</v>
      </c>
      <c r="H51" s="5" t="str">
        <f t="shared" si="10"/>
        <v>N/A</v>
      </c>
      <c r="I51" s="6">
        <v>-25.6</v>
      </c>
      <c r="J51" s="6">
        <v>-100</v>
      </c>
      <c r="K51" s="105" t="str">
        <f t="shared" si="11"/>
        <v>No</v>
      </c>
      <c r="L51" s="38"/>
    </row>
    <row r="52" spans="1:12" s="38" customFormat="1" x14ac:dyDescent="0.2">
      <c r="A52" s="124" t="s">
        <v>893</v>
      </c>
      <c r="B52" s="3" t="s">
        <v>213</v>
      </c>
      <c r="C52" s="4">
        <v>0.69715742510000001</v>
      </c>
      <c r="D52" s="5" t="str">
        <f t="shared" ref="D52:D57" si="12">IF($B52="N/A","N/A",IF(C52&lt;0,"No","Yes"))</f>
        <v>N/A</v>
      </c>
      <c r="E52" s="4">
        <v>0.56670486269999998</v>
      </c>
      <c r="F52" s="5" t="str">
        <f t="shared" ref="F52:F57" si="13">IF($B52="N/A","N/A",IF(E52&lt;0,"No","Yes"))</f>
        <v>N/A</v>
      </c>
      <c r="G52" s="4">
        <v>3.4025437300000003E-2</v>
      </c>
      <c r="H52" s="5" t="str">
        <f t="shared" ref="H52:H57" si="14">IF($B52="N/A","N/A",IF(G52&lt;0,"No","Yes"))</f>
        <v>N/A</v>
      </c>
      <c r="I52" s="6">
        <v>-18.7</v>
      </c>
      <c r="J52" s="6">
        <v>-94</v>
      </c>
      <c r="K52" s="105" t="str">
        <f t="shared" ref="K52:K57" si="15">IF(J52="Div by 0", "N/A", IF(J52="N/A","N/A", IF(J52&gt;30, "No", IF(J52&lt;-30, "No", "Yes"))))</f>
        <v>No</v>
      </c>
    </row>
    <row r="53" spans="1:12" s="38" customFormat="1" x14ac:dyDescent="0.2">
      <c r="A53" s="124" t="s">
        <v>894</v>
      </c>
      <c r="B53" s="3" t="s">
        <v>213</v>
      </c>
      <c r="C53" s="4">
        <v>1.6712181E-3</v>
      </c>
      <c r="D53" s="5" t="str">
        <f t="shared" si="12"/>
        <v>N/A</v>
      </c>
      <c r="E53" s="4">
        <v>1.8670399999999999E-3</v>
      </c>
      <c r="F53" s="5" t="str">
        <f t="shared" si="13"/>
        <v>N/A</v>
      </c>
      <c r="G53" s="4">
        <v>2.7678480000000003E-4</v>
      </c>
      <c r="H53" s="5" t="str">
        <f t="shared" si="14"/>
        <v>N/A</v>
      </c>
      <c r="I53" s="6">
        <v>11.72</v>
      </c>
      <c r="J53" s="6">
        <v>-85.2</v>
      </c>
      <c r="K53" s="105" t="str">
        <f t="shared" si="15"/>
        <v>No</v>
      </c>
    </row>
    <row r="54" spans="1:12" s="38" customFormat="1" x14ac:dyDescent="0.2">
      <c r="A54" s="124" t="s">
        <v>895</v>
      </c>
      <c r="B54" s="3" t="s">
        <v>213</v>
      </c>
      <c r="C54" s="4">
        <v>2.8337437933</v>
      </c>
      <c r="D54" s="5" t="str">
        <f t="shared" si="12"/>
        <v>N/A</v>
      </c>
      <c r="E54" s="4">
        <v>2.6535777927000002</v>
      </c>
      <c r="F54" s="5" t="str">
        <f t="shared" si="13"/>
        <v>N/A</v>
      </c>
      <c r="G54" s="4">
        <v>1.7717947163000001</v>
      </c>
      <c r="H54" s="5" t="str">
        <f t="shared" si="14"/>
        <v>N/A</v>
      </c>
      <c r="I54" s="6">
        <v>-6.36</v>
      </c>
      <c r="J54" s="6">
        <v>-33.200000000000003</v>
      </c>
      <c r="K54" s="105" t="str">
        <f t="shared" si="15"/>
        <v>No</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1749</v>
      </c>
      <c r="J55" s="6" t="s">
        <v>1749</v>
      </c>
      <c r="K55" s="105" t="str">
        <f t="shared" si="15"/>
        <v>N/A</v>
      </c>
    </row>
    <row r="56" spans="1:12" s="38" customFormat="1" ht="25.5" x14ac:dyDescent="0.2">
      <c r="A56" s="124" t="s">
        <v>897</v>
      </c>
      <c r="B56" s="3" t="s">
        <v>213</v>
      </c>
      <c r="C56" s="4">
        <v>0</v>
      </c>
      <c r="D56" s="5" t="str">
        <f t="shared" si="12"/>
        <v>N/A</v>
      </c>
      <c r="E56" s="4">
        <v>5.6212000000000003E-5</v>
      </c>
      <c r="F56" s="5" t="str">
        <f t="shared" si="13"/>
        <v>N/A</v>
      </c>
      <c r="G56" s="4">
        <v>0</v>
      </c>
      <c r="H56" s="5" t="str">
        <f t="shared" si="14"/>
        <v>N/A</v>
      </c>
      <c r="I56" s="6" t="s">
        <v>1749</v>
      </c>
      <c r="J56" s="6">
        <v>-100</v>
      </c>
      <c r="K56" s="105" t="str">
        <f t="shared" si="15"/>
        <v>No</v>
      </c>
    </row>
    <row r="57" spans="1:12" s="38" customFormat="1" ht="25.5" x14ac:dyDescent="0.2">
      <c r="A57" s="131" t="s">
        <v>933</v>
      </c>
      <c r="B57" s="133" t="s">
        <v>213</v>
      </c>
      <c r="C57" s="118">
        <v>0</v>
      </c>
      <c r="D57" s="114" t="str">
        <f t="shared" si="12"/>
        <v>N/A</v>
      </c>
      <c r="E57" s="118">
        <v>5.2196800000000001E-5</v>
      </c>
      <c r="F57" s="114" t="str">
        <f t="shared" si="13"/>
        <v>N/A</v>
      </c>
      <c r="G57" s="118">
        <v>0</v>
      </c>
      <c r="H57" s="114" t="str">
        <f t="shared" si="14"/>
        <v>N/A</v>
      </c>
      <c r="I57" s="115" t="s">
        <v>1749</v>
      </c>
      <c r="J57" s="115">
        <v>-100</v>
      </c>
      <c r="K57" s="116" t="str">
        <f t="shared" si="15"/>
        <v>No</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11076053</v>
      </c>
      <c r="D7" s="19" t="str">
        <f>IF($B7="N/A","N/A",IF(C7&gt;15,"No",IF(C7&lt;-15,"No","Yes")))</f>
        <v>N/A</v>
      </c>
      <c r="E7" s="18">
        <v>11609951</v>
      </c>
      <c r="F7" s="19" t="str">
        <f>IF($B7="N/A","N/A",IF(E7&gt;15,"No",IF(E7&lt;-15,"No","Yes")))</f>
        <v>N/A</v>
      </c>
      <c r="G7" s="18">
        <v>14248466</v>
      </c>
      <c r="H7" s="19" t="str">
        <f>IF($B7="N/A","N/A",IF(G7&gt;15,"No",IF(G7&lt;-15,"No","Yes")))</f>
        <v>N/A</v>
      </c>
      <c r="I7" s="20">
        <v>4.82</v>
      </c>
      <c r="J7" s="20">
        <v>22.73</v>
      </c>
      <c r="K7" s="106" t="str">
        <f t="shared" ref="K7:K22" si="0">IF(J7="Div by 0", "N/A", IF(J7="N/A","N/A", IF(J7&gt;30, "No", IF(J7&lt;-30, "No", "Yes"))))</f>
        <v>Yes</v>
      </c>
    </row>
    <row r="8" spans="1:11" x14ac:dyDescent="0.2">
      <c r="A8" s="104" t="s">
        <v>362</v>
      </c>
      <c r="B8" s="17" t="s">
        <v>213</v>
      </c>
      <c r="C8" s="21">
        <v>26.838333114000001</v>
      </c>
      <c r="D8" s="19" t="str">
        <f>IF($B8="N/A","N/A",IF(C8&gt;15,"No",IF(C8&lt;-15,"No","Yes")))</f>
        <v>N/A</v>
      </c>
      <c r="E8" s="21">
        <v>26.150833884000001</v>
      </c>
      <c r="F8" s="19" t="str">
        <f>IF($B8="N/A","N/A",IF(E8&gt;15,"No",IF(E8&lt;-15,"No","Yes")))</f>
        <v>N/A</v>
      </c>
      <c r="G8" s="21">
        <v>26.165371064999999</v>
      </c>
      <c r="H8" s="19" t="str">
        <f>IF($B8="N/A","N/A",IF(G8&gt;15,"No",IF(G8&lt;-15,"No","Yes")))</f>
        <v>N/A</v>
      </c>
      <c r="I8" s="20">
        <v>-2.56</v>
      </c>
      <c r="J8" s="20">
        <v>5.5599999999999997E-2</v>
      </c>
      <c r="K8" s="106" t="str">
        <f t="shared" si="0"/>
        <v>Yes</v>
      </c>
    </row>
    <row r="9" spans="1:11" x14ac:dyDescent="0.2">
      <c r="A9" s="104" t="s">
        <v>119</v>
      </c>
      <c r="B9" s="22" t="s">
        <v>213</v>
      </c>
      <c r="C9" s="5">
        <v>73.161666886000006</v>
      </c>
      <c r="D9" s="5" t="str">
        <f>IF($B9="N/A","N/A",IF(C9&gt;15,"No",IF(C9&lt;-15,"No","Yes")))</f>
        <v>N/A</v>
      </c>
      <c r="E9" s="5">
        <v>73.849166116000006</v>
      </c>
      <c r="F9" s="5" t="str">
        <f>IF($B9="N/A","N/A",IF(E9&gt;15,"No",IF(E9&lt;-15,"No","Yes")))</f>
        <v>N/A</v>
      </c>
      <c r="G9" s="5">
        <v>73.834628934999998</v>
      </c>
      <c r="H9" s="5" t="str">
        <f>IF($B9="N/A","N/A",IF(G9&gt;15,"No",IF(G9&lt;-15,"No","Yes")))</f>
        <v>N/A</v>
      </c>
      <c r="I9" s="6">
        <v>0.93969999999999998</v>
      </c>
      <c r="J9" s="6">
        <v>-0.02</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105" t="str">
        <f t="shared" si="0"/>
        <v>N/A</v>
      </c>
    </row>
    <row r="11" spans="1:11" x14ac:dyDescent="0.2">
      <c r="A11" s="104" t="s">
        <v>834</v>
      </c>
      <c r="B11" s="22" t="s">
        <v>214</v>
      </c>
      <c r="C11" s="5">
        <v>26.838549796999999</v>
      </c>
      <c r="D11" s="5" t="str">
        <f>IF(OR($B11="N/A",$C11="N/A"),"N/A",IF(C11&gt;100,"No",IF(C11&lt;95,"No","Yes")))</f>
        <v>No</v>
      </c>
      <c r="E11" s="5">
        <v>62.574691313999999</v>
      </c>
      <c r="F11" s="5" t="str">
        <f>IF(OR($B11="N/A",$E11="N/A"),"N/A",IF(E11&gt;100,"No",IF(E11&lt;95,"No","Yes")))</f>
        <v>No</v>
      </c>
      <c r="G11" s="5">
        <v>26.165371064999999</v>
      </c>
      <c r="H11" s="5" t="str">
        <f>IF($B11="N/A","N/A",IF(G11&gt;100,"No",IF(G11&lt;95,"No","Yes")))</f>
        <v>No</v>
      </c>
      <c r="I11" s="6">
        <v>133.19999999999999</v>
      </c>
      <c r="J11" s="6">
        <v>-58.2</v>
      </c>
      <c r="K11" s="105" t="str">
        <f t="shared" si="0"/>
        <v>No</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1749</v>
      </c>
      <c r="J12" s="6" t="s">
        <v>1749</v>
      </c>
      <c r="K12" s="105" t="str">
        <f t="shared" si="0"/>
        <v>N/A</v>
      </c>
    </row>
    <row r="13" spans="1:11" x14ac:dyDescent="0.2">
      <c r="A13" s="104" t="s">
        <v>835</v>
      </c>
      <c r="B13" s="22" t="s">
        <v>214</v>
      </c>
      <c r="C13" s="5">
        <v>1.2639880000000001E-4</v>
      </c>
      <c r="D13" s="5" t="str">
        <f t="shared" si="1"/>
        <v>No</v>
      </c>
      <c r="E13" s="5">
        <v>4.5452388199999999E-2</v>
      </c>
      <c r="F13" s="5" t="str">
        <f t="shared" si="2"/>
        <v>No</v>
      </c>
      <c r="G13" s="5">
        <v>0</v>
      </c>
      <c r="H13" s="5" t="str">
        <f t="shared" si="3"/>
        <v>No</v>
      </c>
      <c r="I13" s="6">
        <v>35860</v>
      </c>
      <c r="J13" s="6">
        <v>-100</v>
      </c>
      <c r="K13" s="105" t="str">
        <f t="shared" si="0"/>
        <v>No</v>
      </c>
    </row>
    <row r="14" spans="1:11" x14ac:dyDescent="0.2">
      <c r="A14" s="104" t="s">
        <v>13</v>
      </c>
      <c r="B14" s="22" t="s">
        <v>213</v>
      </c>
      <c r="C14" s="23">
        <v>2972628</v>
      </c>
      <c r="D14" s="5" t="str">
        <f>IF($B14="N/A","N/A",IF(C14&gt;15,"No",IF(C14&lt;-15,"No","Yes")))</f>
        <v>N/A</v>
      </c>
      <c r="E14" s="23">
        <v>3036099</v>
      </c>
      <c r="F14" s="5" t="str">
        <f>IF($B14="N/A","N/A",IF(E14&gt;15,"No",IF(E14&lt;-15,"No","Yes")))</f>
        <v>N/A</v>
      </c>
      <c r="G14" s="23">
        <v>3728164</v>
      </c>
      <c r="H14" s="5" t="str">
        <f>IF($B14="N/A","N/A",IF(G14&gt;15,"No",IF(G14&lt;-15,"No","Yes")))</f>
        <v>N/A</v>
      </c>
      <c r="I14" s="6">
        <v>2.1349999999999998</v>
      </c>
      <c r="J14" s="6">
        <v>22.79</v>
      </c>
      <c r="K14" s="105" t="str">
        <f t="shared" si="0"/>
        <v>Yes</v>
      </c>
    </row>
    <row r="15" spans="1:11" ht="14.25" customHeight="1" x14ac:dyDescent="0.2">
      <c r="A15" s="104" t="s">
        <v>441</v>
      </c>
      <c r="B15" s="22" t="s">
        <v>213</v>
      </c>
      <c r="C15" s="5">
        <v>0</v>
      </c>
      <c r="D15" s="5" t="str">
        <f>IF($B15="N/A","N/A",IF(C15&gt;15,"No",IF(C15&lt;-15,"No","Yes")))</f>
        <v>N/A</v>
      </c>
      <c r="E15" s="5">
        <v>2.5858840570999999</v>
      </c>
      <c r="F15" s="5" t="str">
        <f>IF($B15="N/A","N/A",IF(E15&gt;15,"No",IF(E15&lt;-15,"No","Yes")))</f>
        <v>N/A</v>
      </c>
      <c r="G15" s="5">
        <v>0</v>
      </c>
      <c r="H15" s="5" t="str">
        <f>IF($B15="N/A","N/A",IF(G15&gt;15,"No",IF(G15&lt;-15,"No","Yes")))</f>
        <v>N/A</v>
      </c>
      <c r="I15" s="6" t="s">
        <v>1749</v>
      </c>
      <c r="J15" s="6">
        <v>-100</v>
      </c>
      <c r="K15" s="105" t="str">
        <f t="shared" si="0"/>
        <v>No</v>
      </c>
    </row>
    <row r="16" spans="1:11" ht="12.75" customHeight="1" x14ac:dyDescent="0.2">
      <c r="A16" s="104" t="s">
        <v>857</v>
      </c>
      <c r="B16" s="22" t="s">
        <v>213</v>
      </c>
      <c r="C16" s="24" t="s">
        <v>1749</v>
      </c>
      <c r="D16" s="5" t="str">
        <f>IF($B16="N/A","N/A",IF(C16&gt;15,"No",IF(C16&lt;-15,"No","Yes")))</f>
        <v>N/A</v>
      </c>
      <c r="E16" s="24">
        <v>91.995312698999996</v>
      </c>
      <c r="F16" s="5" t="str">
        <f>IF($B16="N/A","N/A",IF(E16&gt;15,"No",IF(E16&lt;-15,"No","Yes")))</f>
        <v>N/A</v>
      </c>
      <c r="G16" s="24" t="s">
        <v>1749</v>
      </c>
      <c r="H16" s="5" t="str">
        <f>IF($B16="N/A","N/A",IF(G16&gt;15,"No",IF(G16&lt;-15,"No","Yes")))</f>
        <v>N/A</v>
      </c>
      <c r="I16" s="6" t="s">
        <v>1749</v>
      </c>
      <c r="J16" s="6" t="s">
        <v>1749</v>
      </c>
      <c r="K16" s="105" t="str">
        <f t="shared" si="0"/>
        <v>N/A</v>
      </c>
    </row>
    <row r="17" spans="1:11" x14ac:dyDescent="0.2">
      <c r="A17" s="104" t="s">
        <v>131</v>
      </c>
      <c r="B17" s="22" t="s">
        <v>213</v>
      </c>
      <c r="C17" s="23">
        <v>4504</v>
      </c>
      <c r="D17" s="5" t="str">
        <f>IF($B17="N/A","N/A",IF(C17&gt;15,"No",IF(C17&lt;-15,"No","Yes")))</f>
        <v>N/A</v>
      </c>
      <c r="E17" s="23">
        <v>3588</v>
      </c>
      <c r="F17" s="5" t="str">
        <f>IF($B17="N/A","N/A",IF(E17&gt;15,"No",IF(E17&lt;-15,"No","Yes")))</f>
        <v>N/A</v>
      </c>
      <c r="G17" s="23">
        <v>1189</v>
      </c>
      <c r="H17" s="5" t="str">
        <f>IF($B17="N/A","N/A",IF(G17&gt;15,"No",IF(G17&lt;-15,"No","Yes")))</f>
        <v>N/A</v>
      </c>
      <c r="I17" s="6">
        <v>-20.3</v>
      </c>
      <c r="J17" s="6">
        <v>-66.900000000000006</v>
      </c>
      <c r="K17" s="105" t="str">
        <f t="shared" si="0"/>
        <v>No</v>
      </c>
    </row>
    <row r="18" spans="1:11" x14ac:dyDescent="0.2">
      <c r="A18" s="104" t="s">
        <v>346</v>
      </c>
      <c r="B18" s="22" t="s">
        <v>213</v>
      </c>
      <c r="C18" s="4">
        <v>4.06643052E-2</v>
      </c>
      <c r="D18" s="5" t="str">
        <f>IF($B18="N/A","N/A",IF(C18&gt;15,"No",IF(C18&lt;-15,"No","Yes")))</f>
        <v>N/A</v>
      </c>
      <c r="E18" s="4">
        <v>3.0904523199999999E-2</v>
      </c>
      <c r="F18" s="5" t="str">
        <f>IF($B18="N/A","N/A",IF(E18&gt;15,"No",IF(E18&lt;-15,"No","Yes")))</f>
        <v>N/A</v>
      </c>
      <c r="G18" s="4">
        <v>8.3447580000000007E-3</v>
      </c>
      <c r="H18" s="5" t="str">
        <f>IF($B18="N/A","N/A",IF(G18&gt;15,"No",IF(G18&lt;-15,"No","Yes")))</f>
        <v>N/A</v>
      </c>
      <c r="I18" s="6">
        <v>-24</v>
      </c>
      <c r="J18" s="6">
        <v>-73</v>
      </c>
      <c r="K18" s="105" t="str">
        <f t="shared" si="0"/>
        <v>No</v>
      </c>
    </row>
    <row r="19" spans="1:11" ht="27.75" customHeight="1" x14ac:dyDescent="0.2">
      <c r="A19" s="104" t="s">
        <v>836</v>
      </c>
      <c r="B19" s="22" t="s">
        <v>213</v>
      </c>
      <c r="C19" s="24">
        <v>136.33570159999999</v>
      </c>
      <c r="D19" s="5" t="str">
        <f>IF($B19="N/A","N/A",IF(C19&gt;60,"No",IF(C19&lt;15,"No","Yes")))</f>
        <v>N/A</v>
      </c>
      <c r="E19" s="24">
        <v>130.34698997000001</v>
      </c>
      <c r="F19" s="5" t="str">
        <f>IF($B19="N/A","N/A",IF(E19&gt;60,"No",IF(E19&lt;15,"No","Yes")))</f>
        <v>N/A</v>
      </c>
      <c r="G19" s="24">
        <v>117.17409588</v>
      </c>
      <c r="H19" s="5" t="str">
        <f>IF($B19="N/A","N/A",IF(G19&gt;60,"No",IF(G19&lt;15,"No","Yes")))</f>
        <v>N/A</v>
      </c>
      <c r="I19" s="6">
        <v>-4.3899999999999997</v>
      </c>
      <c r="J19" s="6">
        <v>-10.1</v>
      </c>
      <c r="K19" s="105" t="str">
        <f t="shared" si="0"/>
        <v>Yes</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1749</v>
      </c>
      <c r="J20" s="6" t="s">
        <v>1749</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1749</v>
      </c>
      <c r="J21" s="6" t="s">
        <v>1749</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1749</v>
      </c>
      <c r="J22" s="115" t="s">
        <v>1749</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2972628</v>
      </c>
      <c r="D6" s="5" t="str">
        <f>IF($B6="N/A","N/A",IF(C6&gt;15,"No",IF(C6&lt;-15,"No","Yes")))</f>
        <v>N/A</v>
      </c>
      <c r="E6" s="23">
        <v>3036099</v>
      </c>
      <c r="F6" s="5" t="str">
        <f>IF($B6="N/A","N/A",IF(E6&gt;15,"No",IF(E6&lt;-15,"No","Yes")))</f>
        <v>N/A</v>
      </c>
      <c r="G6" s="23">
        <v>3728164</v>
      </c>
      <c r="H6" s="5" t="str">
        <f>IF($B6="N/A","N/A",IF(G6&gt;15,"No",IF(G6&lt;-15,"No","Yes")))</f>
        <v>N/A</v>
      </c>
      <c r="I6" s="6">
        <v>2.1349999999999998</v>
      </c>
      <c r="J6" s="6">
        <v>22.79</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1749</v>
      </c>
      <c r="J8" s="6" t="s">
        <v>1749</v>
      </c>
      <c r="K8" s="105" t="str">
        <f t="shared" si="0"/>
        <v>N/A</v>
      </c>
    </row>
    <row r="9" spans="1:11" x14ac:dyDescent="0.2">
      <c r="A9" s="104" t="s">
        <v>849</v>
      </c>
      <c r="B9" s="22" t="s">
        <v>271</v>
      </c>
      <c r="C9" s="24">
        <v>107.6948017</v>
      </c>
      <c r="D9" s="5" t="str">
        <f>IF($B9="N/A","N/A",IF(C9&gt;60,"No",IF(C9&lt;15,"No","Yes")))</f>
        <v>No</v>
      </c>
      <c r="E9" s="24">
        <v>112.57425038</v>
      </c>
      <c r="F9" s="5" t="str">
        <f>IF($B9="N/A","N/A",IF(E9&gt;60,"No",IF(E9&lt;15,"No","Yes")))</f>
        <v>No</v>
      </c>
      <c r="G9" s="24">
        <v>122.94281663</v>
      </c>
      <c r="H9" s="5" t="str">
        <f>IF($B9="N/A","N/A",IF(G9&gt;60,"No",IF(G9&lt;15,"No","Yes")))</f>
        <v>No</v>
      </c>
      <c r="I9" s="6">
        <v>4.5309999999999997</v>
      </c>
      <c r="J9" s="6">
        <v>9.2100000000000009</v>
      </c>
      <c r="K9" s="105" t="str">
        <f t="shared" si="0"/>
        <v>Yes</v>
      </c>
    </row>
    <row r="10" spans="1:11" x14ac:dyDescent="0.2">
      <c r="A10" s="104" t="s">
        <v>14</v>
      </c>
      <c r="B10" s="22" t="s">
        <v>272</v>
      </c>
      <c r="C10" s="5">
        <v>0.95918493670000005</v>
      </c>
      <c r="D10" s="5" t="str">
        <f>IF($B10="N/A","N/A",IF(C10&gt;15,"No",IF(C10&lt;=0,"No","Yes")))</f>
        <v>Yes</v>
      </c>
      <c r="E10" s="5">
        <v>0.75461966160000005</v>
      </c>
      <c r="F10" s="5" t="str">
        <f>IF($B10="N/A","N/A",IF(E10&gt;15,"No",IF(E10&lt;=0,"No","Yes")))</f>
        <v>Yes</v>
      </c>
      <c r="G10" s="5">
        <v>0</v>
      </c>
      <c r="H10" s="5" t="str">
        <f>IF($B10="N/A","N/A",IF(G10&gt;15,"No",IF(G10&lt;=0,"No","Yes")))</f>
        <v>No</v>
      </c>
      <c r="I10" s="6">
        <v>-21.3</v>
      </c>
      <c r="J10" s="6">
        <v>-100</v>
      </c>
      <c r="K10" s="105" t="str">
        <f t="shared" si="0"/>
        <v>No</v>
      </c>
    </row>
    <row r="11" spans="1:11" x14ac:dyDescent="0.2">
      <c r="A11" s="104" t="s">
        <v>872</v>
      </c>
      <c r="B11" s="22" t="s">
        <v>213</v>
      </c>
      <c r="C11" s="24">
        <v>171.90453477</v>
      </c>
      <c r="D11" s="5" t="str">
        <f>IF($B11="N/A","N/A",IF(C11&gt;15,"No",IF(C11&lt;-15,"No","Yes")))</f>
        <v>N/A</v>
      </c>
      <c r="E11" s="24">
        <v>202.97280782000001</v>
      </c>
      <c r="F11" s="5" t="str">
        <f>IF($B11="N/A","N/A",IF(E11&gt;15,"No",IF(E11&lt;-15,"No","Yes")))</f>
        <v>N/A</v>
      </c>
      <c r="G11" s="24" t="s">
        <v>1749</v>
      </c>
      <c r="H11" s="5" t="str">
        <f>IF($B11="N/A","N/A",IF(G11&gt;15,"No",IF(G11&lt;-15,"No","Yes")))</f>
        <v>N/A</v>
      </c>
      <c r="I11" s="6">
        <v>18.07</v>
      </c>
      <c r="J11" s="6" t="s">
        <v>1749</v>
      </c>
      <c r="K11" s="105" t="str">
        <f t="shared" si="0"/>
        <v>N/A</v>
      </c>
    </row>
    <row r="12" spans="1:11" x14ac:dyDescent="0.2">
      <c r="A12" s="104" t="s">
        <v>934</v>
      </c>
      <c r="B12" s="22" t="s">
        <v>213</v>
      </c>
      <c r="C12" s="5">
        <v>0.65773450290000002</v>
      </c>
      <c r="D12" s="5" t="str">
        <f>IF($B12="N/A","N/A",IF(C12&gt;15,"No",IF(C12&lt;-15,"No","Yes")))</f>
        <v>N/A</v>
      </c>
      <c r="E12" s="5">
        <v>0.76433607729999997</v>
      </c>
      <c r="F12" s="5" t="str">
        <f>IF($B12="N/A","N/A",IF(E12&gt;15,"No",IF(E12&lt;-15,"No","Yes")))</f>
        <v>N/A</v>
      </c>
      <c r="G12" s="5">
        <v>0.52653263110000004</v>
      </c>
      <c r="H12" s="5" t="str">
        <f>IF($B12="N/A","N/A",IF(G12&gt;15,"No",IF(G12&lt;-15,"No","Yes")))</f>
        <v>N/A</v>
      </c>
      <c r="I12" s="6">
        <v>16.21</v>
      </c>
      <c r="J12" s="6">
        <v>-31.1</v>
      </c>
      <c r="K12" s="105" t="str">
        <f t="shared" si="0"/>
        <v>No</v>
      </c>
    </row>
    <row r="13" spans="1:11" x14ac:dyDescent="0.2">
      <c r="A13" s="104" t="s">
        <v>51</v>
      </c>
      <c r="B13" s="22" t="s">
        <v>273</v>
      </c>
      <c r="C13" s="5">
        <v>99.342265497</v>
      </c>
      <c r="D13" s="5" t="str">
        <f>IF($B13="N/A","N/A",IF(C13&gt;99,"No",IF(C13&lt;95,"No","Yes")))</f>
        <v>No</v>
      </c>
      <c r="E13" s="5">
        <v>99.236619095999998</v>
      </c>
      <c r="F13" s="5" t="str">
        <f>IF($B13="N/A","N/A",IF(E13&gt;99,"No",IF(E13&lt;95,"No","Yes")))</f>
        <v>No</v>
      </c>
      <c r="G13" s="5">
        <v>100</v>
      </c>
      <c r="H13" s="5" t="str">
        <f>IF($B13="N/A","N/A",IF(G13&gt;99,"No",IF(G13&lt;95,"No","Yes")))</f>
        <v>No</v>
      </c>
      <c r="I13" s="6">
        <v>-0.106</v>
      </c>
      <c r="J13" s="6">
        <v>0.76929999999999998</v>
      </c>
      <c r="K13" s="105" t="str">
        <f t="shared" si="0"/>
        <v>Yes</v>
      </c>
    </row>
    <row r="14" spans="1:11" x14ac:dyDescent="0.2">
      <c r="A14" s="104" t="s">
        <v>52</v>
      </c>
      <c r="B14" s="22" t="s">
        <v>274</v>
      </c>
      <c r="C14" s="5">
        <v>0.65773450290000002</v>
      </c>
      <c r="D14" s="5" t="str">
        <f>IF($B14="N/A","N/A",IF(C14&gt;6,"No",IF(C14&lt;=0,"No","Yes")))</f>
        <v>Yes</v>
      </c>
      <c r="E14" s="5">
        <v>0.76338090420000004</v>
      </c>
      <c r="F14" s="5" t="str">
        <f>IF($B14="N/A","N/A",IF(E14&gt;6,"No",IF(E14&lt;=0,"No","Yes")))</f>
        <v>Yes</v>
      </c>
      <c r="G14" s="5">
        <v>0</v>
      </c>
      <c r="H14" s="5" t="str">
        <f>IF($B14="N/A","N/A",IF(G14&gt;6,"No",IF(G14&lt;=0,"No","Yes")))</f>
        <v>No</v>
      </c>
      <c r="I14" s="6">
        <v>16.059999999999999</v>
      </c>
      <c r="J14" s="6">
        <v>-100</v>
      </c>
      <c r="K14" s="105" t="str">
        <f t="shared" si="0"/>
        <v>No</v>
      </c>
    </row>
    <row r="15" spans="1:11" x14ac:dyDescent="0.2">
      <c r="A15" s="104" t="s">
        <v>164</v>
      </c>
      <c r="B15" s="22" t="s">
        <v>213</v>
      </c>
      <c r="C15" s="5">
        <v>100</v>
      </c>
      <c r="D15" s="5" t="str">
        <f>IF($B15="N/A","N/A",IF(C15&gt;15,"No",IF(C15&lt;-15,"No","Yes")))</f>
        <v>N/A</v>
      </c>
      <c r="E15" s="5">
        <v>100</v>
      </c>
      <c r="F15" s="5" t="str">
        <f>IF($B15="N/A","N/A",IF(E15&gt;15,"No",IF(E15&lt;-15,"No","Yes")))</f>
        <v>N/A</v>
      </c>
      <c r="G15" s="5">
        <v>100</v>
      </c>
      <c r="H15" s="5" t="str">
        <f>IF($B15="N/A","N/A",IF(G15&gt;15,"No",IF(G15&lt;-15,"No","Yes")))</f>
        <v>N/A</v>
      </c>
      <c r="I15" s="6">
        <v>0</v>
      </c>
      <c r="J15" s="6">
        <v>0</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99.917035659999996</v>
      </c>
      <c r="D17" s="5" t="str">
        <f>IF($B17="N/A","N/A",IF(C17&gt;98,"Yes","No"))</f>
        <v>Yes</v>
      </c>
      <c r="E17" s="5">
        <v>99.915497314999996</v>
      </c>
      <c r="F17" s="5" t="str">
        <f>IF($B17="N/A","N/A",IF(E17&gt;98,"Yes","No"))</f>
        <v>Yes</v>
      </c>
      <c r="G17" s="5">
        <v>99.981384938999994</v>
      </c>
      <c r="H17" s="5" t="str">
        <f>IF($B17="N/A","N/A",IF(G17&gt;98,"Yes","No"))</f>
        <v>Yes</v>
      </c>
      <c r="I17" s="6">
        <v>-2E-3</v>
      </c>
      <c r="J17" s="6">
        <v>6.59E-2</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99.057063311999997</v>
      </c>
      <c r="D19" s="5" t="str">
        <f>IF($B19="N/A","N/A",IF(C19&gt;100,"No",IF(C19&lt;98,"No","Yes")))</f>
        <v>Yes</v>
      </c>
      <c r="E19" s="5">
        <v>99.232699592000003</v>
      </c>
      <c r="F19" s="5" t="str">
        <f>IF($B19="N/A","N/A",IF(E19&gt;100,"No",IF(E19&lt;98,"No","Yes")))</f>
        <v>Yes</v>
      </c>
      <c r="G19" s="5">
        <v>99.508202964999995</v>
      </c>
      <c r="H19" s="5" t="str">
        <f>IF($B19="N/A","N/A",IF(G19&gt;100,"No",IF(G19&lt;98,"No","Yes")))</f>
        <v>Yes</v>
      </c>
      <c r="I19" s="6">
        <v>0.17730000000000001</v>
      </c>
      <c r="J19" s="6">
        <v>0.27760000000000001</v>
      </c>
      <c r="K19" s="105" t="str">
        <f>IF(J19="Div by 0", "N/A", IF(J19="N/A","N/A", IF(J19&gt;30, "No", IF(J19&lt;-30, "No", "Yes"))))</f>
        <v>Yes</v>
      </c>
    </row>
    <row r="20" spans="1:11" x14ac:dyDescent="0.2">
      <c r="A20" s="104" t="s">
        <v>674</v>
      </c>
      <c r="B20" s="22" t="s">
        <v>223</v>
      </c>
      <c r="C20" s="5">
        <v>99.519751545999995</v>
      </c>
      <c r="D20" s="5" t="str">
        <f>IF($B20="N/A","N/A",IF(C20&gt;100,"No",IF(C20&lt;98,"No","Yes")))</f>
        <v>Yes</v>
      </c>
      <c r="E20" s="5">
        <v>99.511906561999993</v>
      </c>
      <c r="F20" s="5" t="str">
        <f>IF($B20="N/A","N/A",IF(E20&gt;100,"No",IF(E20&lt;98,"No","Yes")))</f>
        <v>Yes</v>
      </c>
      <c r="G20" s="5">
        <v>99.584138465999999</v>
      </c>
      <c r="H20" s="5" t="str">
        <f>IF($B20="N/A","N/A",IF(G20&gt;100,"No",IF(G20&lt;98,"No","Yes")))</f>
        <v>Yes</v>
      </c>
      <c r="I20" s="6">
        <v>-8.0000000000000002E-3</v>
      </c>
      <c r="J20" s="6">
        <v>7.2599999999999998E-2</v>
      </c>
      <c r="K20" s="105" t="str">
        <f>IF(J20="Div by 0", "N/A", IF(J20="N/A","N/A", IF(J20&gt;30, "No", IF(J20&lt;-30, "No", "Yes"))))</f>
        <v>Yes</v>
      </c>
    </row>
    <row r="21" spans="1:11" x14ac:dyDescent="0.2">
      <c r="A21" s="104" t="s">
        <v>675</v>
      </c>
      <c r="B21" s="22" t="s">
        <v>223</v>
      </c>
      <c r="C21" s="5">
        <v>99.519751545999995</v>
      </c>
      <c r="D21" s="5" t="str">
        <f>IF($B21="N/A","N/A",IF(C21&gt;100,"No",IF(C21&lt;98,"No","Yes")))</f>
        <v>Yes</v>
      </c>
      <c r="E21" s="5">
        <v>99.511906561999993</v>
      </c>
      <c r="F21" s="5" t="str">
        <f>IF($B21="N/A","N/A",IF(E21&gt;100,"No",IF(E21&lt;98,"No","Yes")))</f>
        <v>Yes</v>
      </c>
      <c r="G21" s="5">
        <v>99.584138465999999</v>
      </c>
      <c r="H21" s="5" t="str">
        <f>IF($B21="N/A","N/A",IF(G21&gt;100,"No",IF(G21&lt;98,"No","Yes")))</f>
        <v>Yes</v>
      </c>
      <c r="I21" s="6">
        <v>-8.0000000000000002E-3</v>
      </c>
      <c r="J21" s="6">
        <v>7.2599999999999998E-2</v>
      </c>
      <c r="K21" s="105" t="str">
        <f>IF(J21="Div by 0", "N/A", IF(J21="N/A","N/A", IF(J21&gt;30, "No", IF(J21&lt;-30, "No", "Yes"))))</f>
        <v>Yes</v>
      </c>
    </row>
    <row r="22" spans="1:11" ht="15" customHeight="1" x14ac:dyDescent="0.2">
      <c r="A22" s="104" t="s">
        <v>1687</v>
      </c>
      <c r="B22" s="22" t="s">
        <v>213</v>
      </c>
      <c r="C22" s="5">
        <v>58.673873757000003</v>
      </c>
      <c r="D22" s="5" t="str">
        <f>IF($B22="N/A","N/A",IF(C22&gt;15,"No",IF(C22&lt;-15,"No","Yes")))</f>
        <v>N/A</v>
      </c>
      <c r="E22" s="5">
        <v>56.533433197999997</v>
      </c>
      <c r="F22" s="5" t="str">
        <f>IF($B22="N/A","N/A",IF(E22&gt;15,"No",IF(E22&lt;-15,"No","Yes")))</f>
        <v>N/A</v>
      </c>
      <c r="G22" s="5">
        <v>56.08860018</v>
      </c>
      <c r="H22" s="5" t="str">
        <f>IF($B22="N/A","N/A",IF(G22&gt;15,"No",IF(G22&lt;-15,"No","Yes")))</f>
        <v>N/A</v>
      </c>
      <c r="I22" s="6">
        <v>-3.65</v>
      </c>
      <c r="J22" s="6">
        <v>-0.78700000000000003</v>
      </c>
      <c r="K22" s="105" t="str">
        <f t="shared" ref="K22:K31" si="1">IF(J22="Div by 0", "N/A", IF(J22="N/A","N/A", IF(J22&gt;30, "No", IF(J22&lt;-30, "No", "Yes"))))</f>
        <v>Yes</v>
      </c>
    </row>
    <row r="23" spans="1:11" x14ac:dyDescent="0.2">
      <c r="A23" s="104" t="s">
        <v>935</v>
      </c>
      <c r="B23" s="22" t="s">
        <v>213</v>
      </c>
      <c r="C23" s="5">
        <v>40.531711334000001</v>
      </c>
      <c r="D23" s="5" t="str">
        <f>IF($B23="N/A","N/A",IF(C23&gt;15,"No",IF(C23&lt;-15,"No","Yes")))</f>
        <v>N/A</v>
      </c>
      <c r="E23" s="5">
        <v>42.633392389000001</v>
      </c>
      <c r="F23" s="5" t="str">
        <f>IF($B23="N/A","N/A",IF(E23&gt;15,"No",IF(E23&lt;-15,"No","Yes")))</f>
        <v>N/A</v>
      </c>
      <c r="G23" s="5">
        <v>43.178465324999998</v>
      </c>
      <c r="H23" s="5" t="str">
        <f>IF($B23="N/A","N/A",IF(G23&gt;15,"No",IF(G23&lt;-15,"No","Yes")))</f>
        <v>N/A</v>
      </c>
      <c r="I23" s="6">
        <v>5.1849999999999996</v>
      </c>
      <c r="J23" s="6">
        <v>1.2789999999999999</v>
      </c>
      <c r="K23" s="105" t="str">
        <f t="shared" si="1"/>
        <v>Yes</v>
      </c>
    </row>
    <row r="24" spans="1:11" ht="25.5" x14ac:dyDescent="0.2">
      <c r="A24" s="104" t="s">
        <v>936</v>
      </c>
      <c r="B24" s="22" t="s">
        <v>213</v>
      </c>
      <c r="C24" s="5">
        <v>0.29495786219999998</v>
      </c>
      <c r="D24" s="5" t="str">
        <f>IF($B24="N/A","N/A",IF(C24&gt;15,"No",IF(C24&lt;-15,"No","Yes")))</f>
        <v>N/A</v>
      </c>
      <c r="E24" s="5">
        <v>0.32446241050000002</v>
      </c>
      <c r="F24" s="5" t="str">
        <f>IF($B24="N/A","N/A",IF(E24&gt;15,"No",IF(E24&lt;-15,"No","Yes")))</f>
        <v>N/A</v>
      </c>
      <c r="G24" s="5">
        <v>0.30358106559999998</v>
      </c>
      <c r="H24" s="5" t="str">
        <f>IF($B24="N/A","N/A",IF(G24&gt;15,"No",IF(G24&lt;-15,"No","Yes")))</f>
        <v>N/A</v>
      </c>
      <c r="I24" s="6">
        <v>10</v>
      </c>
      <c r="J24" s="6">
        <v>-6.44</v>
      </c>
      <c r="K24" s="105" t="str">
        <f t="shared" si="1"/>
        <v>Yes</v>
      </c>
    </row>
    <row r="25" spans="1:11" x14ac:dyDescent="0.2">
      <c r="A25" s="104" t="s">
        <v>166</v>
      </c>
      <c r="B25" s="22" t="s">
        <v>213</v>
      </c>
      <c r="C25" s="5">
        <v>99.519751545999995</v>
      </c>
      <c r="D25" s="5" t="str">
        <f t="shared" ref="D25:D27" si="2">IF($B25="N/A","N/A",IF(C25&gt;15,"No",IF(C25&lt;-15,"No","Yes")))</f>
        <v>N/A</v>
      </c>
      <c r="E25" s="5">
        <v>99.511906561999993</v>
      </c>
      <c r="F25" s="5" t="str">
        <f t="shared" ref="F25:F27" si="3">IF($B25="N/A","N/A",IF(E25&gt;15,"No",IF(E25&lt;-15,"No","Yes")))</f>
        <v>N/A</v>
      </c>
      <c r="G25" s="5">
        <v>99.584138465999999</v>
      </c>
      <c r="H25" s="5" t="str">
        <f t="shared" ref="H25:H27" si="4">IF($B25="N/A","N/A",IF(G25&gt;15,"No",IF(G25&lt;-15,"No","Yes")))</f>
        <v>N/A</v>
      </c>
      <c r="I25" s="6">
        <v>-8.0000000000000002E-3</v>
      </c>
      <c r="J25" s="6">
        <v>7.2599999999999998E-2</v>
      </c>
      <c r="K25" s="105" t="str">
        <f t="shared" si="1"/>
        <v>Yes</v>
      </c>
    </row>
    <row r="26" spans="1:11" x14ac:dyDescent="0.2">
      <c r="A26" s="104" t="s">
        <v>167</v>
      </c>
      <c r="B26" s="22" t="s">
        <v>213</v>
      </c>
      <c r="C26" s="5">
        <v>99.519751545999995</v>
      </c>
      <c r="D26" s="5" t="str">
        <f t="shared" si="2"/>
        <v>N/A</v>
      </c>
      <c r="E26" s="5">
        <v>99.511906561999993</v>
      </c>
      <c r="F26" s="5" t="str">
        <f t="shared" si="3"/>
        <v>N/A</v>
      </c>
      <c r="G26" s="5">
        <v>99.584138465999999</v>
      </c>
      <c r="H26" s="5" t="str">
        <f t="shared" si="4"/>
        <v>N/A</v>
      </c>
      <c r="I26" s="6">
        <v>-8.0000000000000002E-3</v>
      </c>
      <c r="J26" s="6">
        <v>7.2599999999999998E-2</v>
      </c>
      <c r="K26" s="105" t="str">
        <f t="shared" si="1"/>
        <v>Yes</v>
      </c>
    </row>
    <row r="27" spans="1:11" x14ac:dyDescent="0.2">
      <c r="A27" s="104" t="s">
        <v>168</v>
      </c>
      <c r="B27" s="22" t="s">
        <v>213</v>
      </c>
      <c r="C27" s="5">
        <v>99.519751545999995</v>
      </c>
      <c r="D27" s="5" t="str">
        <f t="shared" si="2"/>
        <v>N/A</v>
      </c>
      <c r="E27" s="5">
        <v>99.511906561999993</v>
      </c>
      <c r="F27" s="5" t="str">
        <f t="shared" si="3"/>
        <v>N/A</v>
      </c>
      <c r="G27" s="5">
        <v>99.584138465999999</v>
      </c>
      <c r="H27" s="5" t="str">
        <f t="shared" si="4"/>
        <v>N/A</v>
      </c>
      <c r="I27" s="6">
        <v>-8.0000000000000002E-3</v>
      </c>
      <c r="J27" s="6">
        <v>7.2599999999999998E-2</v>
      </c>
      <c r="K27" s="105" t="str">
        <f t="shared" si="1"/>
        <v>Yes</v>
      </c>
    </row>
    <row r="28" spans="1:11" x14ac:dyDescent="0.2">
      <c r="A28" s="104" t="s">
        <v>54</v>
      </c>
      <c r="B28" s="22" t="s">
        <v>213</v>
      </c>
      <c r="C28" s="5">
        <v>1.3122058999999999</v>
      </c>
      <c r="D28" s="5" t="str">
        <f>IF($B28="N/A","N/A",IF(C28&gt;15,"No",IF(C28&lt;-15,"No","Yes")))</f>
        <v>N/A</v>
      </c>
      <c r="E28" s="5">
        <v>1.1750934340000001</v>
      </c>
      <c r="F28" s="5" t="str">
        <f>IF($B28="N/A","N/A",IF(E28&gt;15,"No",IF(E28&lt;-15,"No","Yes")))</f>
        <v>N/A</v>
      </c>
      <c r="G28" s="5">
        <v>1.1062013366000001</v>
      </c>
      <c r="H28" s="5" t="str">
        <f>IF($B28="N/A","N/A",IF(G28&gt;15,"No",IF(G28&lt;-15,"No","Yes")))</f>
        <v>N/A</v>
      </c>
      <c r="I28" s="6">
        <v>-10.4</v>
      </c>
      <c r="J28" s="6">
        <v>-5.86</v>
      </c>
      <c r="K28" s="105" t="str">
        <f t="shared" si="1"/>
        <v>Yes</v>
      </c>
    </row>
    <row r="29" spans="1:11" x14ac:dyDescent="0.2">
      <c r="A29" s="104" t="s">
        <v>55</v>
      </c>
      <c r="B29" s="22" t="s">
        <v>213</v>
      </c>
      <c r="C29" s="5">
        <v>98.207545646</v>
      </c>
      <c r="D29" s="5" t="str">
        <f>IF($B29="N/A","N/A",IF(C29&gt;15,"No",IF(C29&lt;-15,"No","Yes")))</f>
        <v>N/A</v>
      </c>
      <c r="E29" s="5">
        <v>98.336813128000003</v>
      </c>
      <c r="F29" s="5" t="str">
        <f>IF($B29="N/A","N/A",IF(E29&gt;15,"No",IF(E29&lt;-15,"No","Yes")))</f>
        <v>N/A</v>
      </c>
      <c r="G29" s="5">
        <v>98.477937128999997</v>
      </c>
      <c r="H29" s="5" t="str">
        <f>IF($B29="N/A","N/A",IF(G29&gt;15,"No",IF(G29&lt;-15,"No","Yes")))</f>
        <v>N/A</v>
      </c>
      <c r="I29" s="6">
        <v>0.13159999999999999</v>
      </c>
      <c r="J29" s="6">
        <v>0.14349999999999999</v>
      </c>
      <c r="K29" s="105" t="str">
        <f t="shared" si="1"/>
        <v>Yes</v>
      </c>
    </row>
    <row r="30" spans="1:11" x14ac:dyDescent="0.2">
      <c r="A30" s="104" t="s">
        <v>56</v>
      </c>
      <c r="B30" s="22" t="s">
        <v>213</v>
      </c>
      <c r="C30" s="5">
        <v>73.120619196000007</v>
      </c>
      <c r="D30" s="5" t="str">
        <f>IF($B30="N/A","N/A",IF(C30&gt;15,"No",IF(C30&lt;-15,"No","Yes")))</f>
        <v>N/A</v>
      </c>
      <c r="E30" s="5">
        <v>75.545099155000003</v>
      </c>
      <c r="F30" s="5" t="str">
        <f>IF($B30="N/A","N/A",IF(E30&gt;15,"No",IF(E30&lt;-15,"No","Yes")))</f>
        <v>N/A</v>
      </c>
      <c r="G30" s="5">
        <v>77.439833655000001</v>
      </c>
      <c r="H30" s="5" t="str">
        <f>IF($B30="N/A","N/A",IF(G30&gt;15,"No",IF(G30&lt;-15,"No","Yes")))</f>
        <v>N/A</v>
      </c>
      <c r="I30" s="6">
        <v>3.3159999999999998</v>
      </c>
      <c r="J30" s="6">
        <v>2.508</v>
      </c>
      <c r="K30" s="105" t="str">
        <f t="shared" si="1"/>
        <v>Yes</v>
      </c>
    </row>
    <row r="31" spans="1:11" x14ac:dyDescent="0.2">
      <c r="A31" s="112" t="s">
        <v>57</v>
      </c>
      <c r="B31" s="113" t="s">
        <v>213</v>
      </c>
      <c r="C31" s="114">
        <v>16.401682281999999</v>
      </c>
      <c r="D31" s="114" t="str">
        <f>IF($B31="N/A","N/A",IF(C31&gt;15,"No",IF(C31&lt;-15,"No","Yes")))</f>
        <v>N/A</v>
      </c>
      <c r="E31" s="114">
        <v>15.107708938</v>
      </c>
      <c r="F31" s="114" t="str">
        <f>IF($B31="N/A","N/A",IF(E31&gt;15,"No",IF(E31&lt;-15,"No","Yes")))</f>
        <v>N/A</v>
      </c>
      <c r="G31" s="114">
        <v>13.751809202</v>
      </c>
      <c r="H31" s="114" t="str">
        <f>IF($B31="N/A","N/A",IF(G31&gt;15,"No",IF(G31&lt;-15,"No","Yes")))</f>
        <v>N/A</v>
      </c>
      <c r="I31" s="115">
        <v>-7.89</v>
      </c>
      <c r="J31" s="115">
        <v>-8.9700000000000006</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8103425</v>
      </c>
      <c r="D6" s="5" t="str">
        <f t="shared" ref="D6:F18" si="0">IF($B6="N/A","N/A",IF(C6&lt;0,"No","Yes"))</f>
        <v>N/A</v>
      </c>
      <c r="E6" s="23">
        <v>8573852</v>
      </c>
      <c r="F6" s="5" t="str">
        <f t="shared" si="0"/>
        <v>N/A</v>
      </c>
      <c r="G6" s="23">
        <v>10520302</v>
      </c>
      <c r="H6" s="5" t="str">
        <f t="shared" ref="H6:H18" si="1">IF($B6="N/A","N/A",IF(G6&lt;0,"No","Yes"))</f>
        <v>N/A</v>
      </c>
      <c r="I6" s="6">
        <v>5.8049999999999997</v>
      </c>
      <c r="J6" s="6">
        <v>22.7</v>
      </c>
      <c r="K6" s="105" t="str">
        <f t="shared" ref="K6:K18" si="2">IF(J6="Div by 0", "N/A", IF(J6="N/A","N/A", IF(J6&gt;30, "No", IF(J6&lt;-30, "No", "Yes"))))</f>
        <v>Yes</v>
      </c>
    </row>
    <row r="7" spans="1:11" x14ac:dyDescent="0.2">
      <c r="A7" s="102" t="s">
        <v>442</v>
      </c>
      <c r="B7" s="55" t="s">
        <v>213</v>
      </c>
      <c r="C7" s="5">
        <v>0.37896321620000001</v>
      </c>
      <c r="D7" s="5" t="str">
        <f t="shared" si="0"/>
        <v>N/A</v>
      </c>
      <c r="E7" s="5">
        <v>0.33426049340000002</v>
      </c>
      <c r="F7" s="5" t="str">
        <f t="shared" si="0"/>
        <v>N/A</v>
      </c>
      <c r="G7" s="5">
        <v>0.27984938069999998</v>
      </c>
      <c r="H7" s="5" t="str">
        <f t="shared" si="1"/>
        <v>N/A</v>
      </c>
      <c r="I7" s="6">
        <v>-11.8</v>
      </c>
      <c r="J7" s="6">
        <v>-16.3</v>
      </c>
      <c r="K7" s="105" t="str">
        <f t="shared" si="2"/>
        <v>Yes</v>
      </c>
    </row>
    <row r="8" spans="1:11" x14ac:dyDescent="0.2">
      <c r="A8" s="102" t="s">
        <v>443</v>
      </c>
      <c r="B8" s="55" t="s">
        <v>213</v>
      </c>
      <c r="C8" s="5">
        <v>26.264166077999999</v>
      </c>
      <c r="D8" s="5" t="str">
        <f t="shared" si="0"/>
        <v>N/A</v>
      </c>
      <c r="E8" s="5">
        <v>25.02492462</v>
      </c>
      <c r="F8" s="5" t="str">
        <f t="shared" si="0"/>
        <v>N/A</v>
      </c>
      <c r="G8" s="5">
        <v>21.123376495999999</v>
      </c>
      <c r="H8" s="5" t="str">
        <f t="shared" si="1"/>
        <v>N/A</v>
      </c>
      <c r="I8" s="6">
        <v>-4.72</v>
      </c>
      <c r="J8" s="6">
        <v>-15.6</v>
      </c>
      <c r="K8" s="105" t="str">
        <f t="shared" si="2"/>
        <v>Yes</v>
      </c>
    </row>
    <row r="9" spans="1:11" x14ac:dyDescent="0.2">
      <c r="A9" s="102" t="s">
        <v>444</v>
      </c>
      <c r="B9" s="55" t="s">
        <v>213</v>
      </c>
      <c r="C9" s="5">
        <v>29.726060276999998</v>
      </c>
      <c r="D9" s="5" t="str">
        <f t="shared" si="0"/>
        <v>N/A</v>
      </c>
      <c r="E9" s="5">
        <v>28.863351035000001</v>
      </c>
      <c r="F9" s="5" t="str">
        <f t="shared" si="0"/>
        <v>N/A</v>
      </c>
      <c r="G9" s="5">
        <v>22.160114794999998</v>
      </c>
      <c r="H9" s="5" t="str">
        <f t="shared" si="1"/>
        <v>N/A</v>
      </c>
      <c r="I9" s="6">
        <v>-2.9</v>
      </c>
      <c r="J9" s="6">
        <v>-23.2</v>
      </c>
      <c r="K9" s="105" t="str">
        <f t="shared" si="2"/>
        <v>Yes</v>
      </c>
    </row>
    <row r="10" spans="1:11" x14ac:dyDescent="0.2">
      <c r="A10" s="102" t="s">
        <v>445</v>
      </c>
      <c r="B10" s="55" t="s">
        <v>213</v>
      </c>
      <c r="C10" s="5">
        <v>43.528668433</v>
      </c>
      <c r="D10" s="5" t="str">
        <f t="shared" si="0"/>
        <v>N/A</v>
      </c>
      <c r="E10" s="5">
        <v>45.701838567000003</v>
      </c>
      <c r="F10" s="5" t="str">
        <f t="shared" si="0"/>
        <v>N/A</v>
      </c>
      <c r="G10" s="5">
        <v>56.380035478000003</v>
      </c>
      <c r="H10" s="5" t="str">
        <f t="shared" si="1"/>
        <v>N/A</v>
      </c>
      <c r="I10" s="6">
        <v>4.9930000000000003</v>
      </c>
      <c r="J10" s="6">
        <v>23.36</v>
      </c>
      <c r="K10" s="105" t="str">
        <f t="shared" si="2"/>
        <v>Yes</v>
      </c>
    </row>
    <row r="11" spans="1:11" x14ac:dyDescent="0.2">
      <c r="A11" s="128" t="s">
        <v>207</v>
      </c>
      <c r="B11" s="55" t="s">
        <v>213</v>
      </c>
      <c r="C11" s="5">
        <v>4.6646942499999997E-2</v>
      </c>
      <c r="D11" s="5" t="str">
        <f t="shared" si="0"/>
        <v>N/A</v>
      </c>
      <c r="E11" s="5">
        <v>3.3905413799999999E-2</v>
      </c>
      <c r="F11" s="5" t="str">
        <f t="shared" si="0"/>
        <v>N/A</v>
      </c>
      <c r="G11" s="5">
        <v>0</v>
      </c>
      <c r="H11" s="5" t="str">
        <f t="shared" si="1"/>
        <v>N/A</v>
      </c>
      <c r="I11" s="6">
        <v>-27.3</v>
      </c>
      <c r="J11" s="6">
        <v>-100</v>
      </c>
      <c r="K11" s="105" t="str">
        <f t="shared" si="2"/>
        <v>No</v>
      </c>
    </row>
    <row r="12" spans="1:11" x14ac:dyDescent="0.2">
      <c r="A12" s="128" t="s">
        <v>934</v>
      </c>
      <c r="B12" s="55" t="s">
        <v>213</v>
      </c>
      <c r="C12" s="5">
        <v>1.0242583E-3</v>
      </c>
      <c r="D12" s="5" t="str">
        <f t="shared" si="0"/>
        <v>N/A</v>
      </c>
      <c r="E12" s="5">
        <v>1.3296241E-3</v>
      </c>
      <c r="F12" s="5" t="str">
        <f t="shared" si="0"/>
        <v>N/A</v>
      </c>
      <c r="G12" s="5">
        <v>0</v>
      </c>
      <c r="H12" s="5" t="str">
        <f t="shared" si="1"/>
        <v>N/A</v>
      </c>
      <c r="I12" s="6">
        <v>29.81</v>
      </c>
      <c r="J12" s="6">
        <v>-100</v>
      </c>
      <c r="K12" s="105" t="str">
        <f t="shared" si="2"/>
        <v>No</v>
      </c>
    </row>
    <row r="13" spans="1:11" x14ac:dyDescent="0.2">
      <c r="A13" s="128" t="s">
        <v>51</v>
      </c>
      <c r="B13" s="55" t="s">
        <v>213</v>
      </c>
      <c r="C13" s="5">
        <v>99.951872202000004</v>
      </c>
      <c r="D13" s="5" t="str">
        <f t="shared" si="0"/>
        <v>N/A</v>
      </c>
      <c r="E13" s="5">
        <v>99.964263437</v>
      </c>
      <c r="F13" s="5" t="str">
        <f t="shared" si="0"/>
        <v>N/A</v>
      </c>
      <c r="G13" s="5">
        <v>100</v>
      </c>
      <c r="H13" s="5" t="str">
        <f t="shared" si="1"/>
        <v>N/A</v>
      </c>
      <c r="I13" s="6">
        <v>1.24E-2</v>
      </c>
      <c r="J13" s="6">
        <v>3.5700000000000003E-2</v>
      </c>
      <c r="K13" s="105" t="str">
        <f t="shared" si="2"/>
        <v>Yes</v>
      </c>
    </row>
    <row r="14" spans="1:11" x14ac:dyDescent="0.2">
      <c r="A14" s="128" t="s">
        <v>52</v>
      </c>
      <c r="B14" s="55" t="s">
        <v>213</v>
      </c>
      <c r="C14" s="5">
        <v>4.8127797799999997E-2</v>
      </c>
      <c r="D14" s="5" t="str">
        <f t="shared" si="0"/>
        <v>N/A</v>
      </c>
      <c r="E14" s="5">
        <v>3.5736562700000002E-2</v>
      </c>
      <c r="F14" s="5" t="str">
        <f t="shared" si="0"/>
        <v>N/A</v>
      </c>
      <c r="G14" s="5">
        <v>0</v>
      </c>
      <c r="H14" s="5" t="str">
        <f t="shared" si="1"/>
        <v>N/A</v>
      </c>
      <c r="I14" s="6">
        <v>-25.7</v>
      </c>
      <c r="J14" s="6">
        <v>-100</v>
      </c>
      <c r="K14" s="105" t="str">
        <f t="shared" si="2"/>
        <v>No</v>
      </c>
    </row>
    <row r="15" spans="1:11" x14ac:dyDescent="0.2">
      <c r="A15" s="128" t="s">
        <v>164</v>
      </c>
      <c r="B15" s="55" t="s">
        <v>213</v>
      </c>
      <c r="C15" s="5">
        <v>100</v>
      </c>
      <c r="D15" s="5" t="str">
        <f t="shared" si="0"/>
        <v>N/A</v>
      </c>
      <c r="E15" s="5">
        <v>100</v>
      </c>
      <c r="F15" s="5" t="str">
        <f t="shared" si="0"/>
        <v>N/A</v>
      </c>
      <c r="G15" s="5">
        <v>100</v>
      </c>
      <c r="H15" s="5" t="str">
        <f t="shared" si="1"/>
        <v>N/A</v>
      </c>
      <c r="I15" s="6">
        <v>0</v>
      </c>
      <c r="J15" s="6">
        <v>0</v>
      </c>
      <c r="K15" s="105" t="str">
        <f t="shared" si="2"/>
        <v>Yes</v>
      </c>
    </row>
    <row r="16" spans="1:11" x14ac:dyDescent="0.2">
      <c r="A16" s="128" t="s">
        <v>165</v>
      </c>
      <c r="B16" s="55" t="s">
        <v>213</v>
      </c>
      <c r="C16" s="5">
        <v>99.982961963999998</v>
      </c>
      <c r="D16" s="5" t="str">
        <f t="shared" si="0"/>
        <v>N/A</v>
      </c>
      <c r="E16" s="5">
        <v>99.992894469000007</v>
      </c>
      <c r="F16" s="5" t="str">
        <f t="shared" si="0"/>
        <v>N/A</v>
      </c>
      <c r="G16" s="5">
        <v>99.998935392000007</v>
      </c>
      <c r="H16" s="5" t="str">
        <f t="shared" si="1"/>
        <v>N/A</v>
      </c>
      <c r="I16" s="6">
        <v>9.9000000000000008E-3</v>
      </c>
      <c r="J16" s="6">
        <v>6.0000000000000001E-3</v>
      </c>
      <c r="K16" s="105" t="str">
        <f t="shared" si="2"/>
        <v>Yes</v>
      </c>
    </row>
    <row r="17" spans="1:11" x14ac:dyDescent="0.2">
      <c r="A17" s="128" t="s">
        <v>21</v>
      </c>
      <c r="B17" s="55" t="s">
        <v>213</v>
      </c>
      <c r="C17" s="5">
        <v>99.910846624000001</v>
      </c>
      <c r="D17" s="5" t="str">
        <f t="shared" si="0"/>
        <v>N/A</v>
      </c>
      <c r="E17" s="5">
        <v>99.841554826000007</v>
      </c>
      <c r="F17" s="5" t="str">
        <f t="shared" si="0"/>
        <v>N/A</v>
      </c>
      <c r="G17" s="5">
        <v>99.997804246000001</v>
      </c>
      <c r="H17" s="5" t="str">
        <f t="shared" si="1"/>
        <v>N/A</v>
      </c>
      <c r="I17" s="6">
        <v>-6.9000000000000006E-2</v>
      </c>
      <c r="J17" s="6">
        <v>0.1565</v>
      </c>
      <c r="K17" s="105" t="str">
        <f t="shared" si="2"/>
        <v>Yes</v>
      </c>
    </row>
    <row r="18" spans="1:11" x14ac:dyDescent="0.2">
      <c r="A18" s="128" t="s">
        <v>53</v>
      </c>
      <c r="B18" s="55" t="s">
        <v>213</v>
      </c>
      <c r="C18" s="5">
        <v>99.999765417999996</v>
      </c>
      <c r="D18" s="5" t="str">
        <f t="shared" si="0"/>
        <v>N/A</v>
      </c>
      <c r="E18" s="5">
        <v>99.999894991999994</v>
      </c>
      <c r="F18" s="5" t="str">
        <f t="shared" si="0"/>
        <v>N/A</v>
      </c>
      <c r="G18" s="5">
        <v>100</v>
      </c>
      <c r="H18" s="5" t="str">
        <f t="shared" si="1"/>
        <v>N/A</v>
      </c>
      <c r="I18" s="6">
        <v>1E-4</v>
      </c>
      <c r="J18" s="6">
        <v>1E-4</v>
      </c>
      <c r="K18" s="105" t="str">
        <f t="shared" si="2"/>
        <v>Yes</v>
      </c>
    </row>
    <row r="19" spans="1:11" x14ac:dyDescent="0.2">
      <c r="A19" s="104" t="s">
        <v>673</v>
      </c>
      <c r="B19" s="55" t="s">
        <v>213</v>
      </c>
      <c r="C19" s="5">
        <v>99.333861916000004</v>
      </c>
      <c r="D19" s="5" t="str">
        <f t="shared" ref="D19:D21" si="3">IF($B19="N/A","N/A",IF(C19&lt;0,"No","Yes"))</f>
        <v>N/A</v>
      </c>
      <c r="E19" s="5">
        <v>99.513497549999997</v>
      </c>
      <c r="F19" s="5" t="str">
        <f t="shared" ref="F19:F21" si="4">IF($B19="N/A","N/A",IF(E19&lt;0,"No","Yes"))</f>
        <v>N/A</v>
      </c>
      <c r="G19" s="5">
        <v>99.837124447999997</v>
      </c>
      <c r="H19" s="5" t="str">
        <f t="shared" ref="H19:H21" si="5">IF($B19="N/A","N/A",IF(G19&lt;0,"No","Yes"))</f>
        <v>N/A</v>
      </c>
      <c r="I19" s="6">
        <v>0.18079999999999999</v>
      </c>
      <c r="J19" s="6">
        <v>0.32519999999999999</v>
      </c>
      <c r="K19" s="105" t="str">
        <f>IF(J19="Div by 0", "N/A", IF(J19="N/A","N/A", IF(J19&gt;30, "No", IF(J19&lt;-30, "No", "Yes"))))</f>
        <v>Yes</v>
      </c>
    </row>
    <row r="20" spans="1:11" x14ac:dyDescent="0.2">
      <c r="A20" s="104" t="s">
        <v>674</v>
      </c>
      <c r="B20" s="55" t="s">
        <v>213</v>
      </c>
      <c r="C20" s="5">
        <v>99.999901276000003</v>
      </c>
      <c r="D20" s="5" t="str">
        <f t="shared" si="3"/>
        <v>N/A</v>
      </c>
      <c r="E20" s="5">
        <v>99.999976673000006</v>
      </c>
      <c r="F20" s="5" t="str">
        <f t="shared" si="4"/>
        <v>N/A</v>
      </c>
      <c r="G20" s="5">
        <v>99.990085836000006</v>
      </c>
      <c r="H20" s="5" t="str">
        <f t="shared" si="5"/>
        <v>N/A</v>
      </c>
      <c r="I20" s="6">
        <v>1E-4</v>
      </c>
      <c r="J20" s="6">
        <v>-0.01</v>
      </c>
      <c r="K20" s="105" t="str">
        <f>IF(J20="Div by 0", "N/A", IF(J20="N/A","N/A", IF(J20&gt;30, "No", IF(J20&lt;-30, "No", "Yes"))))</f>
        <v>Yes</v>
      </c>
    </row>
    <row r="21" spans="1:11" x14ac:dyDescent="0.2">
      <c r="A21" s="104" t="s">
        <v>675</v>
      </c>
      <c r="B21" s="55" t="s">
        <v>213</v>
      </c>
      <c r="C21" s="5">
        <v>99.999901276000003</v>
      </c>
      <c r="D21" s="5" t="str">
        <f t="shared" si="3"/>
        <v>N/A</v>
      </c>
      <c r="E21" s="5">
        <v>99.999976673000006</v>
      </c>
      <c r="F21" s="5" t="str">
        <f t="shared" si="4"/>
        <v>N/A</v>
      </c>
      <c r="G21" s="5">
        <v>99.990085836000006</v>
      </c>
      <c r="H21" s="5" t="str">
        <f t="shared" si="5"/>
        <v>N/A</v>
      </c>
      <c r="I21" s="6">
        <v>1E-4</v>
      </c>
      <c r="J21" s="6">
        <v>-0.01</v>
      </c>
      <c r="K21" s="105" t="str">
        <f>IF(J21="Div by 0", "N/A", IF(J21="N/A","N/A", IF(J21&gt;30, "No", IF(J21&lt;-30, "No", "Yes"))))</f>
        <v>Yes</v>
      </c>
    </row>
    <row r="22" spans="1:11" ht="16.5" customHeight="1" x14ac:dyDescent="0.2">
      <c r="A22" s="104" t="s">
        <v>1687</v>
      </c>
      <c r="B22" s="55" t="s">
        <v>213</v>
      </c>
      <c r="C22" s="5">
        <v>60.041093734999997</v>
      </c>
      <c r="D22" s="5" t="str">
        <f t="shared" ref="D22:D31" si="6">IF($B22="N/A","N/A",IF(C22&lt;0,"No","Yes"))</f>
        <v>N/A</v>
      </c>
      <c r="E22" s="5">
        <v>57.747287917000001</v>
      </c>
      <c r="F22" s="5" t="str">
        <f t="shared" ref="F22:F31" si="7">IF($B22="N/A","N/A",IF(E22&lt;0,"No","Yes"))</f>
        <v>N/A</v>
      </c>
      <c r="G22" s="5">
        <v>55.744426347999998</v>
      </c>
      <c r="I22" s="6">
        <v>-3.82</v>
      </c>
      <c r="J22" s="6">
        <v>-3.47</v>
      </c>
      <c r="K22" s="105" t="str">
        <f t="shared" ref="K22:K31" si="8">IF(J22="Div by 0", "N/A", IF(J22="N/A","N/A", IF(J22&gt;30, "No", IF(J22&lt;-30, "No", "Yes"))))</f>
        <v>Yes</v>
      </c>
    </row>
    <row r="23" spans="1:11" x14ac:dyDescent="0.2">
      <c r="A23" s="104" t="s">
        <v>937</v>
      </c>
      <c r="B23" s="55" t="s">
        <v>213</v>
      </c>
      <c r="C23" s="5">
        <v>39.748797576000001</v>
      </c>
      <c r="D23" s="5" t="str">
        <f t="shared" si="6"/>
        <v>N/A</v>
      </c>
      <c r="E23" s="5">
        <v>41.940052149000003</v>
      </c>
      <c r="F23" s="5" t="str">
        <f t="shared" si="7"/>
        <v>N/A</v>
      </c>
      <c r="G23" s="5">
        <v>43.708811781000001</v>
      </c>
      <c r="H23" s="5" t="str">
        <f t="shared" ref="H23:H31" si="9">IF($B23="N/A","N/A",IF(G23&lt;0,"No","Yes"))</f>
        <v>N/A</v>
      </c>
      <c r="I23" s="6">
        <v>5.5129999999999999</v>
      </c>
      <c r="J23" s="6">
        <v>4.2169999999999996</v>
      </c>
      <c r="K23" s="105" t="str">
        <f t="shared" si="8"/>
        <v>Yes</v>
      </c>
    </row>
    <row r="24" spans="1:11" ht="25.5" x14ac:dyDescent="0.2">
      <c r="A24" s="104" t="s">
        <v>938</v>
      </c>
      <c r="B24" s="55" t="s">
        <v>213</v>
      </c>
      <c r="C24" s="5">
        <v>0.12051694189999999</v>
      </c>
      <c r="D24" s="5" t="str">
        <f t="shared" si="6"/>
        <v>N/A</v>
      </c>
      <c r="E24" s="5">
        <v>0.21944628860000001</v>
      </c>
      <c r="F24" s="5" t="str">
        <f t="shared" si="7"/>
        <v>N/A</v>
      </c>
      <c r="G24" s="5">
        <v>0.30745315109999999</v>
      </c>
      <c r="H24" s="5" t="str">
        <f t="shared" si="9"/>
        <v>N/A</v>
      </c>
      <c r="I24" s="6">
        <v>82.09</v>
      </c>
      <c r="J24" s="6">
        <v>40.1</v>
      </c>
      <c r="K24" s="105" t="str">
        <f t="shared" si="8"/>
        <v>No</v>
      </c>
    </row>
    <row r="25" spans="1:11" x14ac:dyDescent="0.2">
      <c r="A25" s="128" t="s">
        <v>166</v>
      </c>
      <c r="B25" s="55" t="s">
        <v>213</v>
      </c>
      <c r="C25" s="5">
        <v>99.999901276000003</v>
      </c>
      <c r="D25" s="5" t="str">
        <f t="shared" si="6"/>
        <v>N/A</v>
      </c>
      <c r="E25" s="5">
        <v>99.999976673000006</v>
      </c>
      <c r="F25" s="5" t="str">
        <f t="shared" si="7"/>
        <v>N/A</v>
      </c>
      <c r="G25" s="5">
        <v>99.990085836000006</v>
      </c>
      <c r="H25" s="5" t="str">
        <f t="shared" si="9"/>
        <v>N/A</v>
      </c>
      <c r="I25" s="6">
        <v>1E-4</v>
      </c>
      <c r="J25" s="6">
        <v>-0.01</v>
      </c>
      <c r="K25" s="105" t="str">
        <f t="shared" si="8"/>
        <v>Yes</v>
      </c>
    </row>
    <row r="26" spans="1:11" x14ac:dyDescent="0.2">
      <c r="A26" s="128" t="s">
        <v>167</v>
      </c>
      <c r="B26" s="55" t="s">
        <v>213</v>
      </c>
      <c r="C26" s="5">
        <v>99.999901276000003</v>
      </c>
      <c r="D26" s="5" t="str">
        <f t="shared" si="6"/>
        <v>N/A</v>
      </c>
      <c r="E26" s="5">
        <v>99.999976673000006</v>
      </c>
      <c r="F26" s="5" t="str">
        <f t="shared" si="7"/>
        <v>N/A</v>
      </c>
      <c r="G26" s="5">
        <v>99.990085836000006</v>
      </c>
      <c r="H26" s="5" t="str">
        <f t="shared" si="9"/>
        <v>N/A</v>
      </c>
      <c r="I26" s="6">
        <v>1E-4</v>
      </c>
      <c r="J26" s="6">
        <v>-0.01</v>
      </c>
      <c r="K26" s="105" t="str">
        <f t="shared" si="8"/>
        <v>Yes</v>
      </c>
    </row>
    <row r="27" spans="1:11" x14ac:dyDescent="0.2">
      <c r="A27" s="128" t="s">
        <v>168</v>
      </c>
      <c r="B27" s="55" t="s">
        <v>213</v>
      </c>
      <c r="C27" s="5">
        <v>99.999901276000003</v>
      </c>
      <c r="D27" s="5" t="str">
        <f t="shared" si="6"/>
        <v>N/A</v>
      </c>
      <c r="E27" s="5">
        <v>99.999976673000006</v>
      </c>
      <c r="F27" s="5" t="str">
        <f t="shared" si="7"/>
        <v>N/A</v>
      </c>
      <c r="G27" s="5">
        <v>99.990085836000006</v>
      </c>
      <c r="H27" s="5" t="str">
        <f t="shared" si="9"/>
        <v>N/A</v>
      </c>
      <c r="I27" s="6">
        <v>1E-4</v>
      </c>
      <c r="J27" s="6">
        <v>-0.01</v>
      </c>
      <c r="K27" s="105" t="str">
        <f t="shared" si="8"/>
        <v>Yes</v>
      </c>
    </row>
    <row r="28" spans="1:11" x14ac:dyDescent="0.2">
      <c r="A28" s="128" t="s">
        <v>54</v>
      </c>
      <c r="B28" s="55" t="s">
        <v>213</v>
      </c>
      <c r="C28" s="5">
        <v>11.747847361</v>
      </c>
      <c r="D28" s="5" t="str">
        <f t="shared" si="6"/>
        <v>N/A</v>
      </c>
      <c r="E28" s="5">
        <v>12.066105177000001</v>
      </c>
      <c r="F28" s="5" t="str">
        <f t="shared" si="7"/>
        <v>N/A</v>
      </c>
      <c r="G28" s="5">
        <v>12.319570294</v>
      </c>
      <c r="H28" s="5" t="str">
        <f t="shared" si="9"/>
        <v>N/A</v>
      </c>
      <c r="I28" s="6">
        <v>2.7090000000000001</v>
      </c>
      <c r="J28" s="6">
        <v>2.101</v>
      </c>
      <c r="K28" s="105" t="str">
        <f t="shared" si="8"/>
        <v>Yes</v>
      </c>
    </row>
    <row r="29" spans="1:11" x14ac:dyDescent="0.2">
      <c r="A29" s="128" t="s">
        <v>55</v>
      </c>
      <c r="B29" s="55" t="s">
        <v>213</v>
      </c>
      <c r="C29" s="5">
        <v>88.252053915000005</v>
      </c>
      <c r="D29" s="5" t="str">
        <f t="shared" si="6"/>
        <v>N/A</v>
      </c>
      <c r="E29" s="5">
        <v>87.933871496999998</v>
      </c>
      <c r="F29" s="5" t="str">
        <f t="shared" si="7"/>
        <v>N/A</v>
      </c>
      <c r="G29" s="5">
        <v>87.670515542000004</v>
      </c>
      <c r="H29" s="5" t="str">
        <f t="shared" si="9"/>
        <v>N/A</v>
      </c>
      <c r="I29" s="6">
        <v>-0.36099999999999999</v>
      </c>
      <c r="J29" s="6">
        <v>-0.29899999999999999</v>
      </c>
      <c r="K29" s="105" t="str">
        <f t="shared" si="8"/>
        <v>Yes</v>
      </c>
    </row>
    <row r="30" spans="1:11" x14ac:dyDescent="0.2">
      <c r="A30" s="128" t="s">
        <v>56</v>
      </c>
      <c r="B30" s="55" t="s">
        <v>213</v>
      </c>
      <c r="C30" s="5">
        <v>81.523269482000003</v>
      </c>
      <c r="D30" s="5" t="str">
        <f t="shared" si="6"/>
        <v>N/A</v>
      </c>
      <c r="E30" s="5">
        <v>83.402524326000005</v>
      </c>
      <c r="F30" s="5" t="str">
        <f t="shared" si="7"/>
        <v>N/A</v>
      </c>
      <c r="G30" s="5">
        <v>84.286278093999996</v>
      </c>
      <c r="H30" s="5" t="str">
        <f t="shared" si="9"/>
        <v>N/A</v>
      </c>
      <c r="I30" s="6">
        <v>2.3050000000000002</v>
      </c>
      <c r="J30" s="6">
        <v>1.06</v>
      </c>
      <c r="K30" s="105" t="str">
        <f t="shared" si="8"/>
        <v>Yes</v>
      </c>
    </row>
    <row r="31" spans="1:11" x14ac:dyDescent="0.2">
      <c r="A31" s="129" t="s">
        <v>57</v>
      </c>
      <c r="B31" s="135" t="s">
        <v>213</v>
      </c>
      <c r="C31" s="114">
        <v>15.487241506</v>
      </c>
      <c r="D31" s="114" t="str">
        <f t="shared" si="6"/>
        <v>N/A</v>
      </c>
      <c r="E31" s="114">
        <v>14.890751555</v>
      </c>
      <c r="F31" s="114" t="str">
        <f t="shared" si="7"/>
        <v>N/A</v>
      </c>
      <c r="G31" s="114">
        <v>14.597907931</v>
      </c>
      <c r="H31" s="114" t="str">
        <f t="shared" si="9"/>
        <v>N/A</v>
      </c>
      <c r="I31" s="115">
        <v>-3.85</v>
      </c>
      <c r="J31" s="115">
        <v>-1.97</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5"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1748</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1226527</v>
      </c>
      <c r="D7" s="52" t="str">
        <f>IF($B7="N/A","N/A",IF(C7&gt;10,"No",IF(C7&lt;-10,"No","Yes")))</f>
        <v>N/A</v>
      </c>
      <c r="E7" s="18">
        <v>1278906</v>
      </c>
      <c r="F7" s="52" t="str">
        <f>IF($B7="N/A","N/A",IF(E7&gt;10,"No",IF(E7&lt;-10,"No","Yes")))</f>
        <v>N/A</v>
      </c>
      <c r="G7" s="18">
        <v>1507278</v>
      </c>
      <c r="H7" s="52" t="str">
        <f>IF($B7="N/A","N/A",IF(G7&gt;10,"No",IF(G7&lt;-10,"No","Yes")))</f>
        <v>N/A</v>
      </c>
      <c r="I7" s="53">
        <v>4.2709999999999999</v>
      </c>
      <c r="J7" s="53">
        <v>17.86</v>
      </c>
      <c r="K7" s="54" t="s">
        <v>734</v>
      </c>
      <c r="L7" s="106" t="str">
        <f>IF(J7="Div by 0", "N/A", IF(K7="N/A","N/A", IF(J7&gt;VALUE(MID(K7,1,2)), "No", IF(J7&lt;-1*VALUE(MID(K7,1,2)), "No", "Yes"))))</f>
        <v>Yes</v>
      </c>
    </row>
    <row r="8" spans="1:12" x14ac:dyDescent="0.2">
      <c r="A8" s="104" t="s">
        <v>58</v>
      </c>
      <c r="B8" s="22" t="s">
        <v>213</v>
      </c>
      <c r="C8" s="29">
        <v>7192153592</v>
      </c>
      <c r="D8" s="27" t="str">
        <f>IF($B8="N/A","N/A",IF(C8&gt;10,"No",IF(C8&lt;-10,"No","Yes")))</f>
        <v>N/A</v>
      </c>
      <c r="E8" s="29">
        <v>7576855823</v>
      </c>
      <c r="F8" s="27" t="str">
        <f>IF($B8="N/A","N/A",IF(E8&gt;10,"No",IF(E8&lt;-10,"No","Yes")))</f>
        <v>N/A</v>
      </c>
      <c r="G8" s="29">
        <v>9399607908</v>
      </c>
      <c r="H8" s="27" t="str">
        <f>IF($B8="N/A","N/A",IF(G8&gt;10,"No",IF(G8&lt;-10,"No","Yes")))</f>
        <v>N/A</v>
      </c>
      <c r="I8" s="8">
        <v>5.3490000000000002</v>
      </c>
      <c r="J8" s="8">
        <v>24.06</v>
      </c>
      <c r="K8" s="28" t="s">
        <v>734</v>
      </c>
      <c r="L8" s="105" t="str">
        <f>IF(J8="Div by 0", "N/A", IF(K8="N/A","N/A", IF(J8&gt;VALUE(MID(K8,1,2)), "No", IF(J8&lt;-1*VALUE(MID(K8,1,2)), "No", "Yes"))))</f>
        <v>Yes</v>
      </c>
    </row>
    <row r="9" spans="1:12" x14ac:dyDescent="0.2">
      <c r="A9" s="136" t="s">
        <v>939</v>
      </c>
      <c r="B9" s="5" t="s">
        <v>213</v>
      </c>
      <c r="C9" s="4">
        <v>8.8978065709000003</v>
      </c>
      <c r="D9" s="27" t="str">
        <f>IF($B9="N/A","N/A",IF(C9&gt;10,"No",IF(C9&lt;-10,"No","Yes")))</f>
        <v>N/A</v>
      </c>
      <c r="E9" s="4">
        <v>6.8148089069999997</v>
      </c>
      <c r="F9" s="27" t="str">
        <f>IF($B9="N/A","N/A",IF(E9&gt;10,"No",IF(E9&lt;-10,"No","Yes")))</f>
        <v>N/A</v>
      </c>
      <c r="G9" s="4">
        <v>7.1882559156000001</v>
      </c>
      <c r="H9" s="27" t="str">
        <f>IF($B9="N/A","N/A",IF(G9&gt;10,"No",IF(G9&lt;-10,"No","Yes")))</f>
        <v>N/A</v>
      </c>
      <c r="I9" s="8">
        <v>-23.4</v>
      </c>
      <c r="J9" s="8">
        <v>5.48</v>
      </c>
      <c r="K9" s="5" t="s">
        <v>213</v>
      </c>
      <c r="L9" s="105" t="str">
        <f>IF(J9="Div by 0", "N/A", IF(K9="N/A","N/A", IF(J9&gt;VALUE(MID(K9,1,2)), "No", IF(J9&lt;-1*VALUE(MID(K9,1,2)), "No", "Yes"))))</f>
        <v>N/A</v>
      </c>
    </row>
    <row r="10" spans="1:12" x14ac:dyDescent="0.2">
      <c r="A10" s="136" t="s">
        <v>940</v>
      </c>
      <c r="B10" s="5" t="s">
        <v>213</v>
      </c>
      <c r="C10" s="4">
        <v>11.083571744</v>
      </c>
      <c r="D10" s="27" t="str">
        <f t="shared" ref="D10:D20" si="0">IF($B10="N/A","N/A",IF(C10&gt;10,"No",IF(C10&lt;-10,"No","Yes")))</f>
        <v>N/A</v>
      </c>
      <c r="E10" s="4">
        <v>10.820654528</v>
      </c>
      <c r="F10" s="27" t="str">
        <f t="shared" ref="F10:F20" si="1">IF($B10="N/A","N/A",IF(E10&gt;10,"No",IF(E10&lt;-10,"No","Yes")))</f>
        <v>N/A</v>
      </c>
      <c r="G10" s="4">
        <v>9.5831027852999995</v>
      </c>
      <c r="H10" s="27" t="str">
        <f t="shared" ref="H10:H20" si="2">IF($B10="N/A","N/A",IF(G10&gt;10,"No",IF(G10&lt;-10,"No","Yes")))</f>
        <v>N/A</v>
      </c>
      <c r="I10" s="8">
        <v>-2.37</v>
      </c>
      <c r="J10" s="8">
        <v>-11.4</v>
      </c>
      <c r="K10" s="5" t="s">
        <v>213</v>
      </c>
      <c r="L10" s="105" t="str">
        <f t="shared" ref="L10:L27" si="3">IF(J10="Div by 0", "N/A", IF(K10="N/A","N/A", IF(J10&gt;VALUE(MID(K10,1,2)), "No", IF(J10&lt;-1*VALUE(MID(K10,1,2)), "No", "Yes"))))</f>
        <v>N/A</v>
      </c>
    </row>
    <row r="11" spans="1:12" x14ac:dyDescent="0.2">
      <c r="A11" s="136" t="s">
        <v>941</v>
      </c>
      <c r="B11" s="5" t="s">
        <v>213</v>
      </c>
      <c r="C11" s="4">
        <v>7.7380277809000004</v>
      </c>
      <c r="D11" s="27" t="str">
        <f t="shared" si="0"/>
        <v>N/A</v>
      </c>
      <c r="E11" s="4">
        <v>8.9508533073999992</v>
      </c>
      <c r="F11" s="27" t="str">
        <f t="shared" si="1"/>
        <v>N/A</v>
      </c>
      <c r="G11" s="4">
        <v>10.204156101000001</v>
      </c>
      <c r="H11" s="27" t="str">
        <f t="shared" si="2"/>
        <v>N/A</v>
      </c>
      <c r="I11" s="8">
        <v>15.67</v>
      </c>
      <c r="J11" s="8">
        <v>14</v>
      </c>
      <c r="K11" s="5" t="s">
        <v>213</v>
      </c>
      <c r="L11" s="105" t="str">
        <f t="shared" si="3"/>
        <v>N/A</v>
      </c>
    </row>
    <row r="12" spans="1:12" x14ac:dyDescent="0.2">
      <c r="A12" s="136" t="s">
        <v>942</v>
      </c>
      <c r="B12" s="5" t="s">
        <v>213</v>
      </c>
      <c r="C12" s="4">
        <v>5.1684960869000003</v>
      </c>
      <c r="D12" s="27" t="str">
        <f t="shared" si="0"/>
        <v>N/A</v>
      </c>
      <c r="E12" s="4">
        <v>1.1776471452999999</v>
      </c>
      <c r="F12" s="27" t="str">
        <f t="shared" si="1"/>
        <v>N/A</v>
      </c>
      <c r="G12" s="4">
        <v>6.0705457099999999E-2</v>
      </c>
      <c r="H12" s="27" t="str">
        <f t="shared" si="2"/>
        <v>N/A</v>
      </c>
      <c r="I12" s="8">
        <v>-77.2</v>
      </c>
      <c r="J12" s="8">
        <v>-94.8</v>
      </c>
      <c r="K12" s="5" t="s">
        <v>213</v>
      </c>
      <c r="L12" s="105" t="str">
        <f t="shared" si="3"/>
        <v>N/A</v>
      </c>
    </row>
    <row r="13" spans="1:12" x14ac:dyDescent="0.2">
      <c r="A13" s="136" t="s">
        <v>943</v>
      </c>
      <c r="B13" s="7" t="s">
        <v>213</v>
      </c>
      <c r="C13" s="4">
        <v>3.3374723916</v>
      </c>
      <c r="D13" s="27" t="str">
        <f t="shared" si="0"/>
        <v>N/A</v>
      </c>
      <c r="E13" s="4">
        <v>3.2259603129999999</v>
      </c>
      <c r="F13" s="27" t="str">
        <f t="shared" si="1"/>
        <v>N/A</v>
      </c>
      <c r="G13" s="4">
        <v>3.4204041988</v>
      </c>
      <c r="H13" s="27" t="str">
        <f t="shared" si="2"/>
        <v>N/A</v>
      </c>
      <c r="I13" s="8">
        <v>-3.34</v>
      </c>
      <c r="J13" s="8">
        <v>6.0270000000000001</v>
      </c>
      <c r="K13" s="5" t="s">
        <v>213</v>
      </c>
      <c r="L13" s="105" t="str">
        <f t="shared" si="3"/>
        <v>N/A</v>
      </c>
    </row>
    <row r="14" spans="1:12" ht="12.75" customHeight="1" x14ac:dyDescent="0.2">
      <c r="A14" s="136" t="s">
        <v>944</v>
      </c>
      <c r="B14" s="7" t="s">
        <v>213</v>
      </c>
      <c r="C14" s="4">
        <v>21.135286871000002</v>
      </c>
      <c r="D14" s="27" t="str">
        <f t="shared" si="0"/>
        <v>N/A</v>
      </c>
      <c r="E14" s="4">
        <v>24.087305869000001</v>
      </c>
      <c r="F14" s="27" t="str">
        <f t="shared" si="1"/>
        <v>N/A</v>
      </c>
      <c r="G14" s="4">
        <v>24.137484922999999</v>
      </c>
      <c r="H14" s="27" t="str">
        <f t="shared" si="2"/>
        <v>N/A</v>
      </c>
      <c r="I14" s="8">
        <v>13.97</v>
      </c>
      <c r="J14" s="8">
        <v>0.20830000000000001</v>
      </c>
      <c r="K14" s="5" t="s">
        <v>213</v>
      </c>
      <c r="L14" s="105" t="str">
        <f t="shared" si="3"/>
        <v>N/A</v>
      </c>
    </row>
    <row r="15" spans="1:12" x14ac:dyDescent="0.2">
      <c r="A15" s="136" t="s">
        <v>945</v>
      </c>
      <c r="B15" s="7" t="s">
        <v>213</v>
      </c>
      <c r="C15" s="4">
        <v>0.26840012489999998</v>
      </c>
      <c r="D15" s="27" t="str">
        <f t="shared" si="0"/>
        <v>N/A</v>
      </c>
      <c r="E15" s="4">
        <v>0.33395730410000002</v>
      </c>
      <c r="F15" s="27" t="str">
        <f t="shared" si="1"/>
        <v>N/A</v>
      </c>
      <c r="G15" s="4">
        <v>8.4257847600000005E-2</v>
      </c>
      <c r="H15" s="27" t="str">
        <f t="shared" si="2"/>
        <v>N/A</v>
      </c>
      <c r="I15" s="8">
        <v>24.43</v>
      </c>
      <c r="J15" s="8">
        <v>-74.8</v>
      </c>
      <c r="K15" s="5" t="s">
        <v>213</v>
      </c>
      <c r="L15" s="105" t="str">
        <f t="shared" si="3"/>
        <v>N/A</v>
      </c>
    </row>
    <row r="16" spans="1:12" ht="12.75" customHeight="1" x14ac:dyDescent="0.2">
      <c r="A16" s="136" t="s">
        <v>946</v>
      </c>
      <c r="B16" s="7" t="s">
        <v>213</v>
      </c>
      <c r="C16" s="4">
        <v>42.370938430000002</v>
      </c>
      <c r="D16" s="27" t="str">
        <f t="shared" si="0"/>
        <v>N/A</v>
      </c>
      <c r="E16" s="4">
        <v>44.588812625999999</v>
      </c>
      <c r="F16" s="27" t="str">
        <f t="shared" si="1"/>
        <v>N/A</v>
      </c>
      <c r="G16" s="4">
        <v>45.321632770999997</v>
      </c>
      <c r="H16" s="27" t="str">
        <f t="shared" si="2"/>
        <v>N/A</v>
      </c>
      <c r="I16" s="8">
        <v>5.234</v>
      </c>
      <c r="J16" s="8">
        <v>1.6439999999999999</v>
      </c>
      <c r="K16" s="5" t="s">
        <v>213</v>
      </c>
      <c r="L16" s="105" t="str">
        <f t="shared" si="3"/>
        <v>N/A</v>
      </c>
    </row>
    <row r="17" spans="1:12" ht="12.75" customHeight="1" x14ac:dyDescent="0.2">
      <c r="A17" s="137" t="s">
        <v>947</v>
      </c>
      <c r="B17" s="7" t="s">
        <v>213</v>
      </c>
      <c r="C17" s="4">
        <v>57.060382689999997</v>
      </c>
      <c r="D17" s="27" t="str">
        <f t="shared" si="0"/>
        <v>N/A</v>
      </c>
      <c r="E17" s="4">
        <v>58.969384771000001</v>
      </c>
      <c r="F17" s="27" t="str">
        <f t="shared" si="1"/>
        <v>N/A</v>
      </c>
      <c r="G17" s="4">
        <v>58.409397603000002</v>
      </c>
      <c r="H17" s="27" t="str">
        <f t="shared" si="2"/>
        <v>N/A</v>
      </c>
      <c r="I17" s="8">
        <v>3.3460000000000001</v>
      </c>
      <c r="J17" s="8">
        <v>-0.95</v>
      </c>
      <c r="K17" s="5" t="s">
        <v>213</v>
      </c>
      <c r="L17" s="105" t="str">
        <f t="shared" si="3"/>
        <v>N/A</v>
      </c>
    </row>
    <row r="18" spans="1:12" ht="12.75" customHeight="1" x14ac:dyDescent="0.2">
      <c r="A18" s="137" t="s">
        <v>1705</v>
      </c>
      <c r="B18" s="7" t="s">
        <v>213</v>
      </c>
      <c r="C18" s="4" t="s">
        <v>213</v>
      </c>
      <c r="D18" s="27" t="str">
        <f t="shared" si="0"/>
        <v>N/A</v>
      </c>
      <c r="E18" s="4">
        <v>48.148730243000003</v>
      </c>
      <c r="F18" s="27" t="str">
        <f t="shared" si="1"/>
        <v>N/A</v>
      </c>
      <c r="G18" s="4">
        <v>48.826294818000001</v>
      </c>
      <c r="H18" s="27" t="str">
        <f t="shared" si="2"/>
        <v>N/A</v>
      </c>
      <c r="I18" s="8" t="s">
        <v>213</v>
      </c>
      <c r="J18" s="8">
        <v>1.407</v>
      </c>
      <c r="K18" s="5" t="s">
        <v>213</v>
      </c>
      <c r="L18" s="105" t="str">
        <f t="shared" si="3"/>
        <v>N/A</v>
      </c>
    </row>
    <row r="19" spans="1:12" ht="12.75" customHeight="1" x14ac:dyDescent="0.2">
      <c r="A19" s="137" t="s">
        <v>948</v>
      </c>
      <c r="B19" s="7" t="s">
        <v>213</v>
      </c>
      <c r="C19" s="4">
        <v>34.041810738999999</v>
      </c>
      <c r="D19" s="27" t="str">
        <f t="shared" si="0"/>
        <v>N/A</v>
      </c>
      <c r="E19" s="4">
        <v>34.215806321999999</v>
      </c>
      <c r="F19" s="27" t="str">
        <f t="shared" si="1"/>
        <v>N/A</v>
      </c>
      <c r="G19" s="4">
        <v>34.402346481999999</v>
      </c>
      <c r="H19" s="27" t="str">
        <f t="shared" si="2"/>
        <v>N/A</v>
      </c>
      <c r="I19" s="8">
        <v>0.5111</v>
      </c>
      <c r="J19" s="8">
        <v>0.54520000000000002</v>
      </c>
      <c r="K19" s="5" t="s">
        <v>213</v>
      </c>
      <c r="L19" s="105" t="str">
        <f t="shared" si="3"/>
        <v>N/A</v>
      </c>
    </row>
    <row r="20" spans="1:12" ht="12.75" customHeight="1" x14ac:dyDescent="0.2">
      <c r="A20" s="138" t="s">
        <v>132</v>
      </c>
      <c r="B20" s="1" t="s">
        <v>213</v>
      </c>
      <c r="C20" s="23">
        <v>3066</v>
      </c>
      <c r="D20" s="27" t="str">
        <f t="shared" si="0"/>
        <v>N/A</v>
      </c>
      <c r="E20" s="23">
        <v>2618</v>
      </c>
      <c r="F20" s="27" t="str">
        <f t="shared" si="1"/>
        <v>N/A</v>
      </c>
      <c r="G20" s="23">
        <v>911</v>
      </c>
      <c r="H20" s="27" t="str">
        <f t="shared" si="2"/>
        <v>N/A</v>
      </c>
      <c r="I20" s="8">
        <v>-14.6</v>
      </c>
      <c r="J20" s="8">
        <v>-65.2</v>
      </c>
      <c r="K20" s="23" t="s">
        <v>213</v>
      </c>
      <c r="L20" s="105" t="str">
        <f t="shared" si="3"/>
        <v>N/A</v>
      </c>
    </row>
    <row r="21" spans="1:12" ht="12.75" customHeight="1" x14ac:dyDescent="0.2">
      <c r="A21" s="138" t="s">
        <v>133</v>
      </c>
      <c r="B21" s="30" t="s">
        <v>276</v>
      </c>
      <c r="C21" s="4">
        <v>0.24997411389999999</v>
      </c>
      <c r="D21" s="27" t="str">
        <f>IF($B21="N/A","N/A",IF(C21&gt;=2,"No",IF(C21&lt;0,"No","Yes")))</f>
        <v>Yes</v>
      </c>
      <c r="E21" s="4">
        <v>0.20470620980000001</v>
      </c>
      <c r="F21" s="27" t="str">
        <f>IF($B21="N/A","N/A",IF(E21&gt;=2,"No",IF(E21&lt;0,"No","Yes")))</f>
        <v>Yes</v>
      </c>
      <c r="G21" s="4">
        <v>6.0440078100000003E-2</v>
      </c>
      <c r="H21" s="27" t="str">
        <f>IF($B21="N/A","N/A",IF(G21&gt;=2,"No",IF(G21&lt;0,"No","Yes")))</f>
        <v>Yes</v>
      </c>
      <c r="I21" s="8">
        <v>-18.100000000000001</v>
      </c>
      <c r="J21" s="8">
        <v>-70.5</v>
      </c>
      <c r="K21" s="5" t="s">
        <v>213</v>
      </c>
      <c r="L21" s="105" t="str">
        <f t="shared" si="3"/>
        <v>N/A</v>
      </c>
    </row>
    <row r="22" spans="1:12" ht="25.5" x14ac:dyDescent="0.2">
      <c r="A22" s="128" t="s">
        <v>134</v>
      </c>
      <c r="B22" s="30" t="s">
        <v>213</v>
      </c>
      <c r="C22" s="29">
        <v>5931954</v>
      </c>
      <c r="D22" s="27" t="str">
        <f t="shared" ref="D22:D27" si="4">IF($B22="N/A","N/A",IF(C22&gt;10,"No",IF(C22&lt;-10,"No","Yes")))</f>
        <v>N/A</v>
      </c>
      <c r="E22" s="29">
        <v>4416609</v>
      </c>
      <c r="F22" s="27" t="str">
        <f t="shared" ref="F22:F27" si="5">IF($B22="N/A","N/A",IF(E22&gt;10,"No",IF(E22&lt;-10,"No","Yes")))</f>
        <v>N/A</v>
      </c>
      <c r="G22" s="29">
        <v>4115710</v>
      </c>
      <c r="H22" s="27" t="str">
        <f t="shared" ref="H22:H27" si="6">IF($B22="N/A","N/A",IF(G22&gt;10,"No",IF(G22&lt;-10,"No","Yes")))</f>
        <v>N/A</v>
      </c>
      <c r="I22" s="8">
        <v>-25.5</v>
      </c>
      <c r="J22" s="8">
        <v>-6.81</v>
      </c>
      <c r="K22" s="5" t="s">
        <v>213</v>
      </c>
      <c r="L22" s="105" t="str">
        <f t="shared" si="3"/>
        <v>N/A</v>
      </c>
    </row>
    <row r="23" spans="1:12" ht="25.5" x14ac:dyDescent="0.2">
      <c r="A23" s="128" t="s">
        <v>1681</v>
      </c>
      <c r="B23" s="30" t="s">
        <v>213</v>
      </c>
      <c r="C23" s="29">
        <v>1934.7534247000001</v>
      </c>
      <c r="D23" s="27" t="str">
        <f t="shared" si="4"/>
        <v>N/A</v>
      </c>
      <c r="E23" s="29">
        <v>1687.0164248000001</v>
      </c>
      <c r="F23" s="27" t="str">
        <f t="shared" si="5"/>
        <v>N/A</v>
      </c>
      <c r="G23" s="29">
        <v>4517.7936333999996</v>
      </c>
      <c r="H23" s="27" t="str">
        <f t="shared" si="6"/>
        <v>N/A</v>
      </c>
      <c r="I23" s="8">
        <v>-12.8</v>
      </c>
      <c r="J23" s="8">
        <v>167.8</v>
      </c>
      <c r="K23" s="5" t="s">
        <v>213</v>
      </c>
      <c r="L23" s="105" t="str">
        <f t="shared" si="3"/>
        <v>N/A</v>
      </c>
    </row>
    <row r="24" spans="1:12" ht="12.75" customHeight="1" x14ac:dyDescent="0.2">
      <c r="A24" s="138" t="s">
        <v>135</v>
      </c>
      <c r="B24" s="22" t="s">
        <v>213</v>
      </c>
      <c r="C24" s="1">
        <v>1184</v>
      </c>
      <c r="D24" s="27" t="str">
        <f t="shared" si="4"/>
        <v>N/A</v>
      </c>
      <c r="E24" s="1">
        <v>929</v>
      </c>
      <c r="F24" s="27" t="str">
        <f t="shared" si="5"/>
        <v>N/A</v>
      </c>
      <c r="G24" s="1">
        <v>349</v>
      </c>
      <c r="H24" s="27" t="str">
        <f t="shared" si="6"/>
        <v>N/A</v>
      </c>
      <c r="I24" s="8">
        <v>-21.5</v>
      </c>
      <c r="J24" s="8">
        <v>-62.4</v>
      </c>
      <c r="K24" s="23" t="s">
        <v>213</v>
      </c>
      <c r="L24" s="105" t="str">
        <f t="shared" si="3"/>
        <v>N/A</v>
      </c>
    </row>
    <row r="25" spans="1:12" ht="12.75" customHeight="1" x14ac:dyDescent="0.2">
      <c r="A25" s="138" t="s">
        <v>136</v>
      </c>
      <c r="B25" s="22" t="s">
        <v>213</v>
      </c>
      <c r="C25" s="9">
        <v>9.65327302E-2</v>
      </c>
      <c r="D25" s="27" t="str">
        <f t="shared" si="4"/>
        <v>N/A</v>
      </c>
      <c r="E25" s="9">
        <v>7.26402097E-2</v>
      </c>
      <c r="F25" s="27" t="str">
        <f t="shared" si="5"/>
        <v>N/A</v>
      </c>
      <c r="G25" s="9">
        <v>2.31543219E-2</v>
      </c>
      <c r="H25" s="27" t="str">
        <f t="shared" si="6"/>
        <v>N/A</v>
      </c>
      <c r="I25" s="8">
        <v>-24.8</v>
      </c>
      <c r="J25" s="8">
        <v>-68.099999999999994</v>
      </c>
      <c r="K25" s="5" t="s">
        <v>213</v>
      </c>
      <c r="L25" s="105" t="str">
        <f t="shared" si="3"/>
        <v>N/A</v>
      </c>
    </row>
    <row r="26" spans="1:12" ht="25.5" x14ac:dyDescent="0.2">
      <c r="A26" s="128" t="s">
        <v>137</v>
      </c>
      <c r="B26" s="22" t="s">
        <v>213</v>
      </c>
      <c r="C26" s="10">
        <v>3720727</v>
      </c>
      <c r="D26" s="27" t="str">
        <f t="shared" si="4"/>
        <v>N/A</v>
      </c>
      <c r="E26" s="10">
        <v>2458192</v>
      </c>
      <c r="F26" s="27" t="str">
        <f t="shared" si="5"/>
        <v>N/A</v>
      </c>
      <c r="G26" s="10">
        <v>3337917</v>
      </c>
      <c r="H26" s="27" t="str">
        <f t="shared" si="6"/>
        <v>N/A</v>
      </c>
      <c r="I26" s="8">
        <v>-33.9</v>
      </c>
      <c r="J26" s="8">
        <v>35.79</v>
      </c>
      <c r="K26" s="5" t="s">
        <v>213</v>
      </c>
      <c r="L26" s="105" t="str">
        <f t="shared" si="3"/>
        <v>N/A</v>
      </c>
    </row>
    <row r="27" spans="1:12" ht="25.5" x14ac:dyDescent="0.2">
      <c r="A27" s="128" t="s">
        <v>949</v>
      </c>
      <c r="B27" s="22" t="s">
        <v>213</v>
      </c>
      <c r="C27" s="10">
        <v>3142.5059121999998</v>
      </c>
      <c r="D27" s="27" t="str">
        <f t="shared" si="4"/>
        <v>N/A</v>
      </c>
      <c r="E27" s="10">
        <v>2646.0624327</v>
      </c>
      <c r="F27" s="27" t="str">
        <f t="shared" si="5"/>
        <v>N/A</v>
      </c>
      <c r="G27" s="10">
        <v>9564.2320916999997</v>
      </c>
      <c r="H27" s="27" t="str">
        <f t="shared" si="6"/>
        <v>N/A</v>
      </c>
      <c r="I27" s="8">
        <v>-15.8</v>
      </c>
      <c r="J27" s="8">
        <v>261.5</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1749</v>
      </c>
      <c r="J28" s="8" t="s">
        <v>1749</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1749</v>
      </c>
      <c r="J29" s="8" t="s">
        <v>1749</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1749</v>
      </c>
      <c r="J30" s="8" t="s">
        <v>1749</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1749</v>
      </c>
      <c r="J31" s="8" t="s">
        <v>1749</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1749</v>
      </c>
      <c r="J32" s="8" t="s">
        <v>1749</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155</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1.02834381E-2</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654745</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1748</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1223461</v>
      </c>
      <c r="D6" s="27" t="str">
        <f>IF($B6="N/A","N/A",IF(C6&gt;10,"No",IF(C6&lt;-10,"No","Yes")))</f>
        <v>N/A</v>
      </c>
      <c r="E6" s="23">
        <v>1276288</v>
      </c>
      <c r="F6" s="27" t="str">
        <f>IF($B6="N/A","N/A",IF(E6&gt;10,"No",IF(E6&lt;-10,"No","Yes")))</f>
        <v>N/A</v>
      </c>
      <c r="G6" s="23">
        <v>1506367</v>
      </c>
      <c r="H6" s="27" t="str">
        <f>IF($B6="N/A","N/A",IF(G6&gt;10,"No",IF(G6&lt;-10,"No","Yes")))</f>
        <v>N/A</v>
      </c>
      <c r="I6" s="8">
        <v>4.3179999999999996</v>
      </c>
      <c r="J6" s="8">
        <v>18.03</v>
      </c>
      <c r="K6" s="31" t="s">
        <v>734</v>
      </c>
      <c r="L6" s="105" t="str">
        <f>IF(J6="Div by 0", "N/A", IF(K6="N/A","N/A", IF(J6&gt;VALUE(MID(K6,1,2)), "No", IF(J6&lt;-1*VALUE(MID(K6,1,2)), "No", "Yes"))))</f>
        <v>Yes</v>
      </c>
    </row>
    <row r="7" spans="1:14" x14ac:dyDescent="0.2">
      <c r="A7" s="138" t="s">
        <v>59</v>
      </c>
      <c r="B7" s="23" t="s">
        <v>213</v>
      </c>
      <c r="C7" s="23">
        <v>1040040.57</v>
      </c>
      <c r="D7" s="27" t="str">
        <f>IF($B7="N/A","N/A",IF(C7&gt;10,"No",IF(C7&lt;-10,"No","Yes")))</f>
        <v>N/A</v>
      </c>
      <c r="E7" s="23">
        <v>1087873.2</v>
      </c>
      <c r="F7" s="27" t="str">
        <f>IF($B7="N/A","N/A",IF(E7&gt;10,"No",IF(E7&lt;-10,"No","Yes")))</f>
        <v>N/A</v>
      </c>
      <c r="G7" s="23">
        <v>1280228.05</v>
      </c>
      <c r="H7" s="27" t="str">
        <f>IF($B7="N/A","N/A",IF(G7&gt;10,"No",IF(G7&lt;-10,"No","Yes")))</f>
        <v>N/A</v>
      </c>
      <c r="I7" s="8">
        <v>4.5990000000000002</v>
      </c>
      <c r="J7" s="8">
        <v>17.68</v>
      </c>
      <c r="K7" s="31" t="s">
        <v>735</v>
      </c>
      <c r="L7" s="105" t="str">
        <f>IF(J7="Div by 0", "N/A", IF(K7="N/A","N/A", IF(J7&gt;VALUE(MID(K7,1,2)), "No", IF(J7&lt;-1*VALUE(MID(K7,1,2)), "No", "Yes"))))</f>
        <v>No</v>
      </c>
    </row>
    <row r="8" spans="1:14" x14ac:dyDescent="0.2">
      <c r="A8" s="148" t="s">
        <v>143</v>
      </c>
      <c r="B8" s="23" t="s">
        <v>213</v>
      </c>
      <c r="C8" s="23">
        <v>139177</v>
      </c>
      <c r="D8" s="27" t="str">
        <f>IF($B8="N/A","N/A",IF(C8&gt;10,"No",IF(C8&lt;-10,"No","Yes")))</f>
        <v>N/A</v>
      </c>
      <c r="E8" s="23">
        <v>160368</v>
      </c>
      <c r="F8" s="27" t="str">
        <f>IF($B8="N/A","N/A",IF(E8&gt;10,"No",IF(E8&lt;-10,"No","Yes")))</f>
        <v>N/A</v>
      </c>
      <c r="G8" s="23">
        <v>172798</v>
      </c>
      <c r="H8" s="27" t="str">
        <f>IF($B8="N/A","N/A",IF(G8&gt;10,"No",IF(G8&lt;-10,"No","Yes")))</f>
        <v>N/A</v>
      </c>
      <c r="I8" s="8">
        <v>15.23</v>
      </c>
      <c r="J8" s="8">
        <v>7.7510000000000003</v>
      </c>
      <c r="K8" s="23" t="s">
        <v>213</v>
      </c>
      <c r="L8" s="105" t="str">
        <f>IF(J8="Div by 0", "N/A", IF(K8="N/A","N/A", IF(J8&gt;VALUE(MID(K8,1,2)), "No", IF(J8&lt;-1*VALUE(MID(K8,1,2)), "No", "Yes"))))</f>
        <v>N/A</v>
      </c>
    </row>
    <row r="9" spans="1:14" x14ac:dyDescent="0.2">
      <c r="A9" s="138" t="s">
        <v>676</v>
      </c>
      <c r="B9" s="23" t="s">
        <v>213</v>
      </c>
      <c r="C9" s="23">
        <v>132924</v>
      </c>
      <c r="D9" s="27" t="str">
        <f t="shared" ref="D9:D11" si="0">IF($B9="N/A","N/A",IF(C9&gt;10,"No",IF(C9&lt;-10,"No","Yes")))</f>
        <v>N/A</v>
      </c>
      <c r="E9" s="23">
        <v>152871</v>
      </c>
      <c r="F9" s="27" t="str">
        <f t="shared" ref="F9:F11" si="1">IF($B9="N/A","N/A",IF(E9&gt;10,"No",IF(E9&lt;-10,"No","Yes")))</f>
        <v>N/A</v>
      </c>
      <c r="G9" s="23">
        <v>166283</v>
      </c>
      <c r="H9" s="27" t="str">
        <f t="shared" ref="H9:H11" si="2">IF($B9="N/A","N/A",IF(G9&gt;10,"No",IF(G9&lt;-10,"No","Yes")))</f>
        <v>N/A</v>
      </c>
      <c r="I9" s="8">
        <v>15.01</v>
      </c>
      <c r="J9" s="8">
        <v>8.7729999999999997</v>
      </c>
      <c r="K9" s="23" t="s">
        <v>213</v>
      </c>
      <c r="L9" s="105" t="str">
        <f t="shared" ref="L9:L11" si="3">IF(J9="Div by 0", "N/A", IF(K9="N/A","N/A", IF(J9&gt;VALUE(MID(K9,1,2)), "No", IF(J9&lt;-1*VALUE(MID(K9,1,2)), "No", "Yes"))))</f>
        <v>N/A</v>
      </c>
    </row>
    <row r="10" spans="1:14" x14ac:dyDescent="0.2">
      <c r="A10" s="138" t="s">
        <v>423</v>
      </c>
      <c r="B10" s="23" t="s">
        <v>213</v>
      </c>
      <c r="C10" s="23">
        <v>6253</v>
      </c>
      <c r="D10" s="27" t="str">
        <f t="shared" si="0"/>
        <v>N/A</v>
      </c>
      <c r="E10" s="23">
        <v>7497</v>
      </c>
      <c r="F10" s="27" t="str">
        <f t="shared" si="1"/>
        <v>N/A</v>
      </c>
      <c r="G10" s="23">
        <v>6510</v>
      </c>
      <c r="H10" s="27" t="str">
        <f t="shared" si="2"/>
        <v>N/A</v>
      </c>
      <c r="I10" s="8">
        <v>19.89</v>
      </c>
      <c r="J10" s="8">
        <v>-13.2</v>
      </c>
      <c r="K10" s="23" t="s">
        <v>213</v>
      </c>
      <c r="L10" s="105" t="str">
        <f t="shared" si="3"/>
        <v>N/A</v>
      </c>
    </row>
    <row r="11" spans="1:14" x14ac:dyDescent="0.2">
      <c r="A11" s="138" t="s">
        <v>169</v>
      </c>
      <c r="B11" s="23" t="s">
        <v>213</v>
      </c>
      <c r="C11" s="4">
        <v>11.375679323</v>
      </c>
      <c r="D11" s="27" t="str">
        <f t="shared" si="0"/>
        <v>N/A</v>
      </c>
      <c r="E11" s="4">
        <v>12.565189048000001</v>
      </c>
      <c r="F11" s="27" t="str">
        <f t="shared" si="1"/>
        <v>N/A</v>
      </c>
      <c r="G11" s="4">
        <v>11.471175350999999</v>
      </c>
      <c r="H11" s="27" t="str">
        <f t="shared" si="2"/>
        <v>N/A</v>
      </c>
      <c r="I11" s="8">
        <v>10.46</v>
      </c>
      <c r="J11" s="8">
        <v>-8.7100000000000009</v>
      </c>
      <c r="K11" s="23" t="s">
        <v>213</v>
      </c>
      <c r="L11" s="105" t="str">
        <f t="shared" si="3"/>
        <v>N/A</v>
      </c>
    </row>
    <row r="12" spans="1:14" x14ac:dyDescent="0.2">
      <c r="A12" s="138" t="s">
        <v>144</v>
      </c>
      <c r="B12" s="23" t="s">
        <v>213</v>
      </c>
      <c r="C12" s="23">
        <v>99294.916666999998</v>
      </c>
      <c r="D12" s="27" t="str">
        <f>IF($B12="N/A","N/A",IF(C12&gt;10,"No",IF(C12&lt;-10,"No","Yes")))</f>
        <v>N/A</v>
      </c>
      <c r="E12" s="23">
        <v>111920.58332999999</v>
      </c>
      <c r="F12" s="27" t="str">
        <f>IF($B12="N/A","N/A",IF(E12&gt;10,"No",IF(E12&lt;-10,"No","Yes")))</f>
        <v>N/A</v>
      </c>
      <c r="G12" s="23">
        <v>116572.08332999999</v>
      </c>
      <c r="H12" s="27" t="str">
        <f>IF($B12="N/A","N/A",IF(G12&gt;10,"No",IF(G12&lt;-10,"No","Yes")))</f>
        <v>N/A</v>
      </c>
      <c r="I12" s="8">
        <v>12.72</v>
      </c>
      <c r="J12" s="8">
        <v>4.1559999999999997</v>
      </c>
      <c r="K12" s="23" t="s">
        <v>213</v>
      </c>
      <c r="L12" s="105" t="str">
        <f>IF(J12="Div by 0", "N/A", IF(K12="N/A","N/A", IF(J12&gt;VALUE(MID(K12,1,2)), "No", IF(J12&lt;-1*VALUE(MID(K12,1,2)), "No", "Yes"))))</f>
        <v>N/A</v>
      </c>
    </row>
    <row r="13" spans="1:14" x14ac:dyDescent="0.2">
      <c r="A13" s="104" t="s">
        <v>364</v>
      </c>
      <c r="B13" s="43" t="s">
        <v>213</v>
      </c>
      <c r="C13" s="4">
        <v>97.974026144000007</v>
      </c>
      <c r="D13" s="40" t="str">
        <f>IF($B13="N/A","N/A",IF(C13&gt;=95,"Yes","No"))</f>
        <v>N/A</v>
      </c>
      <c r="E13" s="4">
        <v>98.221404573000001</v>
      </c>
      <c r="F13" s="40" t="str">
        <f>IF($B13="N/A","N/A",IF(E13&gt;=95,"Yes","No"))</f>
        <v>N/A</v>
      </c>
      <c r="G13" s="4">
        <v>98.292979067999994</v>
      </c>
      <c r="H13" s="27" t="str">
        <f>IF($B13="N/A","N/A",IF(G13&gt;=95,"Yes","No"))</f>
        <v>N/A</v>
      </c>
      <c r="I13" s="8">
        <v>0.2525</v>
      </c>
      <c r="J13" s="8">
        <v>7.2900000000000006E-2</v>
      </c>
      <c r="K13" s="28" t="s">
        <v>735</v>
      </c>
      <c r="L13" s="105" t="str">
        <f t="shared" ref="L13:L70" si="4">IF(J13="Div by 0", "N/A", IF(K13="N/A","N/A", IF(J13&gt;VALUE(MID(K13,1,2)), "No", IF(J13&lt;-1*VALUE(MID(K13,1,2)), "No", "Yes"))))</f>
        <v>Yes</v>
      </c>
    </row>
    <row r="14" spans="1:14" x14ac:dyDescent="0.2">
      <c r="A14" s="149" t="s">
        <v>365</v>
      </c>
      <c r="B14" s="43" t="s">
        <v>213</v>
      </c>
      <c r="C14" s="44">
        <v>2.0109345536999998</v>
      </c>
      <c r="D14" s="45" t="str">
        <f>IF($B14="N/A","N/A",IF(C14&gt;10,"No",IF(C14&lt;-10,"No","Yes")))</f>
        <v>N/A</v>
      </c>
      <c r="E14" s="44">
        <v>1.7645703791</v>
      </c>
      <c r="F14" s="40" t="str">
        <f>IF($B14="N/A","N/A",IF(E14&gt;95,"Yes","No"))</f>
        <v>N/A</v>
      </c>
      <c r="G14" s="44">
        <v>1.6916860234</v>
      </c>
      <c r="H14" s="27" t="str">
        <f>IF($B14="N/A","N/A",IF(G14&gt;95,"Yes","No"))</f>
        <v>N/A</v>
      </c>
      <c r="I14" s="46">
        <v>-12.3</v>
      </c>
      <c r="J14" s="46">
        <v>-4.13</v>
      </c>
      <c r="K14" s="47" t="s">
        <v>213</v>
      </c>
      <c r="L14" s="105" t="str">
        <f t="shared" si="4"/>
        <v>N/A</v>
      </c>
      <c r="M14" s="34"/>
      <c r="N14" s="34"/>
    </row>
    <row r="15" spans="1:14" s="34" customFormat="1" x14ac:dyDescent="0.2">
      <c r="A15" s="149" t="s">
        <v>366</v>
      </c>
      <c r="B15" s="43" t="s">
        <v>213</v>
      </c>
      <c r="C15" s="44">
        <v>1.5039302399999999E-2</v>
      </c>
      <c r="D15" s="45" t="str">
        <f t="shared" ref="D15:D21" si="5">IF($B15="N/A","N/A",IF(C15&gt;10,"No",IF(C15&lt;-10,"No","Yes")))</f>
        <v>N/A</v>
      </c>
      <c r="E15" s="44">
        <v>1.40250476E-2</v>
      </c>
      <c r="F15" s="45" t="str">
        <f t="shared" ref="F15:F21" si="6">IF($B15="N/A","N/A",IF(E15&gt;10,"No",IF(E15&lt;-10,"No","Yes")))</f>
        <v>N/A</v>
      </c>
      <c r="G15" s="44">
        <v>1.53349084E-2</v>
      </c>
      <c r="H15" s="48" t="str">
        <f t="shared" ref="H15:H21" si="7">IF($B15="N/A","N/A",IF(G15&gt;10,"No",IF(G15&lt;-10,"No","Yes")))</f>
        <v>N/A</v>
      </c>
      <c r="I15" s="46">
        <v>-6.74</v>
      </c>
      <c r="J15" s="46">
        <v>9.3390000000000004</v>
      </c>
      <c r="K15" s="47" t="s">
        <v>213</v>
      </c>
      <c r="L15" s="105" t="str">
        <f t="shared" si="4"/>
        <v>N/A</v>
      </c>
    </row>
    <row r="16" spans="1:14" s="34" customFormat="1" x14ac:dyDescent="0.2">
      <c r="A16" s="149" t="s">
        <v>367</v>
      </c>
      <c r="B16" s="43" t="s">
        <v>213</v>
      </c>
      <c r="C16" s="49">
        <v>24787</v>
      </c>
      <c r="D16" s="50" t="str">
        <f t="shared" si="5"/>
        <v>N/A</v>
      </c>
      <c r="E16" s="49">
        <v>22700</v>
      </c>
      <c r="F16" s="50" t="str">
        <f t="shared" si="6"/>
        <v>N/A</v>
      </c>
      <c r="G16" s="49">
        <v>25714</v>
      </c>
      <c r="H16" s="48" t="str">
        <f t="shared" si="7"/>
        <v>N/A</v>
      </c>
      <c r="I16" s="46">
        <v>-8.42</v>
      </c>
      <c r="J16" s="46">
        <v>13.28</v>
      </c>
      <c r="K16" s="47" t="s">
        <v>213</v>
      </c>
      <c r="L16" s="105" t="str">
        <f t="shared" si="4"/>
        <v>N/A</v>
      </c>
    </row>
    <row r="17" spans="1:14" s="34" customFormat="1" x14ac:dyDescent="0.2">
      <c r="A17" s="150" t="s">
        <v>368</v>
      </c>
      <c r="B17" s="43" t="s">
        <v>213</v>
      </c>
      <c r="C17" s="44">
        <v>2.0259738560999998</v>
      </c>
      <c r="D17" s="48" t="str">
        <f t="shared" si="5"/>
        <v>N/A</v>
      </c>
      <c r="E17" s="44">
        <v>1.7785954266999999</v>
      </c>
      <c r="F17" s="48" t="str">
        <f t="shared" si="6"/>
        <v>N/A</v>
      </c>
      <c r="G17" s="44">
        <v>1.7070209318</v>
      </c>
      <c r="H17" s="48" t="str">
        <f t="shared" si="7"/>
        <v>N/A</v>
      </c>
      <c r="I17" s="46">
        <v>-12.2</v>
      </c>
      <c r="J17" s="46">
        <v>-4.0199999999999996</v>
      </c>
      <c r="K17" s="47" t="s">
        <v>213</v>
      </c>
      <c r="L17" s="105" t="str">
        <f t="shared" si="4"/>
        <v>N/A</v>
      </c>
      <c r="M17" s="26"/>
      <c r="N17" s="26"/>
    </row>
    <row r="18" spans="1:14" x14ac:dyDescent="0.2">
      <c r="A18" s="149" t="s">
        <v>677</v>
      </c>
      <c r="B18" s="43" t="s">
        <v>213</v>
      </c>
      <c r="C18" s="44">
        <v>56.892726025999998</v>
      </c>
      <c r="D18" s="48" t="str">
        <f t="shared" si="5"/>
        <v>N/A</v>
      </c>
      <c r="E18" s="44">
        <v>50.462555066</v>
      </c>
      <c r="F18" s="48" t="str">
        <f t="shared" si="6"/>
        <v>N/A</v>
      </c>
      <c r="G18" s="44">
        <v>50.579450883</v>
      </c>
      <c r="H18" s="48" t="str">
        <f t="shared" si="7"/>
        <v>N/A</v>
      </c>
      <c r="I18" s="8">
        <v>-11.3</v>
      </c>
      <c r="J18" s="8">
        <v>0.2316</v>
      </c>
      <c r="K18" s="47" t="s">
        <v>213</v>
      </c>
      <c r="L18" s="105" t="str">
        <f t="shared" si="4"/>
        <v>N/A</v>
      </c>
    </row>
    <row r="19" spans="1:14" x14ac:dyDescent="0.2">
      <c r="A19" s="149" t="s">
        <v>678</v>
      </c>
      <c r="B19" s="43" t="s">
        <v>213</v>
      </c>
      <c r="C19" s="44">
        <v>18.053818534000001</v>
      </c>
      <c r="D19" s="48" t="str">
        <f t="shared" si="5"/>
        <v>N/A</v>
      </c>
      <c r="E19" s="44">
        <v>12.982378855</v>
      </c>
      <c r="F19" s="48" t="str">
        <f t="shared" si="6"/>
        <v>N/A</v>
      </c>
      <c r="G19" s="44">
        <v>15.104612273000001</v>
      </c>
      <c r="H19" s="48" t="str">
        <f t="shared" si="7"/>
        <v>N/A</v>
      </c>
      <c r="I19" s="8">
        <v>-28.1</v>
      </c>
      <c r="J19" s="8">
        <v>16.350000000000001</v>
      </c>
      <c r="K19" s="47" t="s">
        <v>213</v>
      </c>
      <c r="L19" s="105" t="str">
        <f t="shared" si="4"/>
        <v>N/A</v>
      </c>
    </row>
    <row r="20" spans="1:14" ht="25.5" x14ac:dyDescent="0.2">
      <c r="A20" s="149" t="s">
        <v>679</v>
      </c>
      <c r="B20" s="43" t="s">
        <v>213</v>
      </c>
      <c r="C20" s="44">
        <v>41.848549642999998</v>
      </c>
      <c r="D20" s="48" t="str">
        <f t="shared" si="5"/>
        <v>N/A</v>
      </c>
      <c r="E20" s="44">
        <v>48.127753304000002</v>
      </c>
      <c r="F20" s="48" t="str">
        <f t="shared" si="6"/>
        <v>N/A</v>
      </c>
      <c r="G20" s="44">
        <v>47.137745975000001</v>
      </c>
      <c r="H20" s="48" t="str">
        <f t="shared" si="7"/>
        <v>N/A</v>
      </c>
      <c r="I20" s="8">
        <v>15</v>
      </c>
      <c r="J20" s="8">
        <v>-2.06</v>
      </c>
      <c r="K20" s="47" t="s">
        <v>213</v>
      </c>
      <c r="L20" s="105" t="str">
        <f t="shared" si="4"/>
        <v>N/A</v>
      </c>
    </row>
    <row r="21" spans="1:14" ht="25.5" x14ac:dyDescent="0.2">
      <c r="A21" s="149" t="s">
        <v>680</v>
      </c>
      <c r="B21" s="43" t="s">
        <v>213</v>
      </c>
      <c r="C21" s="44">
        <v>0.48815911569999998</v>
      </c>
      <c r="D21" s="48" t="str">
        <f t="shared" si="5"/>
        <v>N/A</v>
      </c>
      <c r="E21" s="44">
        <v>0.37444933920000001</v>
      </c>
      <c r="F21" s="48" t="str">
        <f t="shared" si="6"/>
        <v>N/A</v>
      </c>
      <c r="G21" s="44">
        <v>0.28000311109999998</v>
      </c>
      <c r="H21" s="48" t="str">
        <f t="shared" si="7"/>
        <v>N/A</v>
      </c>
      <c r="I21" s="8">
        <v>-23.3</v>
      </c>
      <c r="J21" s="8">
        <v>-25.2</v>
      </c>
      <c r="K21" s="47" t="s">
        <v>213</v>
      </c>
      <c r="L21" s="105" t="str">
        <f t="shared" si="4"/>
        <v>N/A</v>
      </c>
    </row>
    <row r="22" spans="1:14" x14ac:dyDescent="0.2">
      <c r="A22" s="128" t="s">
        <v>1688</v>
      </c>
      <c r="B22" s="30" t="s">
        <v>217</v>
      </c>
      <c r="C22" s="1">
        <v>12</v>
      </c>
      <c r="D22" s="27" t="str">
        <f>IF($B22="N/A","N/A",IF(C22&gt;0,"No",IF(C22&lt;0,"No","Yes")))</f>
        <v>No</v>
      </c>
      <c r="E22" s="1">
        <v>165</v>
      </c>
      <c r="F22" s="27" t="str">
        <f>IF($B22="N/A","N/A",IF(E22&gt;0,"No",IF(E22&lt;0,"No","Yes")))</f>
        <v>No</v>
      </c>
      <c r="G22" s="1">
        <v>41</v>
      </c>
      <c r="H22" s="27" t="str">
        <f>IF($B22="N/A","N/A",IF(G22&gt;0,"No",IF(G22&lt;0,"No","Yes")))</f>
        <v>No</v>
      </c>
      <c r="I22" s="8">
        <v>1275</v>
      </c>
      <c r="J22" s="8">
        <v>-75.2</v>
      </c>
      <c r="K22" s="28" t="s">
        <v>213</v>
      </c>
      <c r="L22" s="105" t="str">
        <f t="shared" si="4"/>
        <v>N/A</v>
      </c>
    </row>
    <row r="23" spans="1:14" x14ac:dyDescent="0.2">
      <c r="A23" s="151" t="s">
        <v>145</v>
      </c>
      <c r="B23" s="30" t="s">
        <v>279</v>
      </c>
      <c r="C23" s="4">
        <v>1.9616480999999999E-3</v>
      </c>
      <c r="D23" s="27" t="str">
        <f>IF($B23="N/A","N/A",IF(C23&gt;=10,"No",IF(C23&lt;0,"No","Yes")))</f>
        <v>Yes</v>
      </c>
      <c r="E23" s="4">
        <v>2.5856233100000001E-2</v>
      </c>
      <c r="F23" s="27" t="str">
        <f>IF($B23="N/A","N/A",IF(E23&gt;=10,"No",IF(E23&lt;0,"No","Yes")))</f>
        <v>Yes</v>
      </c>
      <c r="G23" s="4">
        <v>5.4435606000000003E-3</v>
      </c>
      <c r="H23" s="27" t="str">
        <f>IF($B23="N/A","N/A",IF(G23&gt;=10,"No",IF(G23&lt;0,"No","Yes")))</f>
        <v>Yes</v>
      </c>
      <c r="I23" s="8">
        <v>1218</v>
      </c>
      <c r="J23" s="8">
        <v>-78.900000000000006</v>
      </c>
      <c r="K23" s="28" t="s">
        <v>213</v>
      </c>
      <c r="L23" s="105" t="str">
        <f t="shared" si="4"/>
        <v>N/A</v>
      </c>
    </row>
    <row r="24" spans="1:14" x14ac:dyDescent="0.2">
      <c r="A24" s="128" t="s">
        <v>424</v>
      </c>
      <c r="B24" s="22" t="s">
        <v>213</v>
      </c>
      <c r="C24" s="9">
        <v>100</v>
      </c>
      <c r="D24" s="48" t="str">
        <f t="shared" ref="D24:D27" si="8">IF($B24="N/A","N/A",IF(C24&gt;10,"No",IF(C24&lt;-10,"No","Yes")))</f>
        <v>N/A</v>
      </c>
      <c r="E24" s="9">
        <v>96.363636364000001</v>
      </c>
      <c r="F24" s="27" t="str">
        <f t="shared" ref="F24:F27" si="9">IF($B24="N/A","N/A",IF(E24&gt;10,"No",IF(E24&lt;-10,"No","Yes")))</f>
        <v>N/A</v>
      </c>
      <c r="G24" s="9">
        <v>34.146341462999999</v>
      </c>
      <c r="H24" s="27" t="str">
        <f t="shared" ref="H24:H27" si="10">IF($B24="N/A","N/A",IF(G24&gt;10,"No",IF(G24&lt;-10,"No","Yes")))</f>
        <v>N/A</v>
      </c>
      <c r="I24" s="8">
        <v>-3.64</v>
      </c>
      <c r="J24" s="8">
        <v>-64.599999999999994</v>
      </c>
      <c r="K24" s="28" t="s">
        <v>213</v>
      </c>
      <c r="L24" s="105" t="str">
        <f t="shared" si="4"/>
        <v>N/A</v>
      </c>
    </row>
    <row r="25" spans="1:14" x14ac:dyDescent="0.2">
      <c r="A25" s="128" t="s">
        <v>425</v>
      </c>
      <c r="B25" s="22" t="s">
        <v>213</v>
      </c>
      <c r="C25" s="9">
        <v>4.1666666667000003</v>
      </c>
      <c r="D25" s="48" t="str">
        <f t="shared" si="8"/>
        <v>N/A</v>
      </c>
      <c r="E25" s="9">
        <v>11.212121212</v>
      </c>
      <c r="F25" s="27" t="str">
        <f t="shared" si="9"/>
        <v>N/A</v>
      </c>
      <c r="G25" s="9">
        <v>7.3170731706999996</v>
      </c>
      <c r="H25" s="27" t="str">
        <f t="shared" si="10"/>
        <v>N/A</v>
      </c>
      <c r="I25" s="8">
        <v>169.1</v>
      </c>
      <c r="J25" s="8">
        <v>-34.700000000000003</v>
      </c>
      <c r="K25" s="28" t="s">
        <v>213</v>
      </c>
      <c r="L25" s="105" t="str">
        <f t="shared" si="4"/>
        <v>N/A</v>
      </c>
    </row>
    <row r="26" spans="1:14" x14ac:dyDescent="0.2">
      <c r="A26" s="128" t="s">
        <v>421</v>
      </c>
      <c r="B26" s="22" t="s">
        <v>213</v>
      </c>
      <c r="C26" s="9">
        <v>0</v>
      </c>
      <c r="D26" s="48" t="str">
        <f t="shared" si="8"/>
        <v>N/A</v>
      </c>
      <c r="E26" s="9">
        <v>0.60606060610000001</v>
      </c>
      <c r="F26" s="27" t="str">
        <f t="shared" si="9"/>
        <v>N/A</v>
      </c>
      <c r="G26" s="9">
        <v>2.4390243902000002</v>
      </c>
      <c r="H26" s="27" t="str">
        <f t="shared" si="10"/>
        <v>N/A</v>
      </c>
      <c r="I26" s="8" t="s">
        <v>1749</v>
      </c>
      <c r="J26" s="8">
        <v>302.39999999999998</v>
      </c>
      <c r="K26" s="28" t="s">
        <v>213</v>
      </c>
      <c r="L26" s="105" t="str">
        <f t="shared" si="4"/>
        <v>N/A</v>
      </c>
    </row>
    <row r="27" spans="1:14" x14ac:dyDescent="0.2">
      <c r="A27" s="128" t="s">
        <v>422</v>
      </c>
      <c r="B27" s="22" t="s">
        <v>213</v>
      </c>
      <c r="C27" s="9">
        <v>0</v>
      </c>
      <c r="D27" s="48" t="str">
        <f t="shared" si="8"/>
        <v>N/A</v>
      </c>
      <c r="E27" s="9">
        <v>0</v>
      </c>
      <c r="F27" s="27" t="str">
        <f t="shared" si="9"/>
        <v>N/A</v>
      </c>
      <c r="G27" s="9">
        <v>1.2195121951000001</v>
      </c>
      <c r="H27" s="27" t="str">
        <f t="shared" si="10"/>
        <v>N/A</v>
      </c>
      <c r="I27" s="8" t="s">
        <v>1749</v>
      </c>
      <c r="J27" s="8" t="s">
        <v>1749</v>
      </c>
      <c r="K27" s="28" t="s">
        <v>213</v>
      </c>
      <c r="L27" s="105" t="str">
        <f t="shared" si="4"/>
        <v>N/A</v>
      </c>
    </row>
    <row r="28" spans="1:14" x14ac:dyDescent="0.2">
      <c r="A28" s="128" t="s">
        <v>950</v>
      </c>
      <c r="B28" s="22" t="s">
        <v>213</v>
      </c>
      <c r="C28" s="44">
        <v>12.679194515000001</v>
      </c>
      <c r="D28" s="48" t="str">
        <f>IF($B28="N/A","N/A",IF(C28&gt;10,"No",IF(C28&lt;-10,"No","Yes")))</f>
        <v>N/A</v>
      </c>
      <c r="E28" s="44">
        <v>12.548970138</v>
      </c>
      <c r="F28" s="48" t="str">
        <f>IF($B28="N/A","N/A",IF(E28&gt;10,"No",IF(E28&lt;-10,"No","Yes")))</f>
        <v>N/A</v>
      </c>
      <c r="G28" s="44">
        <v>11.611313843</v>
      </c>
      <c r="H28" s="48" t="str">
        <f>IF($B28="N/A","N/A",IF(G28&gt;10,"No",IF(G28&lt;-10,"No","Yes")))</f>
        <v>N/A</v>
      </c>
      <c r="I28" s="8">
        <v>-1.03</v>
      </c>
      <c r="J28" s="8">
        <v>-7.47</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1749</v>
      </c>
      <c r="J29" s="8" t="s">
        <v>1749</v>
      </c>
      <c r="K29" s="47" t="s">
        <v>735</v>
      </c>
      <c r="L29" s="105" t="str">
        <f t="shared" si="4"/>
        <v>N/A</v>
      </c>
      <c r="M29" s="26"/>
      <c r="N29" s="26"/>
    </row>
    <row r="30" spans="1:14" x14ac:dyDescent="0.2">
      <c r="A30" s="128" t="s">
        <v>20</v>
      </c>
      <c r="B30" s="30" t="s">
        <v>280</v>
      </c>
      <c r="C30" s="9">
        <v>99.807022864000004</v>
      </c>
      <c r="D30" s="27" t="str">
        <f>IF($B30="N/A","N/A",IF(C30&gt;=98,"Yes","No"))</f>
        <v>Yes</v>
      </c>
      <c r="E30" s="9">
        <v>99.802317345000006</v>
      </c>
      <c r="F30" s="27" t="str">
        <f>IF($B30="N/A","N/A",IF(E30&gt;=98,"Yes","No"))</f>
        <v>Yes</v>
      </c>
      <c r="G30" s="9">
        <v>99.783850814999994</v>
      </c>
      <c r="H30" s="27" t="str">
        <f>IF($B30="N/A","N/A",IF(G30&gt;=98,"Yes","No"))</f>
        <v>Yes</v>
      </c>
      <c r="I30" s="8">
        <v>-5.0000000000000001E-3</v>
      </c>
      <c r="J30" s="8">
        <v>-1.9E-2</v>
      </c>
      <c r="K30" s="28" t="s">
        <v>735</v>
      </c>
      <c r="L30" s="105" t="str">
        <f t="shared" si="4"/>
        <v>Yes</v>
      </c>
    </row>
    <row r="31" spans="1:14" x14ac:dyDescent="0.2">
      <c r="A31" s="128" t="s">
        <v>18</v>
      </c>
      <c r="B31" s="30" t="s">
        <v>277</v>
      </c>
      <c r="C31" s="9">
        <v>100</v>
      </c>
      <c r="D31" s="27" t="str">
        <f>IF($B31="N/A","N/A",IF(C31&gt;=95,"Yes","No"))</f>
        <v>Yes</v>
      </c>
      <c r="E31" s="9">
        <v>100</v>
      </c>
      <c r="F31" s="27" t="str">
        <f>IF($B31="N/A","N/A",IF(E31&gt;=95,"Yes","No"))</f>
        <v>Yes</v>
      </c>
      <c r="G31" s="9">
        <v>99.999867230000007</v>
      </c>
      <c r="H31" s="27" t="str">
        <f>IF($B31="N/A","N/A",IF(G31&gt;=95,"Yes","No"))</f>
        <v>Yes</v>
      </c>
      <c r="I31" s="8">
        <v>0</v>
      </c>
      <c r="J31" s="8">
        <v>0</v>
      </c>
      <c r="K31" s="28" t="s">
        <v>735</v>
      </c>
      <c r="L31" s="105" t="str">
        <f t="shared" si="4"/>
        <v>Yes</v>
      </c>
    </row>
    <row r="32" spans="1:14" x14ac:dyDescent="0.2">
      <c r="A32" s="128" t="s">
        <v>23</v>
      </c>
      <c r="B32" s="22" t="s">
        <v>213</v>
      </c>
      <c r="C32" s="9">
        <v>31.097926293</v>
      </c>
      <c r="D32" s="27" t="str">
        <f t="shared" ref="D32:D37" si="11">IF($B32="N/A","N/A",IF(C32&gt;10,"No",IF(C32&lt;-10,"No","Yes")))</f>
        <v>N/A</v>
      </c>
      <c r="E32" s="9">
        <v>32.573604076999999</v>
      </c>
      <c r="F32" s="27" t="str">
        <f t="shared" ref="F32:F37" si="12">IF($B32="N/A","N/A",IF(E32&gt;10,"No",IF(E32&lt;-10,"No","Yes")))</f>
        <v>N/A</v>
      </c>
      <c r="G32" s="9">
        <v>29.534768088</v>
      </c>
      <c r="H32" s="27" t="str">
        <f t="shared" ref="H32:H37" si="13">IF($B32="N/A","N/A",IF(G32&gt;10,"No",IF(G32&lt;-10,"No","Yes")))</f>
        <v>N/A</v>
      </c>
      <c r="I32" s="8">
        <v>4.7450000000000001</v>
      </c>
      <c r="J32" s="8">
        <v>-9.33</v>
      </c>
      <c r="K32" s="28" t="s">
        <v>735</v>
      </c>
      <c r="L32" s="105" t="str">
        <f t="shared" si="4"/>
        <v>Yes</v>
      </c>
    </row>
    <row r="33" spans="1:12" x14ac:dyDescent="0.2">
      <c r="A33" s="128" t="s">
        <v>24</v>
      </c>
      <c r="B33" s="22" t="s">
        <v>213</v>
      </c>
      <c r="C33" s="9">
        <v>47.691181002</v>
      </c>
      <c r="D33" s="27" t="str">
        <f t="shared" si="11"/>
        <v>N/A</v>
      </c>
      <c r="E33" s="9">
        <v>48.468214070999998</v>
      </c>
      <c r="F33" s="27" t="str">
        <f t="shared" si="12"/>
        <v>N/A</v>
      </c>
      <c r="G33" s="9">
        <v>41.605730874000002</v>
      </c>
      <c r="H33" s="27" t="str">
        <f t="shared" si="13"/>
        <v>N/A</v>
      </c>
      <c r="I33" s="8">
        <v>1.629</v>
      </c>
      <c r="J33" s="8">
        <v>-14.2</v>
      </c>
      <c r="K33" s="28" t="s">
        <v>735</v>
      </c>
      <c r="L33" s="105" t="str">
        <f t="shared" si="4"/>
        <v>No</v>
      </c>
    </row>
    <row r="34" spans="1:12" x14ac:dyDescent="0.2">
      <c r="A34" s="128" t="s">
        <v>25</v>
      </c>
      <c r="B34" s="22" t="s">
        <v>213</v>
      </c>
      <c r="C34" s="9">
        <v>0.23874892619999999</v>
      </c>
      <c r="D34" s="27" t="str">
        <f t="shared" si="11"/>
        <v>N/A</v>
      </c>
      <c r="E34" s="9">
        <v>0.49307052950000002</v>
      </c>
      <c r="F34" s="27" t="str">
        <f t="shared" si="12"/>
        <v>N/A</v>
      </c>
      <c r="G34" s="9">
        <v>0.4942354685</v>
      </c>
      <c r="H34" s="27" t="str">
        <f t="shared" si="13"/>
        <v>N/A</v>
      </c>
      <c r="I34" s="8">
        <v>106.5</v>
      </c>
      <c r="J34" s="8">
        <v>0.23630000000000001</v>
      </c>
      <c r="K34" s="28" t="s">
        <v>735</v>
      </c>
      <c r="L34" s="105" t="str">
        <f t="shared" si="4"/>
        <v>Yes</v>
      </c>
    </row>
    <row r="35" spans="1:12" x14ac:dyDescent="0.2">
      <c r="A35" s="128" t="s">
        <v>26</v>
      </c>
      <c r="B35" s="30" t="s">
        <v>213</v>
      </c>
      <c r="C35" s="9">
        <v>3.6968076629</v>
      </c>
      <c r="D35" s="7" t="str">
        <f t="shared" si="11"/>
        <v>N/A</v>
      </c>
      <c r="E35" s="9">
        <v>4.0331805986999996</v>
      </c>
      <c r="F35" s="7" t="str">
        <f t="shared" si="12"/>
        <v>N/A</v>
      </c>
      <c r="G35" s="9">
        <v>4.3139553640999999</v>
      </c>
      <c r="H35" s="7" t="str">
        <f t="shared" si="13"/>
        <v>N/A</v>
      </c>
      <c r="I35" s="8">
        <v>9.0990000000000002</v>
      </c>
      <c r="J35" s="8">
        <v>6.9619999999999997</v>
      </c>
      <c r="K35" s="30" t="s">
        <v>213</v>
      </c>
      <c r="L35" s="105" t="str">
        <f t="shared" si="4"/>
        <v>N/A</v>
      </c>
    </row>
    <row r="36" spans="1:12" x14ac:dyDescent="0.2">
      <c r="A36" s="128" t="s">
        <v>60</v>
      </c>
      <c r="B36" s="30" t="s">
        <v>213</v>
      </c>
      <c r="C36" s="9">
        <v>7.2090569300000004E-2</v>
      </c>
      <c r="D36" s="7" t="str">
        <f t="shared" si="11"/>
        <v>N/A</v>
      </c>
      <c r="E36" s="9">
        <v>0.1242666232</v>
      </c>
      <c r="F36" s="7" t="str">
        <f t="shared" si="12"/>
        <v>N/A</v>
      </c>
      <c r="G36" s="9">
        <v>0.1224801127</v>
      </c>
      <c r="H36" s="7" t="str">
        <f t="shared" si="13"/>
        <v>N/A</v>
      </c>
      <c r="I36" s="8">
        <v>72.38</v>
      </c>
      <c r="J36" s="8">
        <v>-1.44</v>
      </c>
      <c r="K36" s="30" t="s">
        <v>213</v>
      </c>
      <c r="L36" s="105" t="str">
        <f t="shared" si="4"/>
        <v>N/A</v>
      </c>
    </row>
    <row r="37" spans="1:12" x14ac:dyDescent="0.2">
      <c r="A37" s="128" t="s">
        <v>61</v>
      </c>
      <c r="B37" s="30" t="s">
        <v>213</v>
      </c>
      <c r="C37" s="9">
        <v>0</v>
      </c>
      <c r="D37" s="7" t="str">
        <f t="shared" si="11"/>
        <v>N/A</v>
      </c>
      <c r="E37" s="9">
        <v>0</v>
      </c>
      <c r="F37" s="7" t="str">
        <f t="shared" si="12"/>
        <v>N/A</v>
      </c>
      <c r="G37" s="9">
        <v>0.35615490779999998</v>
      </c>
      <c r="H37" s="7" t="str">
        <f t="shared" si="13"/>
        <v>N/A</v>
      </c>
      <c r="I37" s="8" t="s">
        <v>1749</v>
      </c>
      <c r="J37" s="8" t="s">
        <v>1749</v>
      </c>
      <c r="K37" s="30" t="s">
        <v>213</v>
      </c>
      <c r="L37" s="105" t="str">
        <f t="shared" si="4"/>
        <v>N/A</v>
      </c>
    </row>
    <row r="38" spans="1:12" x14ac:dyDescent="0.2">
      <c r="A38" s="128" t="s">
        <v>62</v>
      </c>
      <c r="B38" s="30" t="s">
        <v>278</v>
      </c>
      <c r="C38" s="9">
        <v>17.203245547000002</v>
      </c>
      <c r="D38" s="7" t="str">
        <f>IF($B38="N/A","N/A",IF(C38&gt;=5,"No",IF(C38&lt;0,"No","Yes")))</f>
        <v>No</v>
      </c>
      <c r="E38" s="9">
        <v>14.307664101</v>
      </c>
      <c r="F38" s="7" t="str">
        <f>IF($B38="N/A","N/A",IF(E38&gt;=5,"No",IF(E38&lt;0,"No","Yes")))</f>
        <v>No</v>
      </c>
      <c r="G38" s="9">
        <v>24.285582464000001</v>
      </c>
      <c r="H38" s="7" t="str">
        <f>IF($B38="N/A","N/A",IF(G38&gt;=5,"No",IF(G38&lt;0,"No","Yes")))</f>
        <v>No</v>
      </c>
      <c r="I38" s="8">
        <v>-16.8</v>
      </c>
      <c r="J38" s="8">
        <v>69.739999999999995</v>
      </c>
      <c r="K38" s="28" t="s">
        <v>735</v>
      </c>
      <c r="L38" s="105" t="str">
        <f t="shared" si="4"/>
        <v>No</v>
      </c>
    </row>
    <row r="39" spans="1:12" x14ac:dyDescent="0.2">
      <c r="A39" s="128" t="s">
        <v>63</v>
      </c>
      <c r="B39" s="30" t="s">
        <v>213</v>
      </c>
      <c r="C39" s="9">
        <v>10.821922399</v>
      </c>
      <c r="D39" s="7" t="str">
        <f>IF($B39="N/A","N/A",IF(C39&gt;10,"No",IF(C39&lt;-10,"No","Yes")))</f>
        <v>N/A</v>
      </c>
      <c r="E39" s="9">
        <v>11.028623634000001</v>
      </c>
      <c r="F39" s="7" t="str">
        <f>IF($B39="N/A","N/A",IF(E39&gt;10,"No",IF(E39&lt;-10,"No","Yes")))</f>
        <v>N/A</v>
      </c>
      <c r="G39" s="9">
        <v>11.958108482</v>
      </c>
      <c r="H39" s="7" t="str">
        <f>IF($B39="N/A","N/A",IF(G39&gt;10,"No",IF(G39&lt;-10,"No","Yes")))</f>
        <v>N/A</v>
      </c>
      <c r="I39" s="8">
        <v>1.91</v>
      </c>
      <c r="J39" s="8">
        <v>8.4280000000000008</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77.883563811000002</v>
      </c>
      <c r="H40" s="7" t="str">
        <f>IF($B40="N/A","N/A",IF(G40&gt;10,"No",IF(G40&lt;-10,"No","Yes")))</f>
        <v>N/A</v>
      </c>
      <c r="I40" s="8">
        <v>0</v>
      </c>
      <c r="J40" s="8">
        <v>-22.1</v>
      </c>
      <c r="K40" s="28" t="s">
        <v>735</v>
      </c>
      <c r="L40" s="105" t="str">
        <f t="shared" si="4"/>
        <v>No</v>
      </c>
    </row>
    <row r="41" spans="1:12" x14ac:dyDescent="0.2">
      <c r="A41" s="104" t="s">
        <v>19</v>
      </c>
      <c r="B41" s="22" t="s">
        <v>281</v>
      </c>
      <c r="C41" s="4">
        <v>3.1032456285999999</v>
      </c>
      <c r="D41" s="27" t="str">
        <f>IF($B41="N/A","N/A",IF(C41&gt;8,"No",IF(C41&lt;2,"No","Yes")))</f>
        <v>Yes</v>
      </c>
      <c r="E41" s="4">
        <v>2.959049995</v>
      </c>
      <c r="F41" s="27" t="str">
        <f>IF($B41="N/A","N/A",IF(E41&gt;8,"No",IF(E41&lt;2,"No","Yes")))</f>
        <v>Yes</v>
      </c>
      <c r="G41" s="4">
        <v>2.6062705835000002</v>
      </c>
      <c r="H41" s="27" t="str">
        <f>IF($B41="N/A","N/A",IF(G41&gt;8,"No",IF(G41&lt;2,"No","Yes")))</f>
        <v>Yes</v>
      </c>
      <c r="I41" s="8">
        <v>-4.6500000000000004</v>
      </c>
      <c r="J41" s="8">
        <v>-11.9</v>
      </c>
      <c r="K41" s="28" t="s">
        <v>735</v>
      </c>
      <c r="L41" s="105" t="str">
        <f t="shared" si="4"/>
        <v>No</v>
      </c>
    </row>
    <row r="42" spans="1:12" x14ac:dyDescent="0.2">
      <c r="A42" s="104" t="s">
        <v>170</v>
      </c>
      <c r="B42" s="22" t="s">
        <v>213</v>
      </c>
      <c r="C42" s="4">
        <v>15.911255038</v>
      </c>
      <c r="D42" s="7" t="str">
        <f t="shared" ref="D42:D49" si="14">IF($B42="N/A","N/A",IF(C42&gt;10,"No",IF(C42&lt;-10,"No","Yes")))</f>
        <v>N/A</v>
      </c>
      <c r="E42" s="4">
        <v>15.247342293000001</v>
      </c>
      <c r="F42" s="7" t="str">
        <f t="shared" ref="F42:F49" si="15">IF($B42="N/A","N/A",IF(E42&gt;10,"No",IF(E42&lt;-10,"No","Yes")))</f>
        <v>N/A</v>
      </c>
      <c r="G42" s="4">
        <v>13.152770872</v>
      </c>
      <c r="H42" s="7" t="str">
        <f t="shared" ref="H42:H49" si="16">IF($B42="N/A","N/A",IF(G42&gt;10,"No",IF(G42&lt;-10,"No","Yes")))</f>
        <v>N/A</v>
      </c>
      <c r="I42" s="8">
        <v>-4.17</v>
      </c>
      <c r="J42" s="8">
        <v>-13.7</v>
      </c>
      <c r="K42" s="28" t="s">
        <v>735</v>
      </c>
      <c r="L42" s="105" t="str">
        <f>IF(J42="Div by 0", "N/A", IF(OR(J42="N/A",K42="N/A"),"N/A", IF(J42&gt;VALUE(MID(K42,1,2)), "No", IF(J42&lt;-1*VALUE(MID(K42,1,2)), "No", "Yes"))))</f>
        <v>No</v>
      </c>
    </row>
    <row r="43" spans="1:12" x14ac:dyDescent="0.2">
      <c r="A43" s="104" t="s">
        <v>171</v>
      </c>
      <c r="B43" s="22" t="s">
        <v>213</v>
      </c>
      <c r="C43" s="4">
        <v>30.395656256999999</v>
      </c>
      <c r="D43" s="7" t="str">
        <f t="shared" si="14"/>
        <v>N/A</v>
      </c>
      <c r="E43" s="4">
        <v>30.429182128000001</v>
      </c>
      <c r="F43" s="7" t="str">
        <f t="shared" si="15"/>
        <v>N/A</v>
      </c>
      <c r="G43" s="4">
        <v>27.971868741000002</v>
      </c>
      <c r="H43" s="7" t="str">
        <f t="shared" si="16"/>
        <v>N/A</v>
      </c>
      <c r="I43" s="8">
        <v>0.1103</v>
      </c>
      <c r="J43" s="8">
        <v>-8.08</v>
      </c>
      <c r="K43" s="28" t="s">
        <v>735</v>
      </c>
      <c r="L43" s="105" t="str">
        <f>IF(J43="Div by 0", "N/A", IF(OR(J43="N/A",K43="N/A"),"N/A", IF(J43&gt;VALUE(MID(K43,1,2)), "No", IF(J43&lt;-1*VALUE(MID(K43,1,2)), "No", "Yes"))))</f>
        <v>Yes</v>
      </c>
    </row>
    <row r="44" spans="1:12" x14ac:dyDescent="0.2">
      <c r="A44" s="104" t="s">
        <v>172</v>
      </c>
      <c r="B44" s="22" t="s">
        <v>213</v>
      </c>
      <c r="C44" s="4">
        <v>3.7272132090999999</v>
      </c>
      <c r="D44" s="7" t="str">
        <f t="shared" si="14"/>
        <v>N/A</v>
      </c>
      <c r="E44" s="4">
        <v>3.5884533898000002</v>
      </c>
      <c r="F44" s="7" t="str">
        <f t="shared" si="15"/>
        <v>N/A</v>
      </c>
      <c r="G44" s="4">
        <v>3.3252188876000002</v>
      </c>
      <c r="H44" s="7" t="str">
        <f t="shared" si="16"/>
        <v>N/A</v>
      </c>
      <c r="I44" s="8">
        <v>-3.72</v>
      </c>
      <c r="J44" s="8">
        <v>-7.34</v>
      </c>
      <c r="K44" s="28" t="s">
        <v>735</v>
      </c>
      <c r="L44" s="105" t="str">
        <f t="shared" ref="L44:L53" si="17">IF(J44="Div by 0", "N/A", IF(OR(J44="N/A",K44="N/A"),"N/A", IF(J44&gt;VALUE(MID(K44,1,2)), "No", IF(J44&lt;-1*VALUE(MID(K44,1,2)), "No", "Yes"))))</f>
        <v>Yes</v>
      </c>
    </row>
    <row r="45" spans="1:12" x14ac:dyDescent="0.2">
      <c r="A45" s="104" t="s">
        <v>173</v>
      </c>
      <c r="B45" s="22" t="s">
        <v>213</v>
      </c>
      <c r="C45" s="4">
        <v>26.664764957999999</v>
      </c>
      <c r="D45" s="7" t="str">
        <f t="shared" si="14"/>
        <v>N/A</v>
      </c>
      <c r="E45" s="4">
        <v>27.132590763</v>
      </c>
      <c r="F45" s="7" t="str">
        <f t="shared" si="15"/>
        <v>N/A</v>
      </c>
      <c r="G45" s="4">
        <v>29.892516232999998</v>
      </c>
      <c r="H45" s="7" t="str">
        <f t="shared" si="16"/>
        <v>N/A</v>
      </c>
      <c r="I45" s="8">
        <v>1.754</v>
      </c>
      <c r="J45" s="8">
        <v>10.17</v>
      </c>
      <c r="K45" s="28" t="s">
        <v>735</v>
      </c>
      <c r="L45" s="105" t="str">
        <f t="shared" si="17"/>
        <v>No</v>
      </c>
    </row>
    <row r="46" spans="1:12" x14ac:dyDescent="0.2">
      <c r="A46" s="104" t="s">
        <v>174</v>
      </c>
      <c r="B46" s="22" t="s">
        <v>213</v>
      </c>
      <c r="C46" s="4">
        <v>13.340351674000001</v>
      </c>
      <c r="D46" s="7" t="str">
        <f t="shared" si="14"/>
        <v>N/A</v>
      </c>
      <c r="E46" s="4">
        <v>13.832849639000001</v>
      </c>
      <c r="F46" s="7" t="str">
        <f t="shared" si="15"/>
        <v>N/A</v>
      </c>
      <c r="G46" s="4">
        <v>16.954434078999999</v>
      </c>
      <c r="H46" s="7" t="str">
        <f t="shared" si="16"/>
        <v>N/A</v>
      </c>
      <c r="I46" s="8">
        <v>3.6920000000000002</v>
      </c>
      <c r="J46" s="8">
        <v>22.57</v>
      </c>
      <c r="K46" s="28" t="s">
        <v>735</v>
      </c>
      <c r="L46" s="105" t="str">
        <f t="shared" si="17"/>
        <v>No</v>
      </c>
    </row>
    <row r="47" spans="1:12" x14ac:dyDescent="0.2">
      <c r="A47" s="104" t="s">
        <v>175</v>
      </c>
      <c r="B47" s="22" t="s">
        <v>213</v>
      </c>
      <c r="C47" s="4">
        <v>3.0755373486000002</v>
      </c>
      <c r="D47" s="7" t="str">
        <f t="shared" si="14"/>
        <v>N/A</v>
      </c>
      <c r="E47" s="4">
        <v>3.1219442634000001</v>
      </c>
      <c r="F47" s="7" t="str">
        <f t="shared" si="15"/>
        <v>N/A</v>
      </c>
      <c r="G47" s="4">
        <v>2.9158896868999999</v>
      </c>
      <c r="H47" s="7" t="str">
        <f t="shared" si="16"/>
        <v>N/A</v>
      </c>
      <c r="I47" s="8">
        <v>1.5089999999999999</v>
      </c>
      <c r="J47" s="8">
        <v>-6.6</v>
      </c>
      <c r="K47" s="28" t="s">
        <v>735</v>
      </c>
      <c r="L47" s="105" t="str">
        <f t="shared" si="17"/>
        <v>Yes</v>
      </c>
    </row>
    <row r="48" spans="1:12" x14ac:dyDescent="0.2">
      <c r="A48" s="104" t="s">
        <v>176</v>
      </c>
      <c r="B48" s="22" t="s">
        <v>213</v>
      </c>
      <c r="C48" s="4">
        <v>2.2818872036000002</v>
      </c>
      <c r="D48" s="7" t="str">
        <f t="shared" si="14"/>
        <v>N/A</v>
      </c>
      <c r="E48" s="4">
        <v>2.2415787032000001</v>
      </c>
      <c r="F48" s="7" t="str">
        <f t="shared" si="15"/>
        <v>N/A</v>
      </c>
      <c r="G48" s="4">
        <v>1.9462720572000001</v>
      </c>
      <c r="H48" s="7" t="str">
        <f t="shared" si="16"/>
        <v>N/A</v>
      </c>
      <c r="I48" s="8">
        <v>-1.77</v>
      </c>
      <c r="J48" s="8">
        <v>-13.2</v>
      </c>
      <c r="K48" s="28" t="s">
        <v>735</v>
      </c>
      <c r="L48" s="105" t="str">
        <f t="shared" si="17"/>
        <v>No</v>
      </c>
    </row>
    <row r="49" spans="1:12" x14ac:dyDescent="0.2">
      <c r="A49" s="104" t="s">
        <v>952</v>
      </c>
      <c r="B49" s="22" t="s">
        <v>213</v>
      </c>
      <c r="C49" s="4">
        <v>1.4988626528</v>
      </c>
      <c r="D49" s="7" t="str">
        <f t="shared" si="14"/>
        <v>N/A</v>
      </c>
      <c r="E49" s="4">
        <v>1.4458335422999999</v>
      </c>
      <c r="F49" s="7" t="str">
        <f t="shared" si="15"/>
        <v>N/A</v>
      </c>
      <c r="G49" s="4">
        <v>1.2295144543000001</v>
      </c>
      <c r="H49" s="7" t="str">
        <f t="shared" si="16"/>
        <v>N/A</v>
      </c>
      <c r="I49" s="8">
        <v>-3.54</v>
      </c>
      <c r="J49" s="8">
        <v>-15</v>
      </c>
      <c r="K49" s="28" t="s">
        <v>735</v>
      </c>
      <c r="L49" s="105" t="str">
        <f t="shared" si="17"/>
        <v>No</v>
      </c>
    </row>
    <row r="50" spans="1:12" x14ac:dyDescent="0.2">
      <c r="A50" s="128" t="s">
        <v>208</v>
      </c>
      <c r="B50" s="22" t="s">
        <v>213</v>
      </c>
      <c r="C50" s="23">
        <v>601978</v>
      </c>
      <c r="D50" s="5" t="str">
        <f t="shared" ref="D50:D53" si="18">IF($B50="N/A","N/A",IF(C50&lt;0,"No","Yes"))</f>
        <v>N/A</v>
      </c>
      <c r="E50" s="23">
        <v>618361</v>
      </c>
      <c r="F50" s="5" t="str">
        <f t="shared" ref="F50:F53" si="19">IF($B50="N/A","N/A",IF(E50&lt;0,"No","Yes"))</f>
        <v>N/A</v>
      </c>
      <c r="G50" s="23">
        <v>658737</v>
      </c>
      <c r="H50" s="5" t="str">
        <f t="shared" ref="H50:H53" si="20">IF($B50="N/A","N/A",IF(G50&lt;0,"No","Yes"))</f>
        <v>N/A</v>
      </c>
      <c r="I50" s="8">
        <v>2.722</v>
      </c>
      <c r="J50" s="8">
        <v>6.53</v>
      </c>
      <c r="K50" s="28" t="s">
        <v>735</v>
      </c>
      <c r="L50" s="105" t="str">
        <f t="shared" si="17"/>
        <v>Yes</v>
      </c>
    </row>
    <row r="51" spans="1:12" x14ac:dyDescent="0.2">
      <c r="A51" s="128" t="s">
        <v>209</v>
      </c>
      <c r="B51" s="22" t="s">
        <v>213</v>
      </c>
      <c r="C51" s="23">
        <v>45402</v>
      </c>
      <c r="D51" s="5" t="str">
        <f t="shared" si="18"/>
        <v>N/A</v>
      </c>
      <c r="E51" s="23">
        <v>45590</v>
      </c>
      <c r="F51" s="5" t="str">
        <f t="shared" si="19"/>
        <v>N/A</v>
      </c>
      <c r="G51" s="23">
        <v>50075</v>
      </c>
      <c r="H51" s="5" t="str">
        <f t="shared" si="20"/>
        <v>N/A</v>
      </c>
      <c r="I51" s="8">
        <v>0.41410000000000002</v>
      </c>
      <c r="J51" s="8">
        <v>9.8379999999999992</v>
      </c>
      <c r="K51" s="28" t="s">
        <v>735</v>
      </c>
      <c r="L51" s="105" t="str">
        <f t="shared" si="17"/>
        <v>Yes</v>
      </c>
    </row>
    <row r="52" spans="1:12" x14ac:dyDescent="0.2">
      <c r="A52" s="128" t="s">
        <v>210</v>
      </c>
      <c r="B52" s="22" t="s">
        <v>213</v>
      </c>
      <c r="C52" s="23">
        <v>483482</v>
      </c>
      <c r="D52" s="5" t="str">
        <f t="shared" si="18"/>
        <v>N/A</v>
      </c>
      <c r="E52" s="23">
        <v>516875</v>
      </c>
      <c r="F52" s="5" t="str">
        <f t="shared" si="19"/>
        <v>N/A</v>
      </c>
      <c r="G52" s="23">
        <v>698692</v>
      </c>
      <c r="H52" s="5" t="str">
        <f t="shared" si="20"/>
        <v>N/A</v>
      </c>
      <c r="I52" s="8">
        <v>6.907</v>
      </c>
      <c r="J52" s="8">
        <v>35.18</v>
      </c>
      <c r="K52" s="28" t="s">
        <v>735</v>
      </c>
      <c r="L52" s="105" t="str">
        <f t="shared" si="17"/>
        <v>No</v>
      </c>
    </row>
    <row r="53" spans="1:12" x14ac:dyDescent="0.2">
      <c r="A53" s="128" t="s">
        <v>953</v>
      </c>
      <c r="B53" s="22" t="s">
        <v>213</v>
      </c>
      <c r="C53" s="23">
        <v>66293</v>
      </c>
      <c r="D53" s="5" t="str">
        <f t="shared" si="18"/>
        <v>N/A</v>
      </c>
      <c r="E53" s="23">
        <v>69262</v>
      </c>
      <c r="F53" s="5" t="str">
        <f t="shared" si="19"/>
        <v>N/A</v>
      </c>
      <c r="G53" s="23">
        <v>74562</v>
      </c>
      <c r="H53" s="5" t="str">
        <f t="shared" si="20"/>
        <v>N/A</v>
      </c>
      <c r="I53" s="8">
        <v>4.4790000000000001</v>
      </c>
      <c r="J53" s="8">
        <v>7.6520000000000001</v>
      </c>
      <c r="K53" s="28" t="s">
        <v>735</v>
      </c>
      <c r="L53" s="105" t="str">
        <f t="shared" si="17"/>
        <v>Yes</v>
      </c>
    </row>
    <row r="54" spans="1:12" x14ac:dyDescent="0.2">
      <c r="A54" s="128" t="s">
        <v>954</v>
      </c>
      <c r="B54" s="22" t="s">
        <v>213</v>
      </c>
      <c r="C54" s="4">
        <v>99.998773970000002</v>
      </c>
      <c r="D54" s="27" t="str">
        <f>IF($B54="N/A","N/A",IF(C54&gt;10,"No",IF(C54&lt;-10,"No","Yes")))</f>
        <v>N/A</v>
      </c>
      <c r="E54" s="4">
        <v>99.998824717000005</v>
      </c>
      <c r="F54" s="27" t="str">
        <f>IF($B54="N/A","N/A",IF(E54&gt;10,"No",IF(E54&lt;-10,"No","Yes")))</f>
        <v>N/A</v>
      </c>
      <c r="G54" s="4">
        <v>99.994755593999997</v>
      </c>
      <c r="H54" s="27" t="str">
        <f>IF($B54="N/A","N/A",IF(G54&gt;10,"No",IF(G54&lt;-10,"No","Yes")))</f>
        <v>N/A</v>
      </c>
      <c r="I54" s="8">
        <v>1E-4</v>
      </c>
      <c r="J54" s="8">
        <v>-4.0000000000000001E-3</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56.978522405</v>
      </c>
      <c r="D56" s="27" t="str">
        <f t="shared" ref="D56:D57" si="21">IF($B56="N/A","N/A",IF(C56&gt;10,"No",IF(C56&lt;-10,"No","Yes")))</f>
        <v>N/A</v>
      </c>
      <c r="E56" s="4">
        <v>56.904476105999997</v>
      </c>
      <c r="F56" s="27" t="str">
        <f t="shared" ref="F56:F57" si="22">IF($B56="N/A","N/A",IF(E56&gt;10,"No",IF(E56&lt;-10,"No","Yes")))</f>
        <v>N/A</v>
      </c>
      <c r="G56" s="4">
        <v>55.772331708999999</v>
      </c>
      <c r="H56" s="27" t="str">
        <f t="shared" ref="H56:H57" si="23">IF($B56="N/A","N/A",IF(G56&gt;10,"No",IF(G56&lt;-10,"No","Yes")))</f>
        <v>N/A</v>
      </c>
      <c r="I56" s="8">
        <v>-0.13</v>
      </c>
      <c r="J56" s="8">
        <v>-1.99</v>
      </c>
      <c r="K56" s="28" t="s">
        <v>735</v>
      </c>
      <c r="L56" s="105" t="str">
        <f>IF(J56="Div by 0", "N/A", IF(OR(J56="N/A",K56="N/A"),"N/A", IF(J56&gt;VALUE(MID(K56,1,2)), "No", IF(J56&lt;-1*VALUE(MID(K56,1,2)), "No", "Yes"))))</f>
        <v>Yes</v>
      </c>
    </row>
    <row r="57" spans="1:12" x14ac:dyDescent="0.2">
      <c r="A57" s="151" t="s">
        <v>178</v>
      </c>
      <c r="B57" s="22" t="s">
        <v>213</v>
      </c>
      <c r="C57" s="4">
        <v>43.021477595</v>
      </c>
      <c r="D57" s="27" t="str">
        <f t="shared" si="21"/>
        <v>N/A</v>
      </c>
      <c r="E57" s="4">
        <v>43.095523894000003</v>
      </c>
      <c r="F57" s="27" t="str">
        <f t="shared" si="22"/>
        <v>N/A</v>
      </c>
      <c r="G57" s="4">
        <v>44.227668291000001</v>
      </c>
      <c r="H57" s="27" t="str">
        <f t="shared" si="23"/>
        <v>N/A</v>
      </c>
      <c r="I57" s="8">
        <v>0.1721</v>
      </c>
      <c r="J57" s="8">
        <v>2.6269999999999998</v>
      </c>
      <c r="K57" s="28" t="s">
        <v>735</v>
      </c>
      <c r="L57" s="105" t="str">
        <f>IF(J57="Div by 0", "N/A", IF(OR(J57="N/A",K57="N/A"),"N/A", IF(J57&gt;VALUE(MID(K57,1,2)), "No", IF(J57&lt;-1*VALUE(MID(K57,1,2)), "No", "Yes"))))</f>
        <v>Yes</v>
      </c>
    </row>
    <row r="58" spans="1:12" x14ac:dyDescent="0.2">
      <c r="A58" s="152" t="s">
        <v>681</v>
      </c>
      <c r="B58" s="22" t="s">
        <v>282</v>
      </c>
      <c r="C58" s="4">
        <v>67.222330748999994</v>
      </c>
      <c r="D58" s="27" t="str">
        <f>IF($B58="N/A","N/A",IF(C58&gt;70,"No",IF(C58&lt;40,"No","Yes")))</f>
        <v>Yes</v>
      </c>
      <c r="E58" s="4">
        <v>68.494179997000003</v>
      </c>
      <c r="F58" s="27" t="str">
        <f>IF($B58="N/A","N/A",IF(E58&gt;70,"No",IF(E58&lt;40,"No","Yes")))</f>
        <v>Yes</v>
      </c>
      <c r="G58" s="4">
        <v>63.955729247999997</v>
      </c>
      <c r="H58" s="27" t="str">
        <f>IF($B58="N/A","N/A",IF(G58&gt;70,"No",IF(G58&lt;40,"No","Yes")))</f>
        <v>Yes</v>
      </c>
      <c r="I58" s="8">
        <v>1.8919999999999999</v>
      </c>
      <c r="J58" s="8">
        <v>-6.63</v>
      </c>
      <c r="K58" s="28" t="s">
        <v>735</v>
      </c>
      <c r="L58" s="105" t="str">
        <f t="shared" si="4"/>
        <v>Yes</v>
      </c>
    </row>
    <row r="59" spans="1:12" x14ac:dyDescent="0.2">
      <c r="A59" s="128" t="s">
        <v>682</v>
      </c>
      <c r="B59" s="22" t="s">
        <v>213</v>
      </c>
      <c r="C59" s="4">
        <v>74.268484971999996</v>
      </c>
      <c r="D59" s="27" t="str">
        <f>IF($B59="N/A","N/A",IF(C59&gt;10,"No",IF(C59&lt;-10,"No","Yes")))</f>
        <v>N/A</v>
      </c>
      <c r="E59" s="4">
        <v>73.667810376999995</v>
      </c>
      <c r="F59" s="27" t="str">
        <f>IF($B59="N/A","N/A",IF(E59&gt;10,"No",IF(E59&lt;-10,"No","Yes")))</f>
        <v>N/A</v>
      </c>
      <c r="G59" s="4">
        <v>74.034429360999994</v>
      </c>
      <c r="H59" s="27" t="str">
        <f>IF($B59="N/A","N/A",IF(G59&gt;10,"No",IF(G59&lt;-10,"No","Yes")))</f>
        <v>N/A</v>
      </c>
      <c r="I59" s="8">
        <v>-0.80900000000000005</v>
      </c>
      <c r="J59" s="8">
        <v>0.49769999999999998</v>
      </c>
      <c r="K59" s="22" t="s">
        <v>213</v>
      </c>
      <c r="L59" s="105" t="str">
        <f t="shared" si="4"/>
        <v>N/A</v>
      </c>
    </row>
    <row r="60" spans="1:12" x14ac:dyDescent="0.2">
      <c r="A60" s="128" t="s">
        <v>683</v>
      </c>
      <c r="B60" s="22" t="s">
        <v>213</v>
      </c>
      <c r="C60" s="4">
        <v>82.293957430000006</v>
      </c>
      <c r="D60" s="27" t="str">
        <f t="shared" ref="D60:D66" si="24">IF($B60="N/A","N/A",IF(C60&gt;10,"No",IF(C60&lt;-10,"No","Yes")))</f>
        <v>N/A</v>
      </c>
      <c r="E60" s="4">
        <v>82.794358191000001</v>
      </c>
      <c r="F60" s="27" t="str">
        <f t="shared" ref="F60:F66" si="25">IF($B60="N/A","N/A",IF(E60&gt;10,"No",IF(E60&lt;-10,"No","Yes")))</f>
        <v>N/A</v>
      </c>
      <c r="G60" s="4">
        <v>83.832974343000004</v>
      </c>
      <c r="H60" s="27" t="str">
        <f t="shared" ref="H60:H66" si="26">IF($B60="N/A","N/A",IF(G60&gt;10,"No",IF(G60&lt;-10,"No","Yes")))</f>
        <v>N/A</v>
      </c>
      <c r="I60" s="8">
        <v>0.60809999999999997</v>
      </c>
      <c r="J60" s="8">
        <v>1.254</v>
      </c>
      <c r="K60" s="22" t="s">
        <v>213</v>
      </c>
      <c r="L60" s="105" t="str">
        <f t="shared" si="4"/>
        <v>N/A</v>
      </c>
    </row>
    <row r="61" spans="1:12" x14ac:dyDescent="0.2">
      <c r="A61" s="128" t="s">
        <v>1733</v>
      </c>
      <c r="B61" s="22" t="s">
        <v>213</v>
      </c>
      <c r="C61" s="4">
        <v>70.415626227999994</v>
      </c>
      <c r="D61" s="27" t="str">
        <f t="shared" si="24"/>
        <v>N/A</v>
      </c>
      <c r="E61" s="4">
        <v>71.943498973999993</v>
      </c>
      <c r="F61" s="27" t="str">
        <f t="shared" si="25"/>
        <v>N/A</v>
      </c>
      <c r="G61" s="4">
        <v>70.116008625000006</v>
      </c>
      <c r="H61" s="27" t="str">
        <f t="shared" si="26"/>
        <v>N/A</v>
      </c>
      <c r="I61" s="8">
        <v>2.17</v>
      </c>
      <c r="J61" s="8">
        <v>-2.54</v>
      </c>
      <c r="K61" s="22" t="s">
        <v>213</v>
      </c>
      <c r="L61" s="105" t="str">
        <f t="shared" si="4"/>
        <v>N/A</v>
      </c>
    </row>
    <row r="62" spans="1:12" x14ac:dyDescent="0.2">
      <c r="A62" s="128" t="s">
        <v>684</v>
      </c>
      <c r="B62" s="22" t="s">
        <v>213</v>
      </c>
      <c r="C62" s="4">
        <v>53.792772528</v>
      </c>
      <c r="D62" s="27" t="str">
        <f t="shared" si="24"/>
        <v>N/A</v>
      </c>
      <c r="E62" s="4">
        <v>56.247694119999998</v>
      </c>
      <c r="F62" s="27" t="str">
        <f t="shared" si="25"/>
        <v>N/A</v>
      </c>
      <c r="G62" s="4">
        <v>51.453303179000002</v>
      </c>
      <c r="H62" s="27" t="str">
        <f t="shared" si="26"/>
        <v>N/A</v>
      </c>
      <c r="I62" s="8">
        <v>4.5640000000000001</v>
      </c>
      <c r="J62" s="8">
        <v>-8.52</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1749</v>
      </c>
      <c r="J63" s="8" t="s">
        <v>1749</v>
      </c>
      <c r="K63" s="22" t="s">
        <v>213</v>
      </c>
      <c r="L63" s="105" t="str">
        <f>IF(J63="Div by 0", "N/A", IF(K63="N/A","N/A", IF(J63&gt;VALUE(MID(K63,1,2)), "No", IF(J63&lt;-1*VALUE(MID(K63,1,2)), "No", "Yes"))))</f>
        <v>N/A</v>
      </c>
    </row>
    <row r="64" spans="1:12" x14ac:dyDescent="0.2">
      <c r="A64" s="104" t="s">
        <v>146</v>
      </c>
      <c r="B64" s="22" t="s">
        <v>213</v>
      </c>
      <c r="C64" s="4">
        <v>0.80476615110000005</v>
      </c>
      <c r="D64" s="27" t="str">
        <f t="shared" si="24"/>
        <v>N/A</v>
      </c>
      <c r="E64" s="4">
        <v>0.79253271989999996</v>
      </c>
      <c r="F64" s="27" t="str">
        <f t="shared" si="25"/>
        <v>N/A</v>
      </c>
      <c r="G64" s="4">
        <v>0.67141672649999995</v>
      </c>
      <c r="H64" s="27" t="str">
        <f t="shared" si="26"/>
        <v>N/A</v>
      </c>
      <c r="I64" s="8">
        <v>-1.52</v>
      </c>
      <c r="J64" s="8">
        <v>-15.3</v>
      </c>
      <c r="K64" s="22" t="s">
        <v>213</v>
      </c>
      <c r="L64" s="105" t="str">
        <f t="shared" si="4"/>
        <v>N/A</v>
      </c>
    </row>
    <row r="65" spans="1:12" x14ac:dyDescent="0.2">
      <c r="A65" s="104" t="s">
        <v>147</v>
      </c>
      <c r="B65" s="22" t="s">
        <v>213</v>
      </c>
      <c r="C65" s="4">
        <v>0.92311892250000005</v>
      </c>
      <c r="D65" s="27" t="str">
        <f t="shared" si="24"/>
        <v>N/A</v>
      </c>
      <c r="E65" s="4">
        <v>0.9120982098</v>
      </c>
      <c r="F65" s="27" t="str">
        <f t="shared" si="25"/>
        <v>N/A</v>
      </c>
      <c r="G65" s="4">
        <v>0.81852563150000002</v>
      </c>
      <c r="H65" s="27" t="str">
        <f t="shared" si="26"/>
        <v>N/A</v>
      </c>
      <c r="I65" s="8">
        <v>-1.19</v>
      </c>
      <c r="J65" s="8">
        <v>-10.3</v>
      </c>
      <c r="K65" s="22" t="s">
        <v>213</v>
      </c>
      <c r="L65" s="105" t="str">
        <f t="shared" si="4"/>
        <v>N/A</v>
      </c>
    </row>
    <row r="66" spans="1:12" x14ac:dyDescent="0.2">
      <c r="A66" s="104" t="s">
        <v>148</v>
      </c>
      <c r="B66" s="22" t="s">
        <v>213</v>
      </c>
      <c r="C66" s="4">
        <v>0.99316610829999996</v>
      </c>
      <c r="D66" s="27" t="str">
        <f t="shared" si="24"/>
        <v>N/A</v>
      </c>
      <c r="E66" s="4">
        <v>0.99060713570000003</v>
      </c>
      <c r="F66" s="27" t="str">
        <f t="shared" si="25"/>
        <v>N/A</v>
      </c>
      <c r="G66" s="4">
        <v>0.86333542890000003</v>
      </c>
      <c r="H66" s="27" t="str">
        <f t="shared" si="26"/>
        <v>N/A</v>
      </c>
      <c r="I66" s="8">
        <v>-0.25800000000000001</v>
      </c>
      <c r="J66" s="8">
        <v>-12.8</v>
      </c>
      <c r="K66" s="22" t="s">
        <v>213</v>
      </c>
      <c r="L66" s="105" t="str">
        <f t="shared" si="4"/>
        <v>N/A</v>
      </c>
    </row>
    <row r="67" spans="1:12" x14ac:dyDescent="0.2">
      <c r="A67" s="128" t="s">
        <v>956</v>
      </c>
      <c r="B67" s="30" t="s">
        <v>213</v>
      </c>
      <c r="C67" s="1">
        <v>4109</v>
      </c>
      <c r="D67" s="7" t="str">
        <f>IF($B67="N/A","N/A",IF(C67&gt;10,"No",IF(C67&lt;-10,"No","Yes")))</f>
        <v>N/A</v>
      </c>
      <c r="E67" s="1">
        <v>4439</v>
      </c>
      <c r="F67" s="7" t="str">
        <f>IF($B67="N/A","N/A",IF(E67&gt;10,"No",IF(E67&lt;-10,"No","Yes")))</f>
        <v>N/A</v>
      </c>
      <c r="G67" s="1">
        <v>4524</v>
      </c>
      <c r="H67" s="7" t="str">
        <f>IF($B67="N/A","N/A",IF(G67&gt;10,"No",IF(G67&lt;-10,"No","Yes")))</f>
        <v>N/A</v>
      </c>
      <c r="I67" s="8">
        <v>8.0310000000000006</v>
      </c>
      <c r="J67" s="8">
        <v>1.915</v>
      </c>
      <c r="K67" s="22" t="s">
        <v>213</v>
      </c>
      <c r="L67" s="105" t="str">
        <f t="shared" si="4"/>
        <v>N/A</v>
      </c>
    </row>
    <row r="68" spans="1:12" x14ac:dyDescent="0.2">
      <c r="A68" s="104" t="s">
        <v>201</v>
      </c>
      <c r="B68" s="30" t="s">
        <v>217</v>
      </c>
      <c r="C68" s="1">
        <v>35</v>
      </c>
      <c r="D68" s="27" t="str">
        <f t="shared" ref="D68:D69" si="27">IF($B68="N/A","N/A",IF(C68&gt;0,"No",IF(C68&lt;0,"No","Yes")))</f>
        <v>No</v>
      </c>
      <c r="E68" s="1">
        <v>54</v>
      </c>
      <c r="F68" s="27" t="str">
        <f t="shared" ref="F68:F69" si="28">IF($B68="N/A","N/A",IF(E68&gt;0,"No",IF(E68&lt;0,"No","Yes")))</f>
        <v>No</v>
      </c>
      <c r="G68" s="1">
        <v>13</v>
      </c>
      <c r="H68" s="27" t="str">
        <f t="shared" ref="H68:H69" si="29">IF($B68="N/A","N/A",IF(G68&gt;0,"No",IF(G68&lt;0,"No","Yes")))</f>
        <v>No</v>
      </c>
      <c r="I68" s="8">
        <v>54.29</v>
      </c>
      <c r="J68" s="8">
        <v>-75.900000000000006</v>
      </c>
      <c r="K68" s="22" t="s">
        <v>213</v>
      </c>
      <c r="L68" s="105" t="str">
        <f t="shared" si="4"/>
        <v>N/A</v>
      </c>
    </row>
    <row r="69" spans="1:12" x14ac:dyDescent="0.2">
      <c r="A69" s="104" t="s">
        <v>202</v>
      </c>
      <c r="B69" s="30" t="s">
        <v>217</v>
      </c>
      <c r="C69" s="1">
        <v>615</v>
      </c>
      <c r="D69" s="27" t="str">
        <f t="shared" si="27"/>
        <v>No</v>
      </c>
      <c r="E69" s="1">
        <v>649</v>
      </c>
      <c r="F69" s="27" t="str">
        <f t="shared" si="28"/>
        <v>No</v>
      </c>
      <c r="G69" s="1">
        <v>675</v>
      </c>
      <c r="H69" s="27" t="str">
        <f t="shared" si="29"/>
        <v>No</v>
      </c>
      <c r="I69" s="8">
        <v>5.5279999999999996</v>
      </c>
      <c r="J69" s="8">
        <v>4.0060000000000002</v>
      </c>
      <c r="K69" s="22" t="s">
        <v>213</v>
      </c>
      <c r="L69" s="105" t="str">
        <f t="shared" si="4"/>
        <v>N/A</v>
      </c>
    </row>
    <row r="70" spans="1:12" x14ac:dyDescent="0.2">
      <c r="A70" s="104" t="s">
        <v>203</v>
      </c>
      <c r="B70" s="43" t="s">
        <v>213</v>
      </c>
      <c r="C70" s="9">
        <v>85.528455285000007</v>
      </c>
      <c r="D70" s="7" t="str">
        <f>IF($B70="N/A","N/A",IF(C70&gt;10,"No",IF(C70&lt;-10,"No","Yes")))</f>
        <v>N/A</v>
      </c>
      <c r="E70" s="9">
        <v>79.044684129000004</v>
      </c>
      <c r="F70" s="7" t="str">
        <f>IF($B70="N/A","N/A",IF(E70&gt;10,"No",IF(E70&lt;-10,"No","Yes")))</f>
        <v>N/A</v>
      </c>
      <c r="G70" s="9">
        <v>70.074074073999995</v>
      </c>
      <c r="H70" s="7" t="str">
        <f>IF($B70="N/A","N/A",IF(G70&gt;10,"No",IF(G70&lt;-10,"No","Yes")))</f>
        <v>N/A</v>
      </c>
      <c r="I70" s="8">
        <v>-7.58</v>
      </c>
      <c r="J70" s="8">
        <v>-11.3</v>
      </c>
      <c r="K70" s="43" t="s">
        <v>213</v>
      </c>
      <c r="L70" s="105" t="str">
        <f t="shared" si="4"/>
        <v>N/A</v>
      </c>
    </row>
    <row r="71" spans="1:12" x14ac:dyDescent="0.2">
      <c r="A71" s="128" t="s">
        <v>65</v>
      </c>
      <c r="B71" s="30" t="s">
        <v>213</v>
      </c>
      <c r="C71" s="1">
        <v>138268</v>
      </c>
      <c r="D71" s="7" t="str">
        <f>IF($B71="N/A","N/A",IF(C71&gt;10,"No",IF(C71&lt;-10,"No","Yes")))</f>
        <v>N/A</v>
      </c>
      <c r="E71" s="1">
        <v>144086</v>
      </c>
      <c r="F71" s="7" t="str">
        <f>IF($B71="N/A","N/A",IF(E71&gt;10,"No",IF(E71&lt;-10,"No","Yes")))</f>
        <v>N/A</v>
      </c>
      <c r="G71" s="1">
        <v>153408</v>
      </c>
      <c r="H71" s="7" t="str">
        <f>IF($B71="N/A","N/A",IF(G71&gt;10,"No",IF(G71&lt;-10,"No","Yes")))</f>
        <v>N/A</v>
      </c>
      <c r="I71" s="8">
        <v>4.2080000000000002</v>
      </c>
      <c r="J71" s="8">
        <v>6.47</v>
      </c>
      <c r="K71" s="30" t="s">
        <v>735</v>
      </c>
      <c r="L71" s="105" t="str">
        <f t="shared" ref="L71:L103" si="30">IF(J71="Div by 0", "N/A", IF(K71="N/A","N/A", IF(J71&gt;VALUE(MID(K71,1,2)), "No", IF(J71&lt;-1*VALUE(MID(K71,1,2)), "No", "Yes"))))</f>
        <v>Yes</v>
      </c>
    </row>
    <row r="72" spans="1:12" x14ac:dyDescent="0.2">
      <c r="A72" s="137" t="s">
        <v>66</v>
      </c>
      <c r="B72" s="30" t="s">
        <v>213</v>
      </c>
      <c r="C72" s="1">
        <v>122634.31</v>
      </c>
      <c r="D72" s="7" t="str">
        <f>IF($B72="N/A","N/A",IF(C72&gt;10,"No",IF(C72&lt;-10,"No","Yes")))</f>
        <v>N/A</v>
      </c>
      <c r="E72" s="1">
        <v>127651.75</v>
      </c>
      <c r="F72" s="7" t="str">
        <f>IF($B72="N/A","N/A",IF(E72&gt;10,"No",IF(E72&lt;-10,"No","Yes")))</f>
        <v>N/A</v>
      </c>
      <c r="G72" s="1">
        <v>136392.17000000001</v>
      </c>
      <c r="H72" s="7" t="str">
        <f>IF($B72="N/A","N/A",IF(G72&gt;10,"No",IF(G72&lt;-10,"No","Yes")))</f>
        <v>N/A</v>
      </c>
      <c r="I72" s="8">
        <v>4.0910000000000002</v>
      </c>
      <c r="J72" s="8">
        <v>6.8470000000000004</v>
      </c>
      <c r="K72" s="30" t="s">
        <v>736</v>
      </c>
      <c r="L72" s="105" t="str">
        <f t="shared" si="30"/>
        <v>Yes</v>
      </c>
    </row>
    <row r="73" spans="1:12" x14ac:dyDescent="0.2">
      <c r="A73" s="104" t="s">
        <v>67</v>
      </c>
      <c r="B73" s="22" t="s">
        <v>283</v>
      </c>
      <c r="C73" s="4">
        <v>91.290353345</v>
      </c>
      <c r="D73" s="27" t="str">
        <f>IF($B73="N/A","N/A",IF(C73&gt;=90,"Yes","No"))</f>
        <v>Yes</v>
      </c>
      <c r="E73" s="4">
        <v>92.639258057000006</v>
      </c>
      <c r="F73" s="27" t="str">
        <f>IF($B73="N/A","N/A",IF(E73&gt;=90,"Yes","No"))</f>
        <v>Yes</v>
      </c>
      <c r="G73" s="4">
        <v>92.624478276000005</v>
      </c>
      <c r="H73" s="27" t="str">
        <f>IF($B73="N/A","N/A",IF(G73&gt;=90,"Yes","No"))</f>
        <v>Yes</v>
      </c>
      <c r="I73" s="8">
        <v>1.478</v>
      </c>
      <c r="J73" s="8">
        <v>-1.6E-2</v>
      </c>
      <c r="K73" s="28" t="s">
        <v>735</v>
      </c>
      <c r="L73" s="105" t="str">
        <f t="shared" si="30"/>
        <v>Yes</v>
      </c>
    </row>
    <row r="74" spans="1:12" x14ac:dyDescent="0.2">
      <c r="A74" s="128" t="s">
        <v>957</v>
      </c>
      <c r="B74" s="22" t="s">
        <v>283</v>
      </c>
      <c r="C74" s="4">
        <v>91.857344037999994</v>
      </c>
      <c r="D74" s="27" t="str">
        <f>IF($B74="N/A","N/A",IF(C74&gt;=90,"Yes","No"))</f>
        <v>Yes</v>
      </c>
      <c r="E74" s="4">
        <v>93.477347524999999</v>
      </c>
      <c r="F74" s="27" t="str">
        <f>IF($B74="N/A","N/A",IF(E74&gt;=90,"Yes","No"))</f>
        <v>Yes</v>
      </c>
      <c r="G74" s="4">
        <v>93.583208056999993</v>
      </c>
      <c r="H74" s="27" t="str">
        <f>IF($B74="N/A","N/A",IF(G74&gt;=90,"Yes","No"))</f>
        <v>Yes</v>
      </c>
      <c r="I74" s="8">
        <v>1.764</v>
      </c>
      <c r="J74" s="8">
        <v>0.1132</v>
      </c>
      <c r="K74" s="28" t="s">
        <v>735</v>
      </c>
      <c r="L74" s="105" t="str">
        <f t="shared" si="30"/>
        <v>Yes</v>
      </c>
    </row>
    <row r="75" spans="1:12" x14ac:dyDescent="0.2">
      <c r="A75" s="151" t="s">
        <v>958</v>
      </c>
      <c r="B75" s="30" t="s">
        <v>284</v>
      </c>
      <c r="C75" s="9">
        <v>36.541914658000003</v>
      </c>
      <c r="D75" s="27" t="str">
        <f>IF($B75="N/A","N/A",IF(C75&gt;55,"No",IF(C75&lt;30,"No","Yes")))</f>
        <v>Yes</v>
      </c>
      <c r="E75" s="9">
        <v>37.380339474000003</v>
      </c>
      <c r="F75" s="27" t="str">
        <f>IF($B75="N/A","N/A",IF(E75&gt;55,"No",IF(E75&lt;30,"No","Yes")))</f>
        <v>Yes</v>
      </c>
      <c r="G75" s="9">
        <v>37.495662649000003</v>
      </c>
      <c r="H75" s="27" t="str">
        <f>IF($B75="N/A","N/A",IF(G75&gt;55,"No",IF(G75&lt;30,"No","Yes")))</f>
        <v>Yes</v>
      </c>
      <c r="I75" s="8">
        <v>2.294</v>
      </c>
      <c r="J75" s="8">
        <v>0.3085</v>
      </c>
      <c r="K75" s="30" t="s">
        <v>735</v>
      </c>
      <c r="L75" s="105" t="str">
        <f t="shared" si="30"/>
        <v>Yes</v>
      </c>
    </row>
    <row r="76" spans="1:12" ht="12.95" customHeight="1" x14ac:dyDescent="0.2">
      <c r="A76" s="128" t="s">
        <v>1708</v>
      </c>
      <c r="B76" s="30" t="s">
        <v>278</v>
      </c>
      <c r="C76" s="9">
        <v>1.4565915468999999</v>
      </c>
      <c r="D76" s="27" t="str">
        <f>IF($B76="N/A","N/A",IF(C76&gt;=5,"No",IF(C76&lt;0,"No","Yes")))</f>
        <v>Yes</v>
      </c>
      <c r="E76" s="9">
        <v>1.6441569618</v>
      </c>
      <c r="F76" s="27" t="str">
        <f>IF($B76="N/A","N/A",IF(E76&gt;=5,"No",IF(E76&lt;0,"No","Yes")))</f>
        <v>Yes</v>
      </c>
      <c r="G76" s="9">
        <v>4.7624634959999996</v>
      </c>
      <c r="H76" s="27" t="str">
        <f>IF($B76="N/A","N/A",IF(G76&gt;=5,"No",IF(G76&lt;0,"No","Yes")))</f>
        <v>Yes</v>
      </c>
      <c r="I76" s="8">
        <v>12.88</v>
      </c>
      <c r="J76" s="8">
        <v>189.7</v>
      </c>
      <c r="K76" s="30" t="s">
        <v>213</v>
      </c>
      <c r="L76" s="105" t="str">
        <f t="shared" si="30"/>
        <v>N/A</v>
      </c>
    </row>
    <row r="77" spans="1:12" ht="12.95" customHeight="1" x14ac:dyDescent="0.2">
      <c r="A77" s="128" t="s">
        <v>1709</v>
      </c>
      <c r="B77" s="30" t="s">
        <v>213</v>
      </c>
      <c r="C77" s="9">
        <v>20.051638845999999</v>
      </c>
      <c r="D77" s="30" t="s">
        <v>213</v>
      </c>
      <c r="E77" s="9">
        <v>20.051219411000002</v>
      </c>
      <c r="F77" s="30" t="s">
        <v>213</v>
      </c>
      <c r="G77" s="9">
        <v>20.412234043000002</v>
      </c>
      <c r="H77" s="30" t="s">
        <v>213</v>
      </c>
      <c r="I77" s="8">
        <v>-2E-3</v>
      </c>
      <c r="J77" s="8">
        <v>1.8</v>
      </c>
      <c r="K77" s="30" t="s">
        <v>213</v>
      </c>
      <c r="L77" s="105" t="str">
        <f t="shared" si="30"/>
        <v>N/A</v>
      </c>
    </row>
    <row r="78" spans="1:12" ht="12.95" customHeight="1" x14ac:dyDescent="0.2">
      <c r="A78" s="128" t="s">
        <v>1710</v>
      </c>
      <c r="B78" s="30" t="s">
        <v>213</v>
      </c>
      <c r="C78" s="9">
        <v>47.565597246000003</v>
      </c>
      <c r="D78" s="30" t="s">
        <v>213</v>
      </c>
      <c r="E78" s="9">
        <v>47.199589134</v>
      </c>
      <c r="F78" s="30" t="s">
        <v>213</v>
      </c>
      <c r="G78" s="9">
        <v>38.564481643999997</v>
      </c>
      <c r="H78" s="30" t="s">
        <v>213</v>
      </c>
      <c r="I78" s="8">
        <v>-0.76900000000000002</v>
      </c>
      <c r="J78" s="8">
        <v>-18.3</v>
      </c>
      <c r="K78" s="30" t="s">
        <v>213</v>
      </c>
      <c r="L78" s="105" t="str">
        <f t="shared" si="30"/>
        <v>N/A</v>
      </c>
    </row>
    <row r="79" spans="1:12" ht="12.95" customHeight="1" x14ac:dyDescent="0.2">
      <c r="A79" s="128" t="s">
        <v>1711</v>
      </c>
      <c r="B79" s="30" t="s">
        <v>213</v>
      </c>
      <c r="C79" s="9">
        <v>10.034859837000001</v>
      </c>
      <c r="D79" s="30" t="s">
        <v>213</v>
      </c>
      <c r="E79" s="9">
        <v>10.236941826000001</v>
      </c>
      <c r="F79" s="30" t="s">
        <v>213</v>
      </c>
      <c r="G79" s="9">
        <v>10.165701919</v>
      </c>
      <c r="H79" s="30" t="s">
        <v>213</v>
      </c>
      <c r="I79" s="8">
        <v>2.0139999999999998</v>
      </c>
      <c r="J79" s="8">
        <v>-0.69599999999999995</v>
      </c>
      <c r="K79" s="30" t="s">
        <v>213</v>
      </c>
      <c r="L79" s="105" t="str">
        <f t="shared" si="30"/>
        <v>N/A</v>
      </c>
    </row>
    <row r="80" spans="1:12" ht="12.95" customHeight="1" x14ac:dyDescent="0.2">
      <c r="A80" s="128" t="s">
        <v>1712</v>
      </c>
      <c r="B80" s="30" t="s">
        <v>213</v>
      </c>
      <c r="C80" s="9">
        <v>0</v>
      </c>
      <c r="D80" s="30" t="s">
        <v>213</v>
      </c>
      <c r="E80" s="9">
        <v>0</v>
      </c>
      <c r="F80" s="30" t="s">
        <v>213</v>
      </c>
      <c r="G80" s="9">
        <v>0</v>
      </c>
      <c r="H80" s="30" t="s">
        <v>213</v>
      </c>
      <c r="I80" s="8" t="s">
        <v>1749</v>
      </c>
      <c r="J80" s="8" t="s">
        <v>1749</v>
      </c>
      <c r="K80" s="30" t="s">
        <v>213</v>
      </c>
      <c r="L80" s="105" t="str">
        <f t="shared" si="30"/>
        <v>N/A</v>
      </c>
    </row>
    <row r="81" spans="1:12" ht="12.95" customHeight="1" x14ac:dyDescent="0.2">
      <c r="A81" s="128" t="s">
        <v>1713</v>
      </c>
      <c r="B81" s="30" t="s">
        <v>213</v>
      </c>
      <c r="C81" s="9">
        <v>0</v>
      </c>
      <c r="D81" s="30" t="s">
        <v>213</v>
      </c>
      <c r="E81" s="9">
        <v>1.3880599E-3</v>
      </c>
      <c r="F81" s="30" t="s">
        <v>213</v>
      </c>
      <c r="G81" s="9">
        <v>0</v>
      </c>
      <c r="H81" s="30" t="s">
        <v>213</v>
      </c>
      <c r="I81" s="8" t="s">
        <v>1749</v>
      </c>
      <c r="J81" s="8">
        <v>-100</v>
      </c>
      <c r="K81" s="30" t="s">
        <v>213</v>
      </c>
      <c r="L81" s="105" t="str">
        <f t="shared" si="30"/>
        <v>N/A</v>
      </c>
    </row>
    <row r="82" spans="1:12" ht="12.95" customHeight="1" x14ac:dyDescent="0.2">
      <c r="A82" s="128" t="s">
        <v>1714</v>
      </c>
      <c r="B82" s="30" t="s">
        <v>213</v>
      </c>
      <c r="C82" s="9">
        <v>5.7070327190999999</v>
      </c>
      <c r="D82" s="30" t="s">
        <v>213</v>
      </c>
      <c r="E82" s="9">
        <v>6.3010979554000004</v>
      </c>
      <c r="F82" s="30" t="s">
        <v>213</v>
      </c>
      <c r="G82" s="9">
        <v>6.3230079265999999</v>
      </c>
      <c r="H82" s="30" t="s">
        <v>213</v>
      </c>
      <c r="I82" s="8">
        <v>10.41</v>
      </c>
      <c r="J82" s="8">
        <v>0.34770000000000001</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1749</v>
      </c>
      <c r="J83" s="8" t="s">
        <v>1749</v>
      </c>
      <c r="K83" s="30" t="s">
        <v>213</v>
      </c>
      <c r="L83" s="105" t="str">
        <f t="shared" si="30"/>
        <v>N/A</v>
      </c>
    </row>
    <row r="84" spans="1:12" ht="12.95" customHeight="1" x14ac:dyDescent="0.2">
      <c r="A84" s="128" t="s">
        <v>1716</v>
      </c>
      <c r="B84" s="30" t="s">
        <v>213</v>
      </c>
      <c r="C84" s="9">
        <v>15.182110105</v>
      </c>
      <c r="D84" s="30" t="s">
        <v>213</v>
      </c>
      <c r="E84" s="9">
        <v>14.562136502</v>
      </c>
      <c r="F84" s="30" t="s">
        <v>213</v>
      </c>
      <c r="G84" s="9">
        <v>19.772110972</v>
      </c>
      <c r="H84" s="30" t="s">
        <v>213</v>
      </c>
      <c r="I84" s="8">
        <v>-4.08</v>
      </c>
      <c r="J84" s="8">
        <v>35.78</v>
      </c>
      <c r="K84" s="30" t="s">
        <v>213</v>
      </c>
      <c r="L84" s="105" t="str">
        <f t="shared" si="30"/>
        <v>N/A</v>
      </c>
    </row>
    <row r="85" spans="1:12" ht="12.95" customHeight="1" x14ac:dyDescent="0.2">
      <c r="A85" s="128" t="s">
        <v>1717</v>
      </c>
      <c r="B85" s="30" t="s">
        <v>213</v>
      </c>
      <c r="C85" s="9">
        <v>2.1696993999999999E-3</v>
      </c>
      <c r="D85" s="30" t="s">
        <v>213</v>
      </c>
      <c r="E85" s="9">
        <v>3.4701497999999999E-3</v>
      </c>
      <c r="F85" s="30" t="s">
        <v>213</v>
      </c>
      <c r="G85" s="9">
        <v>0</v>
      </c>
      <c r="H85" s="30" t="s">
        <v>213</v>
      </c>
      <c r="I85" s="8">
        <v>59.94</v>
      </c>
      <c r="J85" s="8">
        <v>-100</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1749</v>
      </c>
      <c r="J86" s="8" t="s">
        <v>1749</v>
      </c>
      <c r="K86" s="30" t="s">
        <v>213</v>
      </c>
      <c r="L86" s="105" t="str">
        <f t="shared" si="30"/>
        <v>N/A</v>
      </c>
    </row>
    <row r="87" spans="1:12" x14ac:dyDescent="0.2">
      <c r="A87" s="128" t="s">
        <v>959</v>
      </c>
      <c r="B87" s="30" t="s">
        <v>213</v>
      </c>
      <c r="C87" s="9">
        <v>64.204298898000005</v>
      </c>
      <c r="D87" s="30" t="s">
        <v>213</v>
      </c>
      <c r="E87" s="9">
        <v>63.405882597999998</v>
      </c>
      <c r="F87" s="30" t="s">
        <v>213</v>
      </c>
      <c r="G87" s="9">
        <v>63.099056112</v>
      </c>
      <c r="H87" s="30" t="s">
        <v>213</v>
      </c>
      <c r="I87" s="8">
        <v>-1.24</v>
      </c>
      <c r="J87" s="8">
        <v>-0.48399999999999999</v>
      </c>
      <c r="K87" s="30" t="s">
        <v>213</v>
      </c>
      <c r="L87" s="105" t="str">
        <f t="shared" si="30"/>
        <v>N/A</v>
      </c>
    </row>
    <row r="88" spans="1:12" x14ac:dyDescent="0.2">
      <c r="A88" s="128" t="s">
        <v>960</v>
      </c>
      <c r="B88" s="30" t="s">
        <v>213</v>
      </c>
      <c r="C88" s="9">
        <v>35.793531403000003</v>
      </c>
      <c r="D88" s="30" t="s">
        <v>213</v>
      </c>
      <c r="E88" s="9">
        <v>36.590647251999997</v>
      </c>
      <c r="F88" s="30" t="s">
        <v>213</v>
      </c>
      <c r="G88" s="9">
        <v>36.900943888</v>
      </c>
      <c r="H88" s="30" t="s">
        <v>213</v>
      </c>
      <c r="I88" s="8">
        <v>2.2269999999999999</v>
      </c>
      <c r="J88" s="8">
        <v>0.84799999999999998</v>
      </c>
      <c r="K88" s="30" t="s">
        <v>213</v>
      </c>
      <c r="L88" s="105" t="str">
        <f t="shared" si="30"/>
        <v>N/A</v>
      </c>
    </row>
    <row r="89" spans="1:12" x14ac:dyDescent="0.2">
      <c r="A89" s="151" t="s">
        <v>68</v>
      </c>
      <c r="B89" s="30" t="s">
        <v>213</v>
      </c>
      <c r="C89" s="1">
        <v>519</v>
      </c>
      <c r="D89" s="7" t="str">
        <f>IF($B89="N/A","N/A",IF(C89&gt;10,"No",IF(C89&lt;-10,"No","Yes")))</f>
        <v>N/A</v>
      </c>
      <c r="E89" s="1">
        <v>391</v>
      </c>
      <c r="F89" s="7" t="str">
        <f>IF($B89="N/A","N/A",IF(E89&gt;10,"No",IF(E89&lt;-10,"No","Yes")))</f>
        <v>N/A</v>
      </c>
      <c r="G89" s="1">
        <v>6102</v>
      </c>
      <c r="H89" s="7" t="str">
        <f>IF($B89="N/A","N/A",IF(G89&gt;10,"No",IF(G89&lt;-10,"No","Yes")))</f>
        <v>N/A</v>
      </c>
      <c r="I89" s="8">
        <v>-24.7</v>
      </c>
      <c r="J89" s="8">
        <v>1461</v>
      </c>
      <c r="K89" s="30" t="s">
        <v>735</v>
      </c>
      <c r="L89" s="105" t="str">
        <f t="shared" si="30"/>
        <v>No</v>
      </c>
    </row>
    <row r="90" spans="1:12" x14ac:dyDescent="0.2">
      <c r="A90" s="128" t="s">
        <v>109</v>
      </c>
      <c r="B90" s="30" t="s">
        <v>213</v>
      </c>
      <c r="C90" s="9">
        <v>0</v>
      </c>
      <c r="D90" s="27" t="str">
        <f>IF($B90="N/A","N/A",IF(C90&gt;10,"No",IF(C90&lt;-10,"No","Yes")))</f>
        <v>N/A</v>
      </c>
      <c r="E90" s="9">
        <v>0</v>
      </c>
      <c r="F90" s="27" t="str">
        <f>IF($B90="N/A","N/A",IF(E90&gt;10,"No",IF(E90&lt;-10,"No","Yes")))</f>
        <v>N/A</v>
      </c>
      <c r="G90" s="9">
        <v>0.2130449033</v>
      </c>
      <c r="H90" s="27" t="str">
        <f>IF($B90="N/A","N/A",IF(G90&gt;10,"No",IF(G90&lt;-10,"No","Yes")))</f>
        <v>N/A</v>
      </c>
      <c r="I90" s="8" t="s">
        <v>1749</v>
      </c>
      <c r="J90" s="8" t="s">
        <v>1749</v>
      </c>
      <c r="K90" s="30" t="s">
        <v>735</v>
      </c>
      <c r="L90" s="105" t="str">
        <f t="shared" si="30"/>
        <v>N/A</v>
      </c>
    </row>
    <row r="91" spans="1:12" x14ac:dyDescent="0.2">
      <c r="A91" s="128" t="s">
        <v>110</v>
      </c>
      <c r="B91" s="30" t="s">
        <v>213</v>
      </c>
      <c r="C91" s="9">
        <v>8.0924855490999992</v>
      </c>
      <c r="D91" s="27" t="str">
        <f>IF($B91="N/A","N/A",IF(C91&gt;10,"No",IF(C91&lt;-10,"No","Yes")))</f>
        <v>N/A</v>
      </c>
      <c r="E91" s="9">
        <v>2.3017902813000002</v>
      </c>
      <c r="F91" s="27" t="str">
        <f>IF($B91="N/A","N/A",IF(E91&gt;10,"No",IF(E91&lt;-10,"No","Yes")))</f>
        <v>N/A</v>
      </c>
      <c r="G91" s="9">
        <v>7.7515568665999997</v>
      </c>
      <c r="H91" s="27" t="str">
        <f>IF($B91="N/A","N/A",IF(G91&gt;10,"No",IF(G91&lt;-10,"No","Yes")))</f>
        <v>N/A</v>
      </c>
      <c r="I91" s="8">
        <v>-71.599999999999994</v>
      </c>
      <c r="J91" s="8">
        <v>236.8</v>
      </c>
      <c r="K91" s="30" t="s">
        <v>735</v>
      </c>
      <c r="L91" s="105" t="str">
        <f t="shared" si="30"/>
        <v>No</v>
      </c>
    </row>
    <row r="92" spans="1:12" x14ac:dyDescent="0.2">
      <c r="A92" s="137" t="s">
        <v>7</v>
      </c>
      <c r="B92" s="30" t="s">
        <v>213</v>
      </c>
      <c r="C92" s="9">
        <v>1.6345068996000001</v>
      </c>
      <c r="D92" s="7" t="str">
        <f>IF($B92="N/A","N/A",IF(C92&gt;10,"No",IF(C92&lt;-10,"No","Yes")))</f>
        <v>N/A</v>
      </c>
      <c r="E92" s="9">
        <v>1.8835972961</v>
      </c>
      <c r="F92" s="7" t="str">
        <f>IF($B92="N/A","N/A",IF(E92&gt;10,"No",IF(E92&lt;-10,"No","Yes")))</f>
        <v>N/A</v>
      </c>
      <c r="G92" s="9">
        <v>2.1413485607</v>
      </c>
      <c r="H92" s="7" t="str">
        <f>IF($B92="N/A","N/A",IF(G92&gt;10,"No",IF(G92&lt;-10,"No","Yes")))</f>
        <v>N/A</v>
      </c>
      <c r="I92" s="8">
        <v>15.24</v>
      </c>
      <c r="J92" s="8">
        <v>13.68</v>
      </c>
      <c r="K92" s="30" t="s">
        <v>736</v>
      </c>
      <c r="L92" s="105" t="str">
        <f t="shared" si="30"/>
        <v>Yes</v>
      </c>
    </row>
    <row r="93" spans="1:12" x14ac:dyDescent="0.2">
      <c r="A93" s="137" t="s">
        <v>180</v>
      </c>
      <c r="B93" s="30" t="s">
        <v>213</v>
      </c>
      <c r="C93" s="9">
        <v>61.946365030000003</v>
      </c>
      <c r="D93" s="7" t="str">
        <f t="shared" ref="D93:D94" si="31">IF($B93="N/A","N/A",IF(C93&gt;10,"No",IF(C93&lt;-10,"No","Yes")))</f>
        <v>N/A</v>
      </c>
      <c r="E93" s="9">
        <v>61.825576392000002</v>
      </c>
      <c r="F93" s="7" t="str">
        <f t="shared" ref="F93:F94" si="32">IF($B93="N/A","N/A",IF(E93&gt;10,"No",IF(E93&lt;-10,"No","Yes")))</f>
        <v>N/A</v>
      </c>
      <c r="G93" s="9">
        <v>61.295369211999997</v>
      </c>
      <c r="H93" s="7" t="str">
        <f t="shared" ref="H93:H94" si="33">IF($B93="N/A","N/A",IF(G93&gt;10,"No",IF(G93&lt;-10,"No","Yes")))</f>
        <v>N/A</v>
      </c>
      <c r="I93" s="8">
        <v>-0.19500000000000001</v>
      </c>
      <c r="J93" s="8">
        <v>-0.85799999999999998</v>
      </c>
      <c r="K93" s="30" t="s">
        <v>735</v>
      </c>
      <c r="L93" s="105" t="str">
        <f>IF(J93="Div by 0", "N/A", IF(OR(J93="N/A",K93="N/A"),"N/A", IF(J93&gt;VALUE(MID(K93,1,2)), "No", IF(J93&lt;-1*VALUE(MID(K93,1,2)), "No", "Yes"))))</f>
        <v>Yes</v>
      </c>
    </row>
    <row r="94" spans="1:12" x14ac:dyDescent="0.2">
      <c r="A94" s="137" t="s">
        <v>181</v>
      </c>
      <c r="B94" s="30" t="s">
        <v>213</v>
      </c>
      <c r="C94" s="9">
        <v>38.053634969999997</v>
      </c>
      <c r="D94" s="7" t="str">
        <f t="shared" si="31"/>
        <v>N/A</v>
      </c>
      <c r="E94" s="9">
        <v>38.174423607999998</v>
      </c>
      <c r="F94" s="7" t="str">
        <f t="shared" si="32"/>
        <v>N/A</v>
      </c>
      <c r="G94" s="9">
        <v>38.704630788000003</v>
      </c>
      <c r="H94" s="7" t="str">
        <f t="shared" si="33"/>
        <v>N/A</v>
      </c>
      <c r="I94" s="8">
        <v>0.31740000000000002</v>
      </c>
      <c r="J94" s="8">
        <v>1.389</v>
      </c>
      <c r="K94" s="30" t="s">
        <v>735</v>
      </c>
      <c r="L94" s="105" t="str">
        <f>IF(J94="Div by 0", "N/A", IF(OR(J94="N/A",K94="N/A"),"N/A", IF(J94&gt;VALUE(MID(K94,1,2)), "No", IF(J94&lt;-1*VALUE(MID(K94,1,2)), "No", "Yes"))))</f>
        <v>Yes</v>
      </c>
    </row>
    <row r="95" spans="1:12" x14ac:dyDescent="0.2">
      <c r="A95" s="128" t="s">
        <v>8</v>
      </c>
      <c r="B95" s="30" t="s">
        <v>285</v>
      </c>
      <c r="C95" s="9">
        <v>6.0896230509000002</v>
      </c>
      <c r="D95" s="27" t="str">
        <f>IF($B95="N/A","N/A",IF(C95&gt;10,"No",IF(C95&lt;5,"No","Yes")))</f>
        <v>Yes</v>
      </c>
      <c r="E95" s="9">
        <v>6.0894188192999996</v>
      </c>
      <c r="F95" s="27" t="str">
        <f>IF($B95="N/A","N/A",IF(E95&gt;10,"No",IF(E95&lt;5,"No","Yes")))</f>
        <v>Yes</v>
      </c>
      <c r="G95" s="9">
        <v>5.7076554026000004</v>
      </c>
      <c r="H95" s="27" t="str">
        <f t="shared" ref="H95:H98" si="34">IF($B95="N/A","N/A",IF(G95&gt;10,"No",IF(G95&lt;5,"No","Yes")))</f>
        <v>Yes</v>
      </c>
      <c r="I95" s="8">
        <v>-3.0000000000000001E-3</v>
      </c>
      <c r="J95" s="8">
        <v>-6.27</v>
      </c>
      <c r="K95" s="30" t="s">
        <v>736</v>
      </c>
      <c r="L95" s="105" t="str">
        <f t="shared" si="30"/>
        <v>Yes</v>
      </c>
    </row>
    <row r="96" spans="1:12" x14ac:dyDescent="0.2">
      <c r="A96" s="128" t="s">
        <v>149</v>
      </c>
      <c r="B96" s="30" t="s">
        <v>285</v>
      </c>
      <c r="C96" s="9">
        <v>5.1855816241000001</v>
      </c>
      <c r="D96" s="27" t="str">
        <f>IF($B96="N/A","N/A",IF(C96&gt;10,"No",IF(C96&lt;5,"No","Yes")))</f>
        <v>Yes</v>
      </c>
      <c r="E96" s="9">
        <v>5.0983440445000001</v>
      </c>
      <c r="F96" s="27" t="str">
        <f t="shared" ref="F96:F98" si="35">IF($B96="N/A","N/A",IF(E96&gt;10,"No",IF(E96&lt;5,"No","Yes")))</f>
        <v>Yes</v>
      </c>
      <c r="G96" s="9">
        <v>4.7396485190000002</v>
      </c>
      <c r="H96" s="27" t="str">
        <f t="shared" si="34"/>
        <v>No</v>
      </c>
      <c r="I96" s="8">
        <v>-1.68</v>
      </c>
      <c r="J96" s="8">
        <v>-7.04</v>
      </c>
      <c r="K96" s="30" t="s">
        <v>736</v>
      </c>
      <c r="L96" s="105" t="str">
        <f t="shared" si="30"/>
        <v>Yes</v>
      </c>
    </row>
    <row r="97" spans="1:12" x14ac:dyDescent="0.2">
      <c r="A97" s="128" t="s">
        <v>150</v>
      </c>
      <c r="B97" s="30" t="s">
        <v>285</v>
      </c>
      <c r="C97" s="9">
        <v>5.7489802413</v>
      </c>
      <c r="D97" s="27" t="str">
        <f>IF($B97="N/A","N/A",IF(C97&gt;10,"No",IF(C97&lt;5,"No","Yes")))</f>
        <v>Yes</v>
      </c>
      <c r="E97" s="9">
        <v>5.7118665242000004</v>
      </c>
      <c r="F97" s="27" t="str">
        <f t="shared" si="35"/>
        <v>Yes</v>
      </c>
      <c r="G97" s="9">
        <v>5.4997131830999999</v>
      </c>
      <c r="H97" s="27" t="str">
        <f t="shared" si="34"/>
        <v>Yes</v>
      </c>
      <c r="I97" s="8">
        <v>-0.64600000000000002</v>
      </c>
      <c r="J97" s="8">
        <v>-3.71</v>
      </c>
      <c r="K97" s="30" t="s">
        <v>736</v>
      </c>
      <c r="L97" s="105" t="str">
        <f t="shared" si="30"/>
        <v>Yes</v>
      </c>
    </row>
    <row r="98" spans="1:12" x14ac:dyDescent="0.2">
      <c r="A98" s="128" t="s">
        <v>151</v>
      </c>
      <c r="B98" s="30" t="s">
        <v>285</v>
      </c>
      <c r="C98" s="9">
        <v>6.1322938061999999</v>
      </c>
      <c r="D98" s="27" t="str">
        <f>IF($B98="N/A","N/A",IF(C98&gt;10,"No",IF(C98&lt;5,"No","Yes")))</f>
        <v>Yes</v>
      </c>
      <c r="E98" s="9">
        <v>6.1206501673</v>
      </c>
      <c r="F98" s="27" t="str">
        <f t="shared" si="35"/>
        <v>Yes</v>
      </c>
      <c r="G98" s="9">
        <v>5.7441593658999999</v>
      </c>
      <c r="H98" s="27" t="str">
        <f t="shared" si="34"/>
        <v>Yes</v>
      </c>
      <c r="I98" s="8">
        <v>-0.19</v>
      </c>
      <c r="J98" s="8">
        <v>-6.15</v>
      </c>
      <c r="K98" s="30" t="s">
        <v>736</v>
      </c>
      <c r="L98" s="105" t="str">
        <f t="shared" si="30"/>
        <v>Yes</v>
      </c>
    </row>
    <row r="99" spans="1:12" x14ac:dyDescent="0.2">
      <c r="A99" s="128" t="s">
        <v>961</v>
      </c>
      <c r="B99" s="30" t="s">
        <v>213</v>
      </c>
      <c r="C99" s="1">
        <v>1773</v>
      </c>
      <c r="D99" s="7" t="str">
        <f t="shared" ref="D99:D110" si="36">IF($B99="N/A","N/A",IF(C99&gt;10,"No",IF(C99&lt;-10,"No","Yes")))</f>
        <v>N/A</v>
      </c>
      <c r="E99" s="1">
        <v>1872</v>
      </c>
      <c r="F99" s="7" t="str">
        <f t="shared" ref="F99:F110" si="37">IF($B99="N/A","N/A",IF(E99&gt;10,"No",IF(E99&lt;-10,"No","Yes")))</f>
        <v>N/A</v>
      </c>
      <c r="G99" s="1">
        <v>1915</v>
      </c>
      <c r="H99" s="7" t="str">
        <f t="shared" ref="H99:H110" si="38">IF($B99="N/A","N/A",IF(G99&gt;10,"No",IF(G99&lt;-10,"No","Yes")))</f>
        <v>N/A</v>
      </c>
      <c r="I99" s="8">
        <v>5.5839999999999996</v>
      </c>
      <c r="J99" s="8">
        <v>2.2970000000000002</v>
      </c>
      <c r="K99" s="28" t="s">
        <v>735</v>
      </c>
      <c r="L99" s="105" t="str">
        <f t="shared" si="30"/>
        <v>Yes</v>
      </c>
    </row>
    <row r="100" spans="1:12" x14ac:dyDescent="0.2">
      <c r="A100" s="128" t="s">
        <v>962</v>
      </c>
      <c r="B100" s="30" t="s">
        <v>213</v>
      </c>
      <c r="C100" s="1">
        <v>669</v>
      </c>
      <c r="D100" s="7" t="str">
        <f t="shared" si="36"/>
        <v>N/A</v>
      </c>
      <c r="E100" s="1">
        <v>707</v>
      </c>
      <c r="F100" s="7" t="str">
        <f t="shared" si="37"/>
        <v>N/A</v>
      </c>
      <c r="G100" s="1">
        <v>485</v>
      </c>
      <c r="H100" s="7" t="str">
        <f t="shared" si="38"/>
        <v>N/A</v>
      </c>
      <c r="I100" s="8">
        <v>5.68</v>
      </c>
      <c r="J100" s="8">
        <v>-31.4</v>
      </c>
      <c r="K100" s="28" t="s">
        <v>735</v>
      </c>
      <c r="L100" s="105" t="str">
        <f t="shared" si="30"/>
        <v>No</v>
      </c>
    </row>
    <row r="101" spans="1:12" x14ac:dyDescent="0.2">
      <c r="A101" s="128" t="s">
        <v>1</v>
      </c>
      <c r="B101" s="30" t="s">
        <v>213</v>
      </c>
      <c r="C101" s="9">
        <v>99.849567507000003</v>
      </c>
      <c r="D101" s="7" t="str">
        <f t="shared" si="36"/>
        <v>N/A</v>
      </c>
      <c r="E101" s="9">
        <v>99.824410422</v>
      </c>
      <c r="F101" s="7" t="str">
        <f t="shared" si="37"/>
        <v>N/A</v>
      </c>
      <c r="G101" s="9">
        <v>99.065889654000003</v>
      </c>
      <c r="H101" s="7" t="str">
        <f t="shared" si="38"/>
        <v>N/A</v>
      </c>
      <c r="I101" s="8">
        <v>-2.5000000000000001E-2</v>
      </c>
      <c r="J101" s="8">
        <v>-0.76</v>
      </c>
      <c r="K101" s="30" t="s">
        <v>736</v>
      </c>
      <c r="L101" s="105" t="str">
        <f t="shared" si="30"/>
        <v>Yes</v>
      </c>
    </row>
    <row r="102" spans="1:12" x14ac:dyDescent="0.2">
      <c r="A102" s="128" t="s">
        <v>69</v>
      </c>
      <c r="B102" s="30" t="s">
        <v>213</v>
      </c>
      <c r="C102" s="9">
        <v>99.361147326999998</v>
      </c>
      <c r="D102" s="7" t="str">
        <f t="shared" si="36"/>
        <v>N/A</v>
      </c>
      <c r="E102" s="9">
        <v>99.494552709999994</v>
      </c>
      <c r="F102" s="7" t="str">
        <f t="shared" si="37"/>
        <v>N/A</v>
      </c>
      <c r="G102" s="9">
        <v>97.123869056999993</v>
      </c>
      <c r="H102" s="7" t="str">
        <f t="shared" si="38"/>
        <v>N/A</v>
      </c>
      <c r="I102" s="8">
        <v>0.1343</v>
      </c>
      <c r="J102" s="8">
        <v>-2.38</v>
      </c>
      <c r="K102" s="30" t="s">
        <v>736</v>
      </c>
      <c r="L102" s="105" t="str">
        <f t="shared" si="30"/>
        <v>Yes</v>
      </c>
    </row>
    <row r="103" spans="1:12" x14ac:dyDescent="0.2">
      <c r="A103" s="137" t="s">
        <v>70</v>
      </c>
      <c r="B103" s="30" t="s">
        <v>213</v>
      </c>
      <c r="C103" s="1">
        <v>129672</v>
      </c>
      <c r="D103" s="7" t="str">
        <f t="shared" si="36"/>
        <v>N/A</v>
      </c>
      <c r="E103" s="1">
        <v>135653</v>
      </c>
      <c r="F103" s="7" t="str">
        <f t="shared" si="37"/>
        <v>N/A</v>
      </c>
      <c r="G103" s="1">
        <v>143781</v>
      </c>
      <c r="H103" s="7" t="str">
        <f t="shared" si="38"/>
        <v>N/A</v>
      </c>
      <c r="I103" s="8">
        <v>4.6120000000000001</v>
      </c>
      <c r="J103" s="8">
        <v>5.992</v>
      </c>
      <c r="K103" s="30" t="s">
        <v>735</v>
      </c>
      <c r="L103" s="105" t="str">
        <f t="shared" si="30"/>
        <v>Yes</v>
      </c>
    </row>
    <row r="104" spans="1:12" x14ac:dyDescent="0.2">
      <c r="A104" s="128" t="s">
        <v>687</v>
      </c>
      <c r="B104" s="30" t="s">
        <v>213</v>
      </c>
      <c r="C104" s="9">
        <v>1.4521253624999999</v>
      </c>
      <c r="D104" s="7" t="str">
        <f t="shared" si="36"/>
        <v>N/A</v>
      </c>
      <c r="E104" s="9">
        <v>1.3423956713</v>
      </c>
      <c r="F104" s="7" t="str">
        <f t="shared" si="37"/>
        <v>N/A</v>
      </c>
      <c r="G104" s="9">
        <v>1.5308003144</v>
      </c>
      <c r="H104" s="7" t="str">
        <f t="shared" si="38"/>
        <v>N/A</v>
      </c>
      <c r="I104" s="8">
        <v>-7.56</v>
      </c>
      <c r="J104" s="8">
        <v>14.03</v>
      </c>
      <c r="K104" s="30" t="s">
        <v>736</v>
      </c>
      <c r="L104" s="105" t="str">
        <f t="shared" ref="L104:L110" si="39">IF(J104="Div by 0", "N/A", IF(K104="N/A","N/A", IF(J104&gt;VALUE(MID(K104,1,2)), "No", IF(J104&lt;-1*VALUE(MID(K104,1,2)), "No", "Yes"))))</f>
        <v>Yes</v>
      </c>
    </row>
    <row r="105" spans="1:12" x14ac:dyDescent="0.2">
      <c r="A105" s="128" t="s">
        <v>686</v>
      </c>
      <c r="B105" s="30" t="s">
        <v>213</v>
      </c>
      <c r="C105" s="9">
        <v>0.2891911901</v>
      </c>
      <c r="D105" s="7" t="str">
        <f t="shared" si="36"/>
        <v>N/A</v>
      </c>
      <c r="E105" s="9">
        <v>0.13637737459999999</v>
      </c>
      <c r="F105" s="7" t="str">
        <f t="shared" si="37"/>
        <v>N/A</v>
      </c>
      <c r="G105" s="9">
        <v>0.14327345059999999</v>
      </c>
      <c r="H105" s="7" t="str">
        <f t="shared" si="38"/>
        <v>N/A</v>
      </c>
      <c r="I105" s="8">
        <v>-52.8</v>
      </c>
      <c r="J105" s="8">
        <v>5.0570000000000004</v>
      </c>
      <c r="K105" s="30" t="s">
        <v>736</v>
      </c>
      <c r="L105" s="105" t="str">
        <f t="shared" si="39"/>
        <v>Yes</v>
      </c>
    </row>
    <row r="106" spans="1:12" x14ac:dyDescent="0.2">
      <c r="A106" s="128" t="s">
        <v>685</v>
      </c>
      <c r="B106" s="30" t="s">
        <v>213</v>
      </c>
      <c r="C106" s="9">
        <v>98.258683446999996</v>
      </c>
      <c r="D106" s="7" t="str">
        <f t="shared" si="36"/>
        <v>N/A</v>
      </c>
      <c r="E106" s="9">
        <v>98.521226953999999</v>
      </c>
      <c r="F106" s="7" t="str">
        <f t="shared" si="37"/>
        <v>N/A</v>
      </c>
      <c r="G106" s="9">
        <v>98.325926234999997</v>
      </c>
      <c r="H106" s="7" t="str">
        <f t="shared" si="38"/>
        <v>N/A</v>
      </c>
      <c r="I106" s="8">
        <v>0.26719999999999999</v>
      </c>
      <c r="J106" s="8">
        <v>-0.19800000000000001</v>
      </c>
      <c r="K106" s="30" t="s">
        <v>736</v>
      </c>
      <c r="L106" s="105" t="str">
        <f t="shared" si="39"/>
        <v>Yes</v>
      </c>
    </row>
    <row r="107" spans="1:12" ht="25.5" x14ac:dyDescent="0.2">
      <c r="A107" s="137" t="s">
        <v>963</v>
      </c>
      <c r="B107" s="30" t="s">
        <v>213</v>
      </c>
      <c r="C107" s="9">
        <v>45.410362483999997</v>
      </c>
      <c r="D107" s="7" t="str">
        <f t="shared" si="36"/>
        <v>N/A</v>
      </c>
      <c r="E107" s="9">
        <v>45.687991894</v>
      </c>
      <c r="F107" s="7" t="str">
        <f t="shared" si="37"/>
        <v>N/A</v>
      </c>
      <c r="G107" s="9">
        <v>45.322929704000003</v>
      </c>
      <c r="H107" s="7" t="str">
        <f t="shared" si="38"/>
        <v>N/A</v>
      </c>
      <c r="I107" s="8">
        <v>0.61140000000000005</v>
      </c>
      <c r="J107" s="8">
        <v>-0.79900000000000004</v>
      </c>
      <c r="K107" s="30" t="s">
        <v>736</v>
      </c>
      <c r="L107" s="105" t="str">
        <f t="shared" si="39"/>
        <v>Yes</v>
      </c>
    </row>
    <row r="108" spans="1:12" ht="25.5" x14ac:dyDescent="0.2">
      <c r="A108" s="137" t="s">
        <v>964</v>
      </c>
      <c r="B108" s="30" t="s">
        <v>213</v>
      </c>
      <c r="C108" s="9">
        <v>52.79963549</v>
      </c>
      <c r="D108" s="7" t="str">
        <f t="shared" si="36"/>
        <v>N/A</v>
      </c>
      <c r="E108" s="9">
        <v>52.604694418999998</v>
      </c>
      <c r="F108" s="7" t="str">
        <f t="shared" si="37"/>
        <v>N/A</v>
      </c>
      <c r="G108" s="9">
        <v>53.013532540999996</v>
      </c>
      <c r="H108" s="7" t="str">
        <f t="shared" si="38"/>
        <v>N/A</v>
      </c>
      <c r="I108" s="8">
        <v>-0.36899999999999999</v>
      </c>
      <c r="J108" s="8">
        <v>0.7772</v>
      </c>
      <c r="K108" s="30" t="s">
        <v>736</v>
      </c>
      <c r="L108" s="105" t="str">
        <f t="shared" si="39"/>
        <v>Yes</v>
      </c>
    </row>
    <row r="109" spans="1:12" ht="25.5" x14ac:dyDescent="0.2">
      <c r="A109" s="137" t="s">
        <v>965</v>
      </c>
      <c r="B109" s="30" t="s">
        <v>213</v>
      </c>
      <c r="C109" s="9">
        <v>0.81508375040000003</v>
      </c>
      <c r="D109" s="7" t="str">
        <f t="shared" si="36"/>
        <v>N/A</v>
      </c>
      <c r="E109" s="9">
        <v>0.78008966869999996</v>
      </c>
      <c r="F109" s="7" t="str">
        <f t="shared" si="37"/>
        <v>N/A</v>
      </c>
      <c r="G109" s="9">
        <v>0.79200563199999996</v>
      </c>
      <c r="H109" s="7" t="str">
        <f t="shared" si="38"/>
        <v>N/A</v>
      </c>
      <c r="I109" s="8">
        <v>-4.29</v>
      </c>
      <c r="J109" s="8">
        <v>1.528</v>
      </c>
      <c r="K109" s="30" t="s">
        <v>736</v>
      </c>
      <c r="L109" s="105" t="str">
        <f t="shared" si="39"/>
        <v>Yes</v>
      </c>
    </row>
    <row r="110" spans="1:12" ht="25.5" x14ac:dyDescent="0.2">
      <c r="A110" s="137" t="s">
        <v>966</v>
      </c>
      <c r="B110" s="30" t="s">
        <v>213</v>
      </c>
      <c r="C110" s="9">
        <v>0.97491827470000003</v>
      </c>
      <c r="D110" s="7" t="str">
        <f t="shared" si="36"/>
        <v>N/A</v>
      </c>
      <c r="E110" s="9">
        <v>0.92722401899999995</v>
      </c>
      <c r="F110" s="7" t="str">
        <f t="shared" si="37"/>
        <v>N/A</v>
      </c>
      <c r="G110" s="9">
        <v>0.87153212349999998</v>
      </c>
      <c r="H110" s="7" t="str">
        <f t="shared" si="38"/>
        <v>N/A</v>
      </c>
      <c r="I110" s="8">
        <v>-4.8899999999999997</v>
      </c>
      <c r="J110" s="8">
        <v>-6.01</v>
      </c>
      <c r="K110" s="30" t="s">
        <v>736</v>
      </c>
      <c r="L110" s="105" t="str">
        <f t="shared" si="39"/>
        <v>Yes</v>
      </c>
    </row>
    <row r="111" spans="1:12" x14ac:dyDescent="0.2">
      <c r="A111" s="128" t="s">
        <v>967</v>
      </c>
      <c r="B111" s="30" t="s">
        <v>286</v>
      </c>
      <c r="C111" s="9">
        <v>98.919127117000002</v>
      </c>
      <c r="D111" s="27" t="str">
        <f>IF($B111="N/A","N/A",IF(C111&gt;=99,"Yes","No"))</f>
        <v>No</v>
      </c>
      <c r="E111" s="9">
        <v>99.061690358000007</v>
      </c>
      <c r="F111" s="27" t="str">
        <f>IF($B111="N/A","N/A",IF(E111&gt;=99,"Yes","No"))</f>
        <v>Yes</v>
      </c>
      <c r="G111" s="9">
        <v>99.229125928000002</v>
      </c>
      <c r="H111" s="27" t="str">
        <f>IF($B111="N/A","N/A",IF(G111&gt;=99,"Yes","No"))</f>
        <v>Yes</v>
      </c>
      <c r="I111" s="8">
        <v>0.14410000000000001</v>
      </c>
      <c r="J111" s="8">
        <v>0.16900000000000001</v>
      </c>
      <c r="K111" s="30" t="s">
        <v>735</v>
      </c>
      <c r="L111" s="105" t="str">
        <f t="shared" ref="L111:L145" si="40">IF(J111="Div by 0", "N/A", IF(K111="N/A","N/A", IF(J111&gt;VALUE(MID(K111,1,2)), "No", IF(J111&lt;-1*VALUE(MID(K111,1,2)), "No", "Yes"))))</f>
        <v>Yes</v>
      </c>
    </row>
    <row r="112" spans="1:12" x14ac:dyDescent="0.2">
      <c r="A112" s="128" t="s">
        <v>968</v>
      </c>
      <c r="B112" s="30" t="s">
        <v>213</v>
      </c>
      <c r="C112" s="9">
        <v>1.07602811E-2</v>
      </c>
      <c r="D112" s="27" t="str">
        <f>IF($B112="N/A","N/A",IF(C112&gt;10,"No",IF(C112&lt;-10,"No","Yes")))</f>
        <v>N/A</v>
      </c>
      <c r="E112" s="9">
        <v>1.34073419E-2</v>
      </c>
      <c r="F112" s="27" t="str">
        <f>IF($B112="N/A","N/A",IF(E112&gt;10,"No",IF(E112&lt;-10,"No","Yes")))</f>
        <v>N/A</v>
      </c>
      <c r="G112" s="9">
        <v>5.2375559000000004E-3</v>
      </c>
      <c r="H112" s="27" t="str">
        <f>IF($B112="N/A","N/A",IF(G112&gt;10,"No",IF(G112&lt;-10,"No","Yes")))</f>
        <v>N/A</v>
      </c>
      <c r="I112" s="8">
        <v>24.6</v>
      </c>
      <c r="J112" s="8">
        <v>-60.9</v>
      </c>
      <c r="K112" s="30" t="s">
        <v>735</v>
      </c>
      <c r="L112" s="105" t="str">
        <f t="shared" si="40"/>
        <v>No</v>
      </c>
    </row>
    <row r="113" spans="1:12" x14ac:dyDescent="0.2">
      <c r="A113" s="104" t="s">
        <v>969</v>
      </c>
      <c r="B113" s="30" t="s">
        <v>280</v>
      </c>
      <c r="C113" s="4">
        <v>98.614737683000001</v>
      </c>
      <c r="D113" s="27" t="str">
        <f>IF($B113="N/A","N/A",IF(C113&gt;=98,"Yes","No"))</f>
        <v>Yes</v>
      </c>
      <c r="E113" s="4">
        <v>98.523934591</v>
      </c>
      <c r="F113" s="27" t="str">
        <f>IF($B113="N/A","N/A",IF(E113&gt;=98,"Yes","No"))</f>
        <v>Yes</v>
      </c>
      <c r="G113" s="4">
        <v>99.178586112999994</v>
      </c>
      <c r="H113" s="27" t="str">
        <f>IF($B113="N/A","N/A",IF(G113&gt;=98,"Yes","No"))</f>
        <v>Yes</v>
      </c>
      <c r="I113" s="8">
        <v>-9.1999999999999998E-2</v>
      </c>
      <c r="J113" s="8">
        <v>0.66449999999999998</v>
      </c>
      <c r="K113" s="28" t="s">
        <v>735</v>
      </c>
      <c r="L113" s="105" t="str">
        <f t="shared" si="40"/>
        <v>Yes</v>
      </c>
    </row>
    <row r="114" spans="1:12" x14ac:dyDescent="0.2">
      <c r="A114" s="104" t="s">
        <v>970</v>
      </c>
      <c r="B114" s="30" t="s">
        <v>287</v>
      </c>
      <c r="C114" s="4">
        <v>99.186777648000003</v>
      </c>
      <c r="D114" s="27" t="str">
        <f>IF($B114="N/A","N/A",IF(C114&gt;=80,"Yes","No"))</f>
        <v>Yes</v>
      </c>
      <c r="E114" s="4">
        <v>99.265935060999993</v>
      </c>
      <c r="F114" s="27" t="str">
        <f>IF($B114="N/A","N/A",IF(E114&gt;=80,"Yes","No"))</f>
        <v>Yes</v>
      </c>
      <c r="G114" s="4">
        <v>91.821367140000007</v>
      </c>
      <c r="H114" s="27" t="str">
        <f>IF($B114="N/A","N/A",IF(G114&gt;=80,"Yes","No"))</f>
        <v>Yes</v>
      </c>
      <c r="I114" s="8">
        <v>7.9799999999999996E-2</v>
      </c>
      <c r="J114" s="8">
        <v>-7.5</v>
      </c>
      <c r="K114" s="28" t="s">
        <v>735</v>
      </c>
      <c r="L114" s="105" t="str">
        <f t="shared" si="40"/>
        <v>Yes</v>
      </c>
    </row>
    <row r="115" spans="1:12" ht="25.5" x14ac:dyDescent="0.2">
      <c r="A115" s="128" t="s">
        <v>971</v>
      </c>
      <c r="B115" s="30" t="s">
        <v>288</v>
      </c>
      <c r="C115" s="9">
        <v>99.143621608999993</v>
      </c>
      <c r="D115" s="27" t="str">
        <f>IF($B115="N/A","N/A",IF(C115&gt;=100,"Yes","No"))</f>
        <v>No</v>
      </c>
      <c r="E115" s="9">
        <v>99.448814764000005</v>
      </c>
      <c r="F115" s="27" t="str">
        <f t="shared" ref="F115:F116" si="41">IF($B115="N/A","N/A",IF(E115&gt;=100,"Yes","No"))</f>
        <v>No</v>
      </c>
      <c r="G115" s="9">
        <v>99.884637569999995</v>
      </c>
      <c r="H115" s="27" t="str">
        <f t="shared" ref="H115:H116" si="42">IF($B115="N/A","N/A",IF(G115&gt;=100,"Yes","No"))</f>
        <v>No</v>
      </c>
      <c r="I115" s="8">
        <v>0.30780000000000002</v>
      </c>
      <c r="J115" s="8">
        <v>0.43819999999999998</v>
      </c>
      <c r="K115" s="28" t="s">
        <v>734</v>
      </c>
      <c r="L115" s="105" t="str">
        <f t="shared" si="40"/>
        <v>Yes</v>
      </c>
    </row>
    <row r="116" spans="1:12" ht="25.5" x14ac:dyDescent="0.2">
      <c r="A116" s="104" t="s">
        <v>972</v>
      </c>
      <c r="B116" s="30" t="s">
        <v>288</v>
      </c>
      <c r="C116" s="9">
        <v>94.916938630000004</v>
      </c>
      <c r="D116" s="27" t="str">
        <f>IF($B116="N/A","N/A",IF(C116&gt;=100,"Yes","No"))</f>
        <v>No</v>
      </c>
      <c r="E116" s="9">
        <v>99.407415232000005</v>
      </c>
      <c r="F116" s="27" t="str">
        <f t="shared" si="41"/>
        <v>No</v>
      </c>
      <c r="G116" s="9">
        <v>99.898334246000005</v>
      </c>
      <c r="H116" s="27" t="str">
        <f t="shared" si="42"/>
        <v>No</v>
      </c>
      <c r="I116" s="8">
        <v>4.7309999999999999</v>
      </c>
      <c r="J116" s="8">
        <v>0.49380000000000002</v>
      </c>
      <c r="K116" s="28" t="s">
        <v>734</v>
      </c>
      <c r="L116" s="105" t="str">
        <f t="shared" si="40"/>
        <v>Yes</v>
      </c>
    </row>
    <row r="117" spans="1:12" ht="25.5" x14ac:dyDescent="0.2">
      <c r="A117" s="128" t="s">
        <v>973</v>
      </c>
      <c r="B117" s="30" t="s">
        <v>213</v>
      </c>
      <c r="C117" s="9">
        <v>10.869135206999999</v>
      </c>
      <c r="D117" s="23" t="s">
        <v>737</v>
      </c>
      <c r="E117" s="9">
        <v>12.208007644</v>
      </c>
      <c r="F117" s="23" t="s">
        <v>737</v>
      </c>
      <c r="G117" s="9">
        <v>1.2337342606999999</v>
      </c>
      <c r="H117" s="27" t="str">
        <f>IF($B117="N/A","N/A",IF(G117&lt;100,"No",IF(G117=100,"No","Yes")))</f>
        <v>N/A</v>
      </c>
      <c r="I117" s="8">
        <v>12.32</v>
      </c>
      <c r="J117" s="8">
        <v>-89.9</v>
      </c>
      <c r="K117" s="28" t="s">
        <v>734</v>
      </c>
      <c r="L117" s="105" t="str">
        <f t="shared" si="40"/>
        <v>No</v>
      </c>
    </row>
    <row r="118" spans="1:12" ht="25.5" x14ac:dyDescent="0.2">
      <c r="A118" s="128" t="s">
        <v>974</v>
      </c>
      <c r="B118" s="22" t="s">
        <v>213</v>
      </c>
      <c r="C118" s="9">
        <v>9.0165300526000003</v>
      </c>
      <c r="D118" s="27" t="str">
        <f>IF($B118="N/A","N/A",IF(C118&gt;10,"No",IF(C118&lt;-10,"No","Yes")))</f>
        <v>N/A</v>
      </c>
      <c r="E118" s="9">
        <v>10.38796039</v>
      </c>
      <c r="F118" s="27" t="str">
        <f>IF($B118="N/A","N/A",IF(E118&gt;10,"No",IF(E118&lt;-10,"No","Yes")))</f>
        <v>N/A</v>
      </c>
      <c r="G118" s="9">
        <v>1.1474130211</v>
      </c>
      <c r="H118" s="27" t="str">
        <f>IF($B118="N/A","N/A",IF(G118&gt;10,"No",IF(G118&lt;-10,"No","Yes")))</f>
        <v>N/A</v>
      </c>
      <c r="I118" s="8">
        <v>15.21</v>
      </c>
      <c r="J118" s="8">
        <v>-89</v>
      </c>
      <c r="K118" s="28" t="s">
        <v>734</v>
      </c>
      <c r="L118" s="105" t="str">
        <f>IF(J118="Div by 0", "N/A", IF(OR(J118="N/A",K118="N/A"),"N/A", IF(J118&gt;VALUE(MID(K118,1,2)), "No", IF(J118&lt;-1*VALUE(MID(K118,1,2)), "No", "Yes"))))</f>
        <v>No</v>
      </c>
    </row>
    <row r="119" spans="1:12" x14ac:dyDescent="0.2">
      <c r="A119" s="152" t="s">
        <v>100</v>
      </c>
      <c r="B119" s="22" t="s">
        <v>213</v>
      </c>
      <c r="C119" s="23">
        <v>83081</v>
      </c>
      <c r="D119" s="27" t="str">
        <f t="shared" ref="D119:D145" si="43">IF($B119="N/A","N/A",IF(C119&gt;10,"No",IF(C119&lt;-10,"No","Yes")))</f>
        <v>N/A</v>
      </c>
      <c r="E119" s="23">
        <v>85686</v>
      </c>
      <c r="F119" s="27" t="str">
        <f t="shared" ref="F119:F145" si="44">IF($B119="N/A","N/A",IF(E119&gt;10,"No",IF(E119&lt;-10,"No","Yes")))</f>
        <v>N/A</v>
      </c>
      <c r="G119" s="23">
        <v>88471</v>
      </c>
      <c r="H119" s="27" t="str">
        <f t="shared" ref="H119:H145" si="45">IF($B119="N/A","N/A",IF(G119&gt;10,"No",IF(G119&lt;-10,"No","Yes")))</f>
        <v>N/A</v>
      </c>
      <c r="I119" s="8">
        <v>3.1349999999999998</v>
      </c>
      <c r="J119" s="8">
        <v>3.25</v>
      </c>
      <c r="K119" s="28" t="s">
        <v>735</v>
      </c>
      <c r="L119" s="105" t="str">
        <f t="shared" si="40"/>
        <v>Yes</v>
      </c>
    </row>
    <row r="120" spans="1:12" x14ac:dyDescent="0.2">
      <c r="A120" s="128" t="s">
        <v>975</v>
      </c>
      <c r="B120" s="22" t="s">
        <v>213</v>
      </c>
      <c r="C120" s="23">
        <v>28326</v>
      </c>
      <c r="D120" s="27" t="str">
        <f t="shared" si="43"/>
        <v>N/A</v>
      </c>
      <c r="E120" s="23">
        <v>28596</v>
      </c>
      <c r="F120" s="27" t="str">
        <f t="shared" si="44"/>
        <v>N/A</v>
      </c>
      <c r="G120" s="23">
        <v>29010</v>
      </c>
      <c r="H120" s="27" t="str">
        <f t="shared" si="45"/>
        <v>N/A</v>
      </c>
      <c r="I120" s="8">
        <v>0.95320000000000005</v>
      </c>
      <c r="J120" s="8">
        <v>1.448</v>
      </c>
      <c r="K120" s="28" t="s">
        <v>735</v>
      </c>
      <c r="L120" s="105" t="str">
        <f t="shared" si="40"/>
        <v>Yes</v>
      </c>
    </row>
    <row r="121" spans="1:12" x14ac:dyDescent="0.2">
      <c r="A121" s="128" t="s">
        <v>976</v>
      </c>
      <c r="B121" s="22" t="s">
        <v>213</v>
      </c>
      <c r="C121" s="23">
        <v>23676</v>
      </c>
      <c r="D121" s="27" t="str">
        <f t="shared" si="43"/>
        <v>N/A</v>
      </c>
      <c r="E121" s="23">
        <v>24243</v>
      </c>
      <c r="F121" s="27" t="str">
        <f t="shared" si="44"/>
        <v>N/A</v>
      </c>
      <c r="G121" s="23">
        <v>24477</v>
      </c>
      <c r="H121" s="27" t="str">
        <f t="shared" si="45"/>
        <v>N/A</v>
      </c>
      <c r="I121" s="8">
        <v>2.395</v>
      </c>
      <c r="J121" s="8">
        <v>0.96519999999999995</v>
      </c>
      <c r="K121" s="28" t="s">
        <v>735</v>
      </c>
      <c r="L121" s="105" t="str">
        <f t="shared" si="40"/>
        <v>Yes</v>
      </c>
    </row>
    <row r="122" spans="1:12" x14ac:dyDescent="0.2">
      <c r="A122" s="128" t="s">
        <v>977</v>
      </c>
      <c r="B122" s="22" t="s">
        <v>213</v>
      </c>
      <c r="C122" s="23">
        <v>28627</v>
      </c>
      <c r="D122" s="27" t="str">
        <f t="shared" si="43"/>
        <v>N/A</v>
      </c>
      <c r="E122" s="23">
        <v>30461</v>
      </c>
      <c r="F122" s="27" t="str">
        <f t="shared" si="44"/>
        <v>N/A</v>
      </c>
      <c r="G122" s="23">
        <v>32746</v>
      </c>
      <c r="H122" s="27" t="str">
        <f t="shared" si="45"/>
        <v>N/A</v>
      </c>
      <c r="I122" s="8">
        <v>6.407</v>
      </c>
      <c r="J122" s="8">
        <v>7.5010000000000003</v>
      </c>
      <c r="K122" s="28" t="s">
        <v>735</v>
      </c>
      <c r="L122" s="105" t="str">
        <f t="shared" si="40"/>
        <v>Yes</v>
      </c>
    </row>
    <row r="123" spans="1:12" x14ac:dyDescent="0.2">
      <c r="A123" s="128" t="s">
        <v>978</v>
      </c>
      <c r="B123" s="22" t="s">
        <v>213</v>
      </c>
      <c r="C123" s="23">
        <v>2449</v>
      </c>
      <c r="D123" s="27" t="str">
        <f t="shared" si="43"/>
        <v>N/A</v>
      </c>
      <c r="E123" s="23">
        <v>2381</v>
      </c>
      <c r="F123" s="27" t="str">
        <f t="shared" si="44"/>
        <v>N/A</v>
      </c>
      <c r="G123" s="23">
        <v>2228</v>
      </c>
      <c r="H123" s="27" t="str">
        <f t="shared" si="45"/>
        <v>N/A</v>
      </c>
      <c r="I123" s="8">
        <v>-2.78</v>
      </c>
      <c r="J123" s="8">
        <v>-6.43</v>
      </c>
      <c r="K123" s="28" t="s">
        <v>735</v>
      </c>
      <c r="L123" s="105" t="str">
        <f t="shared" si="40"/>
        <v>Yes</v>
      </c>
    </row>
    <row r="124" spans="1:12" x14ac:dyDescent="0.2">
      <c r="A124" s="128" t="s">
        <v>979</v>
      </c>
      <c r="B124" s="22" t="s">
        <v>213</v>
      </c>
      <c r="C124" s="23">
        <v>11</v>
      </c>
      <c r="D124" s="27" t="str">
        <f t="shared" si="43"/>
        <v>N/A</v>
      </c>
      <c r="E124" s="23">
        <v>11</v>
      </c>
      <c r="F124" s="27" t="str">
        <f t="shared" si="44"/>
        <v>N/A</v>
      </c>
      <c r="G124" s="23">
        <v>11</v>
      </c>
      <c r="H124" s="27" t="str">
        <f t="shared" si="45"/>
        <v>N/A</v>
      </c>
      <c r="I124" s="8">
        <v>66.67</v>
      </c>
      <c r="J124" s="8">
        <v>100</v>
      </c>
      <c r="K124" s="28" t="s">
        <v>735</v>
      </c>
      <c r="L124" s="105" t="str">
        <f t="shared" si="40"/>
        <v>No</v>
      </c>
    </row>
    <row r="125" spans="1:12" x14ac:dyDescent="0.2">
      <c r="A125" s="152" t="s">
        <v>101</v>
      </c>
      <c r="B125" s="22" t="s">
        <v>213</v>
      </c>
      <c r="C125" s="23">
        <v>148695</v>
      </c>
      <c r="D125" s="27" t="str">
        <f t="shared" si="43"/>
        <v>N/A</v>
      </c>
      <c r="E125" s="23">
        <v>149172</v>
      </c>
      <c r="F125" s="27" t="str">
        <f t="shared" si="44"/>
        <v>N/A</v>
      </c>
      <c r="G125" s="23">
        <v>152743</v>
      </c>
      <c r="H125" s="27" t="str">
        <f t="shared" si="45"/>
        <v>N/A</v>
      </c>
      <c r="I125" s="8">
        <v>0.32079999999999997</v>
      </c>
      <c r="J125" s="8">
        <v>2.3940000000000001</v>
      </c>
      <c r="K125" s="28" t="s">
        <v>735</v>
      </c>
      <c r="L125" s="105" t="str">
        <f t="shared" si="40"/>
        <v>Yes</v>
      </c>
    </row>
    <row r="126" spans="1:12" x14ac:dyDescent="0.2">
      <c r="A126" s="128" t="s">
        <v>980</v>
      </c>
      <c r="B126" s="22" t="s">
        <v>213</v>
      </c>
      <c r="C126" s="23">
        <v>104663</v>
      </c>
      <c r="D126" s="27" t="str">
        <f t="shared" si="43"/>
        <v>N/A</v>
      </c>
      <c r="E126" s="23">
        <v>106289</v>
      </c>
      <c r="F126" s="27" t="str">
        <f t="shared" si="44"/>
        <v>N/A</v>
      </c>
      <c r="G126" s="23">
        <v>109006</v>
      </c>
      <c r="H126" s="27" t="str">
        <f t="shared" si="45"/>
        <v>N/A</v>
      </c>
      <c r="I126" s="8">
        <v>1.554</v>
      </c>
      <c r="J126" s="8">
        <v>2.556</v>
      </c>
      <c r="K126" s="28" t="s">
        <v>735</v>
      </c>
      <c r="L126" s="105" t="str">
        <f t="shared" si="40"/>
        <v>Yes</v>
      </c>
    </row>
    <row r="127" spans="1:12" x14ac:dyDescent="0.2">
      <c r="A127" s="128" t="s">
        <v>981</v>
      </c>
      <c r="B127" s="22" t="s">
        <v>213</v>
      </c>
      <c r="C127" s="23">
        <v>17212</v>
      </c>
      <c r="D127" s="27" t="str">
        <f t="shared" si="43"/>
        <v>N/A</v>
      </c>
      <c r="E127" s="23">
        <v>14531</v>
      </c>
      <c r="F127" s="27" t="str">
        <f t="shared" si="44"/>
        <v>N/A</v>
      </c>
      <c r="G127" s="23">
        <v>14191</v>
      </c>
      <c r="H127" s="27" t="str">
        <f t="shared" si="45"/>
        <v>N/A</v>
      </c>
      <c r="I127" s="8">
        <v>-15.6</v>
      </c>
      <c r="J127" s="8">
        <v>-2.34</v>
      </c>
      <c r="K127" s="28" t="s">
        <v>735</v>
      </c>
      <c r="L127" s="105" t="str">
        <f t="shared" si="40"/>
        <v>Yes</v>
      </c>
    </row>
    <row r="128" spans="1:12" x14ac:dyDescent="0.2">
      <c r="A128" s="128" t="s">
        <v>982</v>
      </c>
      <c r="B128" s="22" t="s">
        <v>213</v>
      </c>
      <c r="C128" s="23">
        <v>21881</v>
      </c>
      <c r="D128" s="27" t="str">
        <f t="shared" si="43"/>
        <v>N/A</v>
      </c>
      <c r="E128" s="23">
        <v>23324</v>
      </c>
      <c r="F128" s="27" t="str">
        <f t="shared" si="44"/>
        <v>N/A</v>
      </c>
      <c r="G128" s="23">
        <v>24437</v>
      </c>
      <c r="H128" s="27" t="str">
        <f t="shared" si="45"/>
        <v>N/A</v>
      </c>
      <c r="I128" s="8">
        <v>6.5949999999999998</v>
      </c>
      <c r="J128" s="8">
        <v>4.7720000000000002</v>
      </c>
      <c r="K128" s="28" t="s">
        <v>735</v>
      </c>
      <c r="L128" s="105" t="str">
        <f t="shared" si="40"/>
        <v>Yes</v>
      </c>
    </row>
    <row r="129" spans="1:12" x14ac:dyDescent="0.2">
      <c r="A129" s="128" t="s">
        <v>983</v>
      </c>
      <c r="B129" s="22" t="s">
        <v>213</v>
      </c>
      <c r="C129" s="23">
        <v>4935</v>
      </c>
      <c r="D129" s="27" t="str">
        <f t="shared" si="43"/>
        <v>N/A</v>
      </c>
      <c r="E129" s="23">
        <v>5019</v>
      </c>
      <c r="F129" s="27" t="str">
        <f t="shared" si="44"/>
        <v>N/A</v>
      </c>
      <c r="G129" s="23">
        <v>5099</v>
      </c>
      <c r="H129" s="27" t="str">
        <f t="shared" si="45"/>
        <v>N/A</v>
      </c>
      <c r="I129" s="8">
        <v>1.702</v>
      </c>
      <c r="J129" s="8">
        <v>1.5940000000000001</v>
      </c>
      <c r="K129" s="28" t="s">
        <v>735</v>
      </c>
      <c r="L129" s="105" t="str">
        <f t="shared" si="40"/>
        <v>Yes</v>
      </c>
    </row>
    <row r="130" spans="1:12" x14ac:dyDescent="0.2">
      <c r="A130" s="128" t="s">
        <v>984</v>
      </c>
      <c r="B130" s="22" t="s">
        <v>213</v>
      </c>
      <c r="C130" s="23">
        <v>11</v>
      </c>
      <c r="D130" s="27" t="str">
        <f t="shared" si="43"/>
        <v>N/A</v>
      </c>
      <c r="E130" s="23">
        <v>11</v>
      </c>
      <c r="F130" s="27" t="str">
        <f t="shared" si="44"/>
        <v>N/A</v>
      </c>
      <c r="G130" s="23">
        <v>11</v>
      </c>
      <c r="H130" s="27" t="str">
        <f t="shared" si="45"/>
        <v>N/A</v>
      </c>
      <c r="I130" s="8">
        <v>125</v>
      </c>
      <c r="J130" s="8">
        <v>11.11</v>
      </c>
      <c r="K130" s="28" t="s">
        <v>735</v>
      </c>
      <c r="L130" s="105" t="str">
        <f t="shared" si="40"/>
        <v>No</v>
      </c>
    </row>
    <row r="131" spans="1:12" x14ac:dyDescent="0.2">
      <c r="A131" s="152" t="s">
        <v>104</v>
      </c>
      <c r="B131" s="22" t="s">
        <v>213</v>
      </c>
      <c r="C131" s="23">
        <v>631144</v>
      </c>
      <c r="D131" s="27" t="str">
        <f t="shared" si="43"/>
        <v>N/A</v>
      </c>
      <c r="E131" s="23">
        <v>648413</v>
      </c>
      <c r="F131" s="27" t="str">
        <f t="shared" si="44"/>
        <v>N/A</v>
      </c>
      <c r="G131" s="23">
        <v>637194</v>
      </c>
      <c r="H131" s="27" t="str">
        <f t="shared" si="45"/>
        <v>N/A</v>
      </c>
      <c r="I131" s="8">
        <v>2.7360000000000002</v>
      </c>
      <c r="J131" s="8">
        <v>-1.73</v>
      </c>
      <c r="K131" s="28" t="s">
        <v>735</v>
      </c>
      <c r="L131" s="105" t="str">
        <f t="shared" si="40"/>
        <v>Yes</v>
      </c>
    </row>
    <row r="132" spans="1:12" x14ac:dyDescent="0.2">
      <c r="A132" s="128" t="s">
        <v>985</v>
      </c>
      <c r="B132" s="22" t="s">
        <v>213</v>
      </c>
      <c r="C132" s="23">
        <v>329408</v>
      </c>
      <c r="D132" s="27" t="str">
        <f t="shared" si="43"/>
        <v>N/A</v>
      </c>
      <c r="E132" s="23">
        <v>347141</v>
      </c>
      <c r="F132" s="27" t="str">
        <f t="shared" si="44"/>
        <v>N/A</v>
      </c>
      <c r="G132" s="23">
        <v>435315</v>
      </c>
      <c r="H132" s="27" t="str">
        <f t="shared" si="45"/>
        <v>N/A</v>
      </c>
      <c r="I132" s="8">
        <v>5.383</v>
      </c>
      <c r="J132" s="8">
        <v>25.4</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1749</v>
      </c>
      <c r="J133" s="8" t="s">
        <v>1749</v>
      </c>
      <c r="K133" s="28" t="s">
        <v>735</v>
      </c>
      <c r="L133" s="105" t="str">
        <f t="shared" si="40"/>
        <v>N/A</v>
      </c>
    </row>
    <row r="134" spans="1:12" x14ac:dyDescent="0.2">
      <c r="A134" s="128" t="s">
        <v>987</v>
      </c>
      <c r="B134" s="22" t="s">
        <v>213</v>
      </c>
      <c r="C134" s="23">
        <v>1852</v>
      </c>
      <c r="D134" s="27" t="str">
        <f t="shared" si="43"/>
        <v>N/A</v>
      </c>
      <c r="E134" s="23">
        <v>1728</v>
      </c>
      <c r="F134" s="27" t="str">
        <f t="shared" si="44"/>
        <v>N/A</v>
      </c>
      <c r="G134" s="23">
        <v>8189</v>
      </c>
      <c r="H134" s="27" t="str">
        <f t="shared" si="45"/>
        <v>N/A</v>
      </c>
      <c r="I134" s="8">
        <v>-6.7</v>
      </c>
      <c r="J134" s="8">
        <v>373.9</v>
      </c>
      <c r="K134" s="28" t="s">
        <v>735</v>
      </c>
      <c r="L134" s="105" t="str">
        <f t="shared" si="40"/>
        <v>No</v>
      </c>
    </row>
    <row r="135" spans="1:12" x14ac:dyDescent="0.2">
      <c r="A135" s="128" t="s">
        <v>988</v>
      </c>
      <c r="B135" s="22" t="s">
        <v>213</v>
      </c>
      <c r="C135" s="23">
        <v>239631</v>
      </c>
      <c r="D135" s="27" t="str">
        <f t="shared" si="43"/>
        <v>N/A</v>
      </c>
      <c r="E135" s="23">
        <v>239409</v>
      </c>
      <c r="F135" s="27" t="str">
        <f t="shared" si="44"/>
        <v>N/A</v>
      </c>
      <c r="G135" s="23">
        <v>142167</v>
      </c>
      <c r="H135" s="27" t="str">
        <f t="shared" si="45"/>
        <v>N/A</v>
      </c>
      <c r="I135" s="8">
        <v>-9.2999999999999999E-2</v>
      </c>
      <c r="J135" s="8">
        <v>-40.6</v>
      </c>
      <c r="K135" s="28" t="s">
        <v>735</v>
      </c>
      <c r="L135" s="105" t="str">
        <f t="shared" si="40"/>
        <v>No</v>
      </c>
    </row>
    <row r="136" spans="1:12" x14ac:dyDescent="0.2">
      <c r="A136" s="128" t="s">
        <v>989</v>
      </c>
      <c r="B136" s="22" t="s">
        <v>213</v>
      </c>
      <c r="C136" s="23">
        <v>41185</v>
      </c>
      <c r="D136" s="27" t="str">
        <f t="shared" si="43"/>
        <v>N/A</v>
      </c>
      <c r="E136" s="23">
        <v>41805</v>
      </c>
      <c r="F136" s="27" t="str">
        <f t="shared" si="44"/>
        <v>N/A</v>
      </c>
      <c r="G136" s="23">
        <v>34404</v>
      </c>
      <c r="H136" s="27" t="str">
        <f t="shared" si="45"/>
        <v>N/A</v>
      </c>
      <c r="I136" s="8">
        <v>1.5049999999999999</v>
      </c>
      <c r="J136" s="8">
        <v>-17.7</v>
      </c>
      <c r="K136" s="28" t="s">
        <v>735</v>
      </c>
      <c r="L136" s="105" t="str">
        <f t="shared" si="40"/>
        <v>No</v>
      </c>
    </row>
    <row r="137" spans="1:12" x14ac:dyDescent="0.2">
      <c r="A137" s="128" t="s">
        <v>990</v>
      </c>
      <c r="B137" s="22" t="s">
        <v>213</v>
      </c>
      <c r="C137" s="23">
        <v>17012</v>
      </c>
      <c r="D137" s="27" t="str">
        <f t="shared" si="43"/>
        <v>N/A</v>
      </c>
      <c r="E137" s="23">
        <v>16516</v>
      </c>
      <c r="F137" s="27" t="str">
        <f t="shared" si="44"/>
        <v>N/A</v>
      </c>
      <c r="G137" s="23">
        <v>16056</v>
      </c>
      <c r="H137" s="27" t="str">
        <f t="shared" si="45"/>
        <v>N/A</v>
      </c>
      <c r="I137" s="8">
        <v>-2.92</v>
      </c>
      <c r="J137" s="8">
        <v>-2.79</v>
      </c>
      <c r="K137" s="28" t="s">
        <v>735</v>
      </c>
      <c r="L137" s="105" t="str">
        <f t="shared" si="40"/>
        <v>Yes</v>
      </c>
    </row>
    <row r="138" spans="1:12" x14ac:dyDescent="0.2">
      <c r="A138" s="128" t="s">
        <v>991</v>
      </c>
      <c r="B138" s="22" t="s">
        <v>213</v>
      </c>
      <c r="C138" s="23">
        <v>2056</v>
      </c>
      <c r="D138" s="27" t="str">
        <f t="shared" si="43"/>
        <v>N/A</v>
      </c>
      <c r="E138" s="23">
        <v>1814</v>
      </c>
      <c r="F138" s="27" t="str">
        <f t="shared" si="44"/>
        <v>N/A</v>
      </c>
      <c r="G138" s="23">
        <v>1063</v>
      </c>
      <c r="H138" s="27" t="str">
        <f t="shared" si="45"/>
        <v>N/A</v>
      </c>
      <c r="I138" s="8">
        <v>-11.8</v>
      </c>
      <c r="J138" s="8">
        <v>-41.4</v>
      </c>
      <c r="K138" s="28" t="s">
        <v>735</v>
      </c>
      <c r="L138" s="105" t="str">
        <f t="shared" si="40"/>
        <v>No</v>
      </c>
    </row>
    <row r="139" spans="1:12" x14ac:dyDescent="0.2">
      <c r="A139" s="152" t="s">
        <v>105</v>
      </c>
      <c r="B139" s="22" t="s">
        <v>213</v>
      </c>
      <c r="C139" s="23">
        <v>360541</v>
      </c>
      <c r="D139" s="27" t="str">
        <f t="shared" si="43"/>
        <v>N/A</v>
      </c>
      <c r="E139" s="23">
        <v>393017</v>
      </c>
      <c r="F139" s="27" t="str">
        <f t="shared" si="44"/>
        <v>N/A</v>
      </c>
      <c r="G139" s="23">
        <v>627880</v>
      </c>
      <c r="H139" s="27" t="str">
        <f t="shared" si="45"/>
        <v>N/A</v>
      </c>
      <c r="I139" s="8">
        <v>9.0079999999999991</v>
      </c>
      <c r="J139" s="8">
        <v>59.76</v>
      </c>
      <c r="K139" s="28" t="s">
        <v>735</v>
      </c>
      <c r="L139" s="105" t="str">
        <f t="shared" si="40"/>
        <v>No</v>
      </c>
    </row>
    <row r="140" spans="1:12" x14ac:dyDescent="0.2">
      <c r="A140" s="128" t="s">
        <v>992</v>
      </c>
      <c r="B140" s="22" t="s">
        <v>213</v>
      </c>
      <c r="C140" s="23">
        <v>184996</v>
      </c>
      <c r="D140" s="27" t="str">
        <f t="shared" si="43"/>
        <v>N/A</v>
      </c>
      <c r="E140" s="23">
        <v>195620</v>
      </c>
      <c r="F140" s="27" t="str">
        <f t="shared" si="44"/>
        <v>N/A</v>
      </c>
      <c r="G140" s="23">
        <v>560653</v>
      </c>
      <c r="H140" s="27" t="str">
        <f t="shared" si="45"/>
        <v>N/A</v>
      </c>
      <c r="I140" s="8">
        <v>5.7430000000000003</v>
      </c>
      <c r="J140" s="8">
        <v>186.6</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1749</v>
      </c>
      <c r="J141" s="8" t="s">
        <v>1749</v>
      </c>
      <c r="K141" s="28" t="s">
        <v>735</v>
      </c>
      <c r="L141" s="105" t="str">
        <f t="shared" si="40"/>
        <v>N/A</v>
      </c>
    </row>
    <row r="142" spans="1:12" x14ac:dyDescent="0.2">
      <c r="A142" s="128" t="s">
        <v>994</v>
      </c>
      <c r="B142" s="22" t="s">
        <v>213</v>
      </c>
      <c r="C142" s="23">
        <v>3876</v>
      </c>
      <c r="D142" s="27" t="str">
        <f t="shared" si="43"/>
        <v>N/A</v>
      </c>
      <c r="E142" s="23">
        <v>3705</v>
      </c>
      <c r="F142" s="27" t="str">
        <f t="shared" si="44"/>
        <v>N/A</v>
      </c>
      <c r="G142" s="23">
        <v>1160</v>
      </c>
      <c r="H142" s="27" t="str">
        <f t="shared" si="45"/>
        <v>N/A</v>
      </c>
      <c r="I142" s="8">
        <v>-4.41</v>
      </c>
      <c r="J142" s="8">
        <v>-68.7</v>
      </c>
      <c r="K142" s="28" t="s">
        <v>735</v>
      </c>
      <c r="L142" s="105" t="str">
        <f t="shared" si="40"/>
        <v>No</v>
      </c>
    </row>
    <row r="143" spans="1:12" x14ac:dyDescent="0.2">
      <c r="A143" s="128" t="s">
        <v>995</v>
      </c>
      <c r="B143" s="22" t="s">
        <v>213</v>
      </c>
      <c r="C143" s="23">
        <v>12261</v>
      </c>
      <c r="D143" s="27" t="str">
        <f t="shared" si="43"/>
        <v>N/A</v>
      </c>
      <c r="E143" s="23">
        <v>12152</v>
      </c>
      <c r="F143" s="27" t="str">
        <f t="shared" si="44"/>
        <v>N/A</v>
      </c>
      <c r="G143" s="23">
        <v>0</v>
      </c>
      <c r="H143" s="27" t="str">
        <f t="shared" si="45"/>
        <v>N/A</v>
      </c>
      <c r="I143" s="8">
        <v>-0.88900000000000001</v>
      </c>
      <c r="J143" s="8">
        <v>-100</v>
      </c>
      <c r="K143" s="28" t="s">
        <v>735</v>
      </c>
      <c r="L143" s="105" t="str">
        <f t="shared" si="40"/>
        <v>No</v>
      </c>
    </row>
    <row r="144" spans="1:12" x14ac:dyDescent="0.2">
      <c r="A144" s="128" t="s">
        <v>996</v>
      </c>
      <c r="B144" s="22" t="s">
        <v>213</v>
      </c>
      <c r="C144" s="23">
        <v>47853</v>
      </c>
      <c r="D144" s="27" t="str">
        <f t="shared" si="43"/>
        <v>N/A</v>
      </c>
      <c r="E144" s="23">
        <v>50019</v>
      </c>
      <c r="F144" s="27" t="str">
        <f t="shared" si="44"/>
        <v>N/A</v>
      </c>
      <c r="G144" s="23">
        <v>51547</v>
      </c>
      <c r="H144" s="27" t="str">
        <f t="shared" si="45"/>
        <v>N/A</v>
      </c>
      <c r="I144" s="8">
        <v>4.5259999999999998</v>
      </c>
      <c r="J144" s="8">
        <v>3.0550000000000002</v>
      </c>
      <c r="K144" s="28" t="s">
        <v>735</v>
      </c>
      <c r="L144" s="105" t="str">
        <f t="shared" si="40"/>
        <v>Yes</v>
      </c>
    </row>
    <row r="145" spans="1:12" x14ac:dyDescent="0.2">
      <c r="A145" s="128" t="s">
        <v>997</v>
      </c>
      <c r="B145" s="22" t="s">
        <v>213</v>
      </c>
      <c r="C145" s="23">
        <v>111555</v>
      </c>
      <c r="D145" s="27" t="str">
        <f t="shared" si="43"/>
        <v>N/A</v>
      </c>
      <c r="E145" s="23">
        <v>131521</v>
      </c>
      <c r="F145" s="27" t="str">
        <f t="shared" si="44"/>
        <v>N/A</v>
      </c>
      <c r="G145" s="23">
        <v>14520</v>
      </c>
      <c r="H145" s="27" t="str">
        <f t="shared" si="45"/>
        <v>N/A</v>
      </c>
      <c r="I145" s="8">
        <v>17.899999999999999</v>
      </c>
      <c r="J145" s="8">
        <v>-89</v>
      </c>
      <c r="K145" s="28" t="s">
        <v>735</v>
      </c>
      <c r="L145" s="105" t="str">
        <f t="shared" si="40"/>
        <v>No</v>
      </c>
    </row>
    <row r="146" spans="1:12" ht="25.5" x14ac:dyDescent="0.2">
      <c r="A146" s="138" t="s">
        <v>998</v>
      </c>
      <c r="B146" s="1" t="s">
        <v>213</v>
      </c>
      <c r="C146" s="1">
        <v>25093</v>
      </c>
      <c r="D146" s="7" t="str">
        <f t="shared" ref="D146:D151" si="46">IF($B146="N/A","N/A",IF(C146&gt;10,"No",IF(C146&lt;-10,"No","Yes")))</f>
        <v>N/A</v>
      </c>
      <c r="E146" s="1">
        <v>24816</v>
      </c>
      <c r="F146" s="7" t="str">
        <f t="shared" ref="F146:F151" si="47">IF($B146="N/A","N/A",IF(E146&gt;10,"No",IF(E146&lt;-10,"No","Yes")))</f>
        <v>N/A</v>
      </c>
      <c r="G146" s="1">
        <v>21828</v>
      </c>
      <c r="H146" s="7" t="str">
        <f t="shared" ref="H146:H151" si="48">IF($B146="N/A","N/A",IF(G146&gt;10,"No",IF(G146&lt;-10,"No","Yes")))</f>
        <v>N/A</v>
      </c>
      <c r="I146" s="36">
        <v>-1.1000000000000001</v>
      </c>
      <c r="J146" s="36">
        <v>-12</v>
      </c>
      <c r="K146" s="28" t="s">
        <v>734</v>
      </c>
      <c r="L146" s="105" t="str">
        <f t="shared" ref="L146:L151" si="49">IF(J146="Div by 0", "N/A", IF(K146="N/A","N/A", IF(J146&gt;VALUE(MID(K146,1,2)), "No", IF(J146&lt;-1*VALUE(MID(K146,1,2)), "No", "Yes"))))</f>
        <v>Yes</v>
      </c>
    </row>
    <row r="147" spans="1:12" x14ac:dyDescent="0.2">
      <c r="A147" s="151" t="s">
        <v>326</v>
      </c>
      <c r="B147" s="30" t="s">
        <v>213</v>
      </c>
      <c r="C147" s="9">
        <v>2.0509848700000002</v>
      </c>
      <c r="D147" s="7" t="str">
        <f t="shared" si="46"/>
        <v>N/A</v>
      </c>
      <c r="E147" s="9">
        <v>1.9443887273</v>
      </c>
      <c r="F147" s="7" t="str">
        <f t="shared" si="47"/>
        <v>N/A</v>
      </c>
      <c r="G147" s="9">
        <v>1.4490492689000001</v>
      </c>
      <c r="H147" s="7" t="str">
        <f t="shared" si="48"/>
        <v>N/A</v>
      </c>
      <c r="I147" s="36">
        <v>-5.2</v>
      </c>
      <c r="J147" s="36">
        <v>-25.5</v>
      </c>
      <c r="K147" s="28" t="s">
        <v>734</v>
      </c>
      <c r="L147" s="105" t="str">
        <f t="shared" si="49"/>
        <v>Yes</v>
      </c>
    </row>
    <row r="148" spans="1:12" x14ac:dyDescent="0.2">
      <c r="A148" s="128" t="s">
        <v>327</v>
      </c>
      <c r="B148" s="30" t="s">
        <v>213</v>
      </c>
      <c r="C148" s="9">
        <v>21.200996618000001</v>
      </c>
      <c r="D148" s="7" t="str">
        <f t="shared" si="46"/>
        <v>N/A</v>
      </c>
      <c r="E148" s="9">
        <v>20.607800573999999</v>
      </c>
      <c r="F148" s="7" t="str">
        <f t="shared" si="47"/>
        <v>N/A</v>
      </c>
      <c r="G148" s="9">
        <v>19.417662284999999</v>
      </c>
      <c r="H148" s="7" t="str">
        <f t="shared" si="48"/>
        <v>N/A</v>
      </c>
      <c r="I148" s="36">
        <v>-2.8</v>
      </c>
      <c r="J148" s="36">
        <v>-5.78</v>
      </c>
      <c r="K148" s="28" t="s">
        <v>734</v>
      </c>
      <c r="L148" s="105" t="str">
        <f t="shared" si="49"/>
        <v>Yes</v>
      </c>
    </row>
    <row r="149" spans="1:12" x14ac:dyDescent="0.2">
      <c r="A149" s="128" t="s">
        <v>328</v>
      </c>
      <c r="B149" s="30" t="s">
        <v>213</v>
      </c>
      <c r="C149" s="9">
        <v>3.5320622750999999</v>
      </c>
      <c r="D149" s="7" t="str">
        <f t="shared" si="46"/>
        <v>N/A</v>
      </c>
      <c r="E149" s="9">
        <v>3.4657978708999999</v>
      </c>
      <c r="F149" s="7" t="str">
        <f t="shared" si="47"/>
        <v>N/A</v>
      </c>
      <c r="G149" s="9">
        <v>2.9061888269999998</v>
      </c>
      <c r="H149" s="7" t="str">
        <f t="shared" si="48"/>
        <v>N/A</v>
      </c>
      <c r="I149" s="36">
        <v>-1.88</v>
      </c>
      <c r="J149" s="36">
        <v>-16.100000000000001</v>
      </c>
      <c r="K149" s="28" t="s">
        <v>734</v>
      </c>
      <c r="L149" s="105" t="str">
        <f t="shared" si="49"/>
        <v>Yes</v>
      </c>
    </row>
    <row r="150" spans="1:12" x14ac:dyDescent="0.2">
      <c r="A150" s="128" t="s">
        <v>329</v>
      </c>
      <c r="B150" s="30" t="s">
        <v>213</v>
      </c>
      <c r="C150" s="9">
        <v>0.34191880140000003</v>
      </c>
      <c r="D150" s="7" t="str">
        <f t="shared" si="46"/>
        <v>N/A</v>
      </c>
      <c r="E150" s="9">
        <v>0.29934624999999998</v>
      </c>
      <c r="F150" s="7" t="str">
        <f t="shared" si="47"/>
        <v>N/A</v>
      </c>
      <c r="G150" s="9">
        <v>1.0985665E-3</v>
      </c>
      <c r="H150" s="7" t="str">
        <f t="shared" si="48"/>
        <v>N/A</v>
      </c>
      <c r="I150" s="36">
        <v>-12.5</v>
      </c>
      <c r="J150" s="36">
        <v>-99.6</v>
      </c>
      <c r="K150" s="28" t="s">
        <v>734</v>
      </c>
      <c r="L150" s="105" t="str">
        <f t="shared" si="49"/>
        <v>No</v>
      </c>
    </row>
    <row r="151" spans="1:12" x14ac:dyDescent="0.2">
      <c r="A151" s="128" t="s">
        <v>330</v>
      </c>
      <c r="B151" s="30" t="s">
        <v>213</v>
      </c>
      <c r="C151" s="9">
        <v>1.9137906600000001E-2</v>
      </c>
      <c r="D151" s="7" t="str">
        <f t="shared" si="46"/>
        <v>N/A</v>
      </c>
      <c r="E151" s="9">
        <v>1.19587702E-2</v>
      </c>
      <c r="F151" s="7" t="str">
        <f t="shared" si="47"/>
        <v>N/A</v>
      </c>
      <c r="G151" s="9">
        <v>3.2331018699999999E-2</v>
      </c>
      <c r="H151" s="7" t="str">
        <f t="shared" si="48"/>
        <v>N/A</v>
      </c>
      <c r="I151" s="36">
        <v>-37.5</v>
      </c>
      <c r="J151" s="36">
        <v>170.4</v>
      </c>
      <c r="K151" s="28" t="s">
        <v>734</v>
      </c>
      <c r="L151" s="105" t="str">
        <f t="shared" si="49"/>
        <v>No</v>
      </c>
    </row>
    <row r="152" spans="1:12" x14ac:dyDescent="0.2">
      <c r="A152" s="138" t="s">
        <v>999</v>
      </c>
      <c r="B152" s="22" t="s">
        <v>213</v>
      </c>
      <c r="C152" s="23">
        <v>48519</v>
      </c>
      <c r="D152" s="27" t="str">
        <f t="shared" ref="D152:D158" si="50">IF($B152="N/A","N/A",IF(C152&gt;10,"No",IF(C152&lt;-10,"No","Yes")))</f>
        <v>N/A</v>
      </c>
      <c r="E152" s="23">
        <v>51897</v>
      </c>
      <c r="F152" s="27" t="str">
        <f t="shared" ref="F152:F158" si="51">IF($B152="N/A","N/A",IF(E152&gt;10,"No",IF(E152&lt;-10,"No","Yes")))</f>
        <v>N/A</v>
      </c>
      <c r="G152" s="23">
        <v>50350</v>
      </c>
      <c r="H152" s="27" t="str">
        <f t="shared" ref="H152:H158" si="52">IF($B152="N/A","N/A",IF(G152&gt;10,"No",IF(G152&lt;-10,"No","Yes")))</f>
        <v>N/A</v>
      </c>
      <c r="I152" s="8">
        <v>6.9619999999999997</v>
      </c>
      <c r="J152" s="8">
        <v>-2.98</v>
      </c>
      <c r="K152" s="28" t="s">
        <v>734</v>
      </c>
      <c r="L152" s="105" t="str">
        <f t="shared" ref="L152:L159" si="53">IF(J152="Div by 0", "N/A", IF(K152="N/A","N/A", IF(J152&gt;VALUE(MID(K152,1,2)), "No", IF(J152&lt;-1*VALUE(MID(K152,1,2)), "No", "Yes"))))</f>
        <v>Yes</v>
      </c>
    </row>
    <row r="153" spans="1:12" x14ac:dyDescent="0.2">
      <c r="A153" s="151" t="s">
        <v>1000</v>
      </c>
      <c r="B153" s="22" t="s">
        <v>213</v>
      </c>
      <c r="C153" s="4">
        <v>3.9657169293000001</v>
      </c>
      <c r="D153" s="27" t="str">
        <f t="shared" si="50"/>
        <v>N/A</v>
      </c>
      <c r="E153" s="4">
        <v>4.0662452362000003</v>
      </c>
      <c r="F153" s="27" t="str">
        <f t="shared" si="51"/>
        <v>N/A</v>
      </c>
      <c r="G153" s="4">
        <v>3.3424789577</v>
      </c>
      <c r="H153" s="27" t="str">
        <f t="shared" si="52"/>
        <v>N/A</v>
      </c>
      <c r="I153" s="8">
        <v>2.5350000000000001</v>
      </c>
      <c r="J153" s="8">
        <v>-17.8</v>
      </c>
      <c r="K153" s="28" t="s">
        <v>734</v>
      </c>
      <c r="L153" s="105" t="str">
        <f t="shared" si="53"/>
        <v>Yes</v>
      </c>
    </row>
    <row r="154" spans="1:12" x14ac:dyDescent="0.2">
      <c r="A154" s="138" t="s">
        <v>1001</v>
      </c>
      <c r="B154" s="22" t="s">
        <v>213</v>
      </c>
      <c r="C154" s="4">
        <v>12.127923352</v>
      </c>
      <c r="D154" s="27" t="str">
        <f t="shared" si="50"/>
        <v>N/A</v>
      </c>
      <c r="E154" s="4">
        <v>12.182853675</v>
      </c>
      <c r="F154" s="27" t="str">
        <f t="shared" si="51"/>
        <v>N/A</v>
      </c>
      <c r="G154" s="4">
        <v>11.099682381999999</v>
      </c>
      <c r="H154" s="27" t="str">
        <f t="shared" si="52"/>
        <v>N/A</v>
      </c>
      <c r="I154" s="8">
        <v>0.45290000000000002</v>
      </c>
      <c r="J154" s="8">
        <v>-8.89</v>
      </c>
      <c r="K154" s="28" t="s">
        <v>734</v>
      </c>
      <c r="L154" s="105" t="str">
        <f t="shared" si="53"/>
        <v>Yes</v>
      </c>
    </row>
    <row r="155" spans="1:12" x14ac:dyDescent="0.2">
      <c r="A155" s="138" t="s">
        <v>1002</v>
      </c>
      <c r="B155" s="22" t="s">
        <v>213</v>
      </c>
      <c r="C155" s="4">
        <v>18.452537072999998</v>
      </c>
      <c r="D155" s="27" t="str">
        <f t="shared" si="50"/>
        <v>N/A</v>
      </c>
      <c r="E155" s="4">
        <v>19.022336631999998</v>
      </c>
      <c r="F155" s="27" t="str">
        <f t="shared" si="51"/>
        <v>N/A</v>
      </c>
      <c r="G155" s="4">
        <v>17.380829236</v>
      </c>
      <c r="H155" s="27" t="str">
        <f t="shared" si="52"/>
        <v>N/A</v>
      </c>
      <c r="I155" s="8">
        <v>3.0880000000000001</v>
      </c>
      <c r="J155" s="8">
        <v>-8.6300000000000008</v>
      </c>
      <c r="K155" s="28" t="s">
        <v>734</v>
      </c>
      <c r="L155" s="105" t="str">
        <f t="shared" si="53"/>
        <v>Yes</v>
      </c>
    </row>
    <row r="156" spans="1:12" x14ac:dyDescent="0.2">
      <c r="A156" s="138" t="s">
        <v>1003</v>
      </c>
      <c r="B156" s="22" t="s">
        <v>213</v>
      </c>
      <c r="C156" s="4">
        <v>1.4901512175</v>
      </c>
      <c r="D156" s="27" t="str">
        <f t="shared" si="50"/>
        <v>N/A</v>
      </c>
      <c r="E156" s="4">
        <v>1.5698328072000001</v>
      </c>
      <c r="F156" s="27" t="str">
        <f t="shared" si="51"/>
        <v>N/A</v>
      </c>
      <c r="G156" s="4">
        <v>1.4689403855000001</v>
      </c>
      <c r="H156" s="27" t="str">
        <f t="shared" si="52"/>
        <v>N/A</v>
      </c>
      <c r="I156" s="8">
        <v>5.3470000000000004</v>
      </c>
      <c r="J156" s="8">
        <v>-6.43</v>
      </c>
      <c r="K156" s="28" t="s">
        <v>734</v>
      </c>
      <c r="L156" s="105" t="str">
        <f t="shared" si="53"/>
        <v>Yes</v>
      </c>
    </row>
    <row r="157" spans="1:12" x14ac:dyDescent="0.2">
      <c r="A157" s="138" t="s">
        <v>1004</v>
      </c>
      <c r="B157" s="22" t="s">
        <v>213</v>
      </c>
      <c r="C157" s="4">
        <v>0.44377754539999997</v>
      </c>
      <c r="D157" s="27" t="str">
        <f t="shared" si="50"/>
        <v>N/A</v>
      </c>
      <c r="E157" s="4">
        <v>0.73864489320000004</v>
      </c>
      <c r="F157" s="27" t="str">
        <f t="shared" si="51"/>
        <v>N/A</v>
      </c>
      <c r="G157" s="4">
        <v>0.73612792250000003</v>
      </c>
      <c r="H157" s="27" t="str">
        <f t="shared" si="52"/>
        <v>N/A</v>
      </c>
      <c r="I157" s="8">
        <v>66.44</v>
      </c>
      <c r="J157" s="8">
        <v>-0.34100000000000003</v>
      </c>
      <c r="K157" s="28" t="s">
        <v>734</v>
      </c>
      <c r="L157" s="105" t="str">
        <f t="shared" si="53"/>
        <v>Yes</v>
      </c>
    </row>
    <row r="158" spans="1:12" x14ac:dyDescent="0.2">
      <c r="A158" s="128" t="s">
        <v>1005</v>
      </c>
      <c r="B158" s="22" t="s">
        <v>213</v>
      </c>
      <c r="C158" s="23">
        <v>2297</v>
      </c>
      <c r="D158" s="27" t="str">
        <f t="shared" si="50"/>
        <v>N/A</v>
      </c>
      <c r="E158" s="23">
        <v>2537</v>
      </c>
      <c r="F158" s="27" t="str">
        <f t="shared" si="51"/>
        <v>N/A</v>
      </c>
      <c r="G158" s="23">
        <v>1093</v>
      </c>
      <c r="H158" s="27" t="str">
        <f t="shared" si="52"/>
        <v>N/A</v>
      </c>
      <c r="I158" s="8">
        <v>10.45</v>
      </c>
      <c r="J158" s="8">
        <v>-56.9</v>
      </c>
      <c r="K158" s="28" t="s">
        <v>734</v>
      </c>
      <c r="L158" s="105" t="str">
        <f t="shared" si="53"/>
        <v>No</v>
      </c>
    </row>
    <row r="159" spans="1:12" ht="25.5" x14ac:dyDescent="0.2">
      <c r="A159" s="138" t="s">
        <v>1006</v>
      </c>
      <c r="B159" s="22" t="s">
        <v>213</v>
      </c>
      <c r="C159" s="23">
        <v>49083</v>
      </c>
      <c r="D159" s="27" t="str">
        <f>IF($B159="N/A","N/A",IF(C159&gt;10,"No",IF(C159&lt;-10,"No","Yes")))</f>
        <v>N/A</v>
      </c>
      <c r="E159" s="23">
        <v>52523</v>
      </c>
      <c r="F159" s="27" t="str">
        <f>IF($B159="N/A","N/A",IF(E159&gt;10,"No",IF(E159&lt;-10,"No","Yes")))</f>
        <v>N/A</v>
      </c>
      <c r="G159" s="23">
        <v>51082</v>
      </c>
      <c r="H159" s="27" t="str">
        <f>IF($B159="N/A","N/A",IF(G159&gt;10,"No",IF(G159&lt;-10,"No","Yes")))</f>
        <v>N/A</v>
      </c>
      <c r="I159" s="8">
        <v>7.0090000000000003</v>
      </c>
      <c r="J159" s="8">
        <v>-2.74</v>
      </c>
      <c r="K159" s="28" t="s">
        <v>734</v>
      </c>
      <c r="L159" s="105" t="str">
        <f t="shared" si="53"/>
        <v>Yes</v>
      </c>
    </row>
    <row r="160" spans="1:12" x14ac:dyDescent="0.2">
      <c r="A160" s="137" t="s">
        <v>1007</v>
      </c>
      <c r="B160" s="22" t="s">
        <v>213</v>
      </c>
      <c r="C160" s="23">
        <v>24320</v>
      </c>
      <c r="D160" s="27" t="str">
        <f t="shared" ref="D160:D234" si="54">IF($B160="N/A","N/A",IF(C160&gt;10,"No",IF(C160&lt;-10,"No","Yes")))</f>
        <v>N/A</v>
      </c>
      <c r="E160" s="23">
        <v>25150</v>
      </c>
      <c r="F160" s="27" t="str">
        <f t="shared" ref="F160:F234" si="55">IF($B160="N/A","N/A",IF(E160&gt;10,"No",IF(E160&lt;-10,"No","Yes")))</f>
        <v>N/A</v>
      </c>
      <c r="G160" s="23">
        <v>24464</v>
      </c>
      <c r="H160" s="27" t="str">
        <f t="shared" ref="H160:H223" si="56">IF($B160="N/A","N/A",IF(G160&gt;10,"No",IF(G160&lt;-10,"No","Yes")))</f>
        <v>N/A</v>
      </c>
      <c r="I160" s="8">
        <v>3.4129999999999998</v>
      </c>
      <c r="J160" s="8">
        <v>-2.73</v>
      </c>
      <c r="K160" s="28" t="s">
        <v>734</v>
      </c>
      <c r="L160" s="105" t="str">
        <f t="shared" ref="L160:L223" si="57">IF(J160="Div by 0", "N/A", IF(K160="N/A","N/A", IF(J160&gt;VALUE(MID(K160,1,2)), "No", IF(J160&lt;-1*VALUE(MID(K160,1,2)), "No", "Yes"))))</f>
        <v>Yes</v>
      </c>
    </row>
    <row r="161" spans="1:12" x14ac:dyDescent="0.2">
      <c r="A161" s="153" t="s">
        <v>71</v>
      </c>
      <c r="B161" s="22" t="s">
        <v>213</v>
      </c>
      <c r="C161" s="4">
        <v>1.9878034526999999</v>
      </c>
      <c r="D161" s="27" t="str">
        <f t="shared" si="54"/>
        <v>N/A</v>
      </c>
      <c r="E161" s="4">
        <v>1.9705583692999999</v>
      </c>
      <c r="F161" s="27" t="str">
        <f t="shared" si="55"/>
        <v>N/A</v>
      </c>
      <c r="G161" s="4">
        <v>1.6240398255999999</v>
      </c>
      <c r="H161" s="27" t="str">
        <f t="shared" si="56"/>
        <v>N/A</v>
      </c>
      <c r="I161" s="8">
        <v>-0.86799999999999999</v>
      </c>
      <c r="J161" s="8">
        <v>-17.600000000000001</v>
      </c>
      <c r="K161" s="28" t="s">
        <v>734</v>
      </c>
      <c r="L161" s="105" t="str">
        <f t="shared" si="57"/>
        <v>Yes</v>
      </c>
    </row>
    <row r="162" spans="1:12" x14ac:dyDescent="0.2">
      <c r="A162" s="137" t="s">
        <v>111</v>
      </c>
      <c r="B162" s="22" t="s">
        <v>213</v>
      </c>
      <c r="C162" s="4">
        <v>8.9695598271999994</v>
      </c>
      <c r="D162" s="27" t="str">
        <f t="shared" si="54"/>
        <v>N/A</v>
      </c>
      <c r="E162" s="4">
        <v>8.8976028756000005</v>
      </c>
      <c r="F162" s="27" t="str">
        <f t="shared" si="55"/>
        <v>N/A</v>
      </c>
      <c r="G162" s="4">
        <v>8.3733652835000001</v>
      </c>
      <c r="H162" s="27" t="str">
        <f t="shared" si="56"/>
        <v>N/A</v>
      </c>
      <c r="I162" s="8">
        <v>-0.80200000000000005</v>
      </c>
      <c r="J162" s="8">
        <v>-5.89</v>
      </c>
      <c r="K162" s="28" t="s">
        <v>734</v>
      </c>
      <c r="L162" s="105" t="str">
        <f t="shared" si="57"/>
        <v>Yes</v>
      </c>
    </row>
    <row r="163" spans="1:12" x14ac:dyDescent="0.2">
      <c r="A163" s="137" t="s">
        <v>112</v>
      </c>
      <c r="B163" s="22" t="s">
        <v>213</v>
      </c>
      <c r="C163" s="4">
        <v>11.198762567999999</v>
      </c>
      <c r="D163" s="27" t="str">
        <f t="shared" si="54"/>
        <v>N/A</v>
      </c>
      <c r="E163" s="4">
        <v>11.589306304000001</v>
      </c>
      <c r="F163" s="27" t="str">
        <f t="shared" si="55"/>
        <v>N/A</v>
      </c>
      <c r="G163" s="4">
        <v>10.972024905</v>
      </c>
      <c r="H163" s="27" t="str">
        <f t="shared" si="56"/>
        <v>N/A</v>
      </c>
      <c r="I163" s="8">
        <v>3.4870000000000001</v>
      </c>
      <c r="J163" s="8">
        <v>-5.33</v>
      </c>
      <c r="K163" s="28" t="s">
        <v>734</v>
      </c>
      <c r="L163" s="105" t="str">
        <f t="shared" si="57"/>
        <v>Yes</v>
      </c>
    </row>
    <row r="164" spans="1:12" x14ac:dyDescent="0.2">
      <c r="A164" s="137" t="s">
        <v>113</v>
      </c>
      <c r="B164" s="22" t="s">
        <v>213</v>
      </c>
      <c r="C164" s="4">
        <v>2.3924809599999999E-2</v>
      </c>
      <c r="D164" s="27" t="str">
        <f t="shared" si="54"/>
        <v>N/A</v>
      </c>
      <c r="E164" s="4">
        <v>2.5755190000000001E-2</v>
      </c>
      <c r="F164" s="27" t="str">
        <f t="shared" si="55"/>
        <v>N/A</v>
      </c>
      <c r="G164" s="4">
        <v>2.2599082900000001E-2</v>
      </c>
      <c r="H164" s="27" t="str">
        <f t="shared" si="56"/>
        <v>N/A</v>
      </c>
      <c r="I164" s="8">
        <v>7.6509999999999998</v>
      </c>
      <c r="J164" s="8">
        <v>-12.3</v>
      </c>
      <c r="K164" s="28" t="s">
        <v>734</v>
      </c>
      <c r="L164" s="105" t="str">
        <f t="shared" si="57"/>
        <v>Yes</v>
      </c>
    </row>
    <row r="165" spans="1:12" x14ac:dyDescent="0.2">
      <c r="A165" s="137" t="s">
        <v>114</v>
      </c>
      <c r="B165" s="22" t="s">
        <v>213</v>
      </c>
      <c r="C165" s="4">
        <v>1.8028462799999999E-2</v>
      </c>
      <c r="D165" s="27" t="str">
        <f t="shared" si="54"/>
        <v>N/A</v>
      </c>
      <c r="E165" s="4">
        <v>1.8065376300000002E-2</v>
      </c>
      <c r="F165" s="27" t="str">
        <f t="shared" si="55"/>
        <v>N/A</v>
      </c>
      <c r="G165" s="4">
        <v>2.43677136E-2</v>
      </c>
      <c r="H165" s="27" t="str">
        <f t="shared" si="56"/>
        <v>N/A</v>
      </c>
      <c r="I165" s="8">
        <v>0.20480000000000001</v>
      </c>
      <c r="J165" s="8">
        <v>34.89</v>
      </c>
      <c r="K165" s="28" t="s">
        <v>734</v>
      </c>
      <c r="L165" s="105" t="str">
        <f t="shared" si="57"/>
        <v>No</v>
      </c>
    </row>
    <row r="166" spans="1:12" x14ac:dyDescent="0.2">
      <c r="A166" s="137" t="s">
        <v>426</v>
      </c>
      <c r="B166" s="22" t="s">
        <v>213</v>
      </c>
      <c r="C166" s="23">
        <v>7079</v>
      </c>
      <c r="D166" s="27" t="str">
        <f>IF($B166="N/A","N/A",IF(C166&gt;10,"No",IF(C166&lt;-10,"No","Yes")))</f>
        <v>N/A</v>
      </c>
      <c r="E166" s="23">
        <v>7328</v>
      </c>
      <c r="F166" s="27" t="str">
        <f>IF($B166="N/A","N/A",IF(E166&gt;10,"No",IF(E166&lt;-10,"No","Yes")))</f>
        <v>N/A</v>
      </c>
      <c r="G166" s="23">
        <v>7131</v>
      </c>
      <c r="H166" s="27" t="str">
        <f>IF($B166="N/A","N/A",IF(G166&gt;10,"No",IF(G166&lt;-10,"No","Yes")))</f>
        <v>N/A</v>
      </c>
      <c r="I166" s="8">
        <v>3.5169999999999999</v>
      </c>
      <c r="J166" s="8">
        <v>-2.69</v>
      </c>
      <c r="K166" s="28" t="s">
        <v>734</v>
      </c>
      <c r="L166" s="105" t="str">
        <f t="shared" si="57"/>
        <v>Yes</v>
      </c>
    </row>
    <row r="167" spans="1:12" x14ac:dyDescent="0.2">
      <c r="A167" s="137" t="s">
        <v>427</v>
      </c>
      <c r="B167" s="22" t="s">
        <v>213</v>
      </c>
      <c r="C167" s="23">
        <v>373</v>
      </c>
      <c r="D167" s="27" t="str">
        <f>IF($B167="N/A","N/A",IF(C167&gt;10,"No",IF(C167&lt;-10,"No","Yes")))</f>
        <v>N/A</v>
      </c>
      <c r="E167" s="23">
        <v>296</v>
      </c>
      <c r="F167" s="27" t="str">
        <f>IF($B167="N/A","N/A",IF(E167&gt;10,"No",IF(E167&lt;-10,"No","Yes")))</f>
        <v>N/A</v>
      </c>
      <c r="G167" s="23">
        <v>277</v>
      </c>
      <c r="H167" s="27" t="str">
        <f>IF($B167="N/A","N/A",IF(G167&gt;10,"No",IF(G167&lt;-10,"No","Yes")))</f>
        <v>N/A</v>
      </c>
      <c r="I167" s="8">
        <v>-20.6</v>
      </c>
      <c r="J167" s="8">
        <v>-6.42</v>
      </c>
      <c r="K167" s="28" t="s">
        <v>734</v>
      </c>
      <c r="L167" s="105" t="str">
        <f t="shared" si="57"/>
        <v>Yes</v>
      </c>
    </row>
    <row r="168" spans="1:12" x14ac:dyDescent="0.2">
      <c r="A168" s="137" t="s">
        <v>428</v>
      </c>
      <c r="B168" s="22" t="s">
        <v>213</v>
      </c>
      <c r="C168" s="23">
        <v>8578</v>
      </c>
      <c r="D168" s="27" t="str">
        <f>IF($B168="N/A","N/A",IF(C168&gt;10,"No",IF(C168&lt;-10,"No","Yes")))</f>
        <v>N/A</v>
      </c>
      <c r="E168" s="23">
        <v>8806</v>
      </c>
      <c r="F168" s="27" t="str">
        <f>IF($B168="N/A","N/A",IF(E168&gt;10,"No",IF(E168&lt;-10,"No","Yes")))</f>
        <v>N/A</v>
      </c>
      <c r="G168" s="23">
        <v>8533</v>
      </c>
      <c r="H168" s="27" t="str">
        <f>IF($B168="N/A","N/A",IF(G168&gt;10,"No",IF(G168&lt;-10,"No","Yes")))</f>
        <v>N/A</v>
      </c>
      <c r="I168" s="8">
        <v>2.6579999999999999</v>
      </c>
      <c r="J168" s="8">
        <v>-3.1</v>
      </c>
      <c r="K168" s="28" t="s">
        <v>734</v>
      </c>
      <c r="L168" s="105" t="str">
        <f t="shared" si="57"/>
        <v>Yes</v>
      </c>
    </row>
    <row r="169" spans="1:12" x14ac:dyDescent="0.2">
      <c r="A169" s="137" t="s">
        <v>429</v>
      </c>
      <c r="B169" s="22" t="s">
        <v>213</v>
      </c>
      <c r="C169" s="23">
        <v>8074</v>
      </c>
      <c r="D169" s="27" t="str">
        <f>IF($B169="N/A","N/A",IF(C169&gt;10,"No",IF(C169&lt;-10,"No","Yes")))</f>
        <v>N/A</v>
      </c>
      <c r="E169" s="23">
        <v>8482</v>
      </c>
      <c r="F169" s="27" t="str">
        <f>IF($B169="N/A","N/A",IF(E169&gt;10,"No",IF(E169&lt;-10,"No","Yes")))</f>
        <v>N/A</v>
      </c>
      <c r="G169" s="23">
        <v>8226</v>
      </c>
      <c r="H169" s="27" t="str">
        <f>IF($B169="N/A","N/A",IF(G169&gt;10,"No",IF(G169&lt;-10,"No","Yes")))</f>
        <v>N/A</v>
      </c>
      <c r="I169" s="8">
        <v>5.0529999999999999</v>
      </c>
      <c r="J169" s="8">
        <v>-3.02</v>
      </c>
      <c r="K169" s="28" t="s">
        <v>734</v>
      </c>
      <c r="L169" s="105" t="str">
        <f t="shared" si="57"/>
        <v>Yes</v>
      </c>
    </row>
    <row r="170" spans="1:12" x14ac:dyDescent="0.2">
      <c r="A170" s="137" t="s">
        <v>1734</v>
      </c>
      <c r="B170" s="22" t="s">
        <v>213</v>
      </c>
      <c r="C170" s="23">
        <v>216</v>
      </c>
      <c r="D170" s="27" t="str">
        <f>IF($B170="N/A","N/A",IF(C170&gt;10,"No",IF(C170&lt;-10,"No","Yes")))</f>
        <v>N/A</v>
      </c>
      <c r="E170" s="23">
        <v>238</v>
      </c>
      <c r="F170" s="27" t="str">
        <f>IF($B170="N/A","N/A",IF(E170&gt;10,"No",IF(E170&lt;-10,"No","Yes")))</f>
        <v>N/A</v>
      </c>
      <c r="G170" s="23">
        <v>297</v>
      </c>
      <c r="H170" s="27" t="str">
        <f>IF($B170="N/A","N/A",IF(G170&gt;10,"No",IF(G170&lt;-10,"No","Yes")))</f>
        <v>N/A</v>
      </c>
      <c r="I170" s="8">
        <v>10.19</v>
      </c>
      <c r="J170" s="8">
        <v>24.79</v>
      </c>
      <c r="K170" s="28" t="s">
        <v>734</v>
      </c>
      <c r="L170" s="105" t="str">
        <f t="shared" si="57"/>
        <v>Yes</v>
      </c>
    </row>
    <row r="171" spans="1:12" x14ac:dyDescent="0.2">
      <c r="A171" s="151" t="s">
        <v>1008</v>
      </c>
      <c r="B171" s="22" t="s">
        <v>213</v>
      </c>
      <c r="C171" s="23">
        <v>8850</v>
      </c>
      <c r="D171" s="27" t="str">
        <f t="shared" si="54"/>
        <v>N/A</v>
      </c>
      <c r="E171" s="23">
        <v>8932</v>
      </c>
      <c r="F171" s="27" t="str">
        <f t="shared" si="55"/>
        <v>N/A</v>
      </c>
      <c r="G171" s="23">
        <v>9807</v>
      </c>
      <c r="H171" s="27" t="str">
        <f t="shared" si="56"/>
        <v>N/A</v>
      </c>
      <c r="I171" s="8">
        <v>0.92659999999999998</v>
      </c>
      <c r="J171" s="8">
        <v>9.7959999999999994</v>
      </c>
      <c r="K171" s="28" t="s">
        <v>734</v>
      </c>
      <c r="L171" s="105" t="str">
        <f t="shared" si="57"/>
        <v>Yes</v>
      </c>
    </row>
    <row r="172" spans="1:12" x14ac:dyDescent="0.2">
      <c r="A172" s="137" t="s">
        <v>1009</v>
      </c>
      <c r="B172" s="22" t="s">
        <v>213</v>
      </c>
      <c r="C172" s="23">
        <v>6286</v>
      </c>
      <c r="D172" s="27" t="str">
        <f>IF($B172="N/A","N/A",IF(C172&gt;10,"No",IF(C172&lt;-10,"No","Yes")))</f>
        <v>N/A</v>
      </c>
      <c r="E172" s="23">
        <v>6448</v>
      </c>
      <c r="F172" s="27" t="str">
        <f>IF($B172="N/A","N/A",IF(E172&gt;10,"No",IF(E172&lt;-10,"No","Yes")))</f>
        <v>N/A</v>
      </c>
      <c r="G172" s="23">
        <v>6409</v>
      </c>
      <c r="H172" s="27" t="str">
        <f>IF($B172="N/A","N/A",IF(G172&gt;10,"No",IF(G172&lt;-10,"No","Yes")))</f>
        <v>N/A</v>
      </c>
      <c r="I172" s="8">
        <v>2.577</v>
      </c>
      <c r="J172" s="8">
        <v>-0.60499999999999998</v>
      </c>
      <c r="K172" s="28" t="s">
        <v>734</v>
      </c>
      <c r="L172" s="105" t="str">
        <f t="shared" si="57"/>
        <v>Yes</v>
      </c>
    </row>
    <row r="173" spans="1:12" x14ac:dyDescent="0.2">
      <c r="A173" s="137" t="s">
        <v>1010</v>
      </c>
      <c r="B173" s="22" t="s">
        <v>213</v>
      </c>
      <c r="C173" s="23">
        <v>326</v>
      </c>
      <c r="D173" s="27" t="str">
        <f>IF($B173="N/A","N/A",IF(C173&gt;10,"No",IF(C173&lt;-10,"No","Yes")))</f>
        <v>N/A</v>
      </c>
      <c r="E173" s="23">
        <v>257</v>
      </c>
      <c r="F173" s="27" t="str">
        <f>IF($B173="N/A","N/A",IF(E173&gt;10,"No",IF(E173&lt;-10,"No","Yes")))</f>
        <v>N/A</v>
      </c>
      <c r="G173" s="23">
        <v>242</v>
      </c>
      <c r="H173" s="27" t="str">
        <f>IF($B173="N/A","N/A",IF(G173&gt;10,"No",IF(G173&lt;-10,"No","Yes")))</f>
        <v>N/A</v>
      </c>
      <c r="I173" s="8">
        <v>-21.2</v>
      </c>
      <c r="J173" s="8">
        <v>-5.84</v>
      </c>
      <c r="K173" s="28" t="s">
        <v>734</v>
      </c>
      <c r="L173" s="105" t="str">
        <f t="shared" si="57"/>
        <v>Yes</v>
      </c>
    </row>
    <row r="174" spans="1:12" ht="25.5" x14ac:dyDescent="0.2">
      <c r="A174" s="137" t="s">
        <v>1011</v>
      </c>
      <c r="B174" s="22" t="s">
        <v>213</v>
      </c>
      <c r="C174" s="23">
        <v>1010</v>
      </c>
      <c r="D174" s="27" t="str">
        <f>IF($B174="N/A","N/A",IF(C174&gt;10,"No",IF(C174&lt;-10,"No","Yes")))</f>
        <v>N/A</v>
      </c>
      <c r="E174" s="23">
        <v>1004</v>
      </c>
      <c r="F174" s="27" t="str">
        <f>IF($B174="N/A","N/A",IF(E174&gt;10,"No",IF(E174&lt;-10,"No","Yes")))</f>
        <v>N/A</v>
      </c>
      <c r="G174" s="23">
        <v>1586</v>
      </c>
      <c r="H174" s="27" t="str">
        <f>IF($B174="N/A","N/A",IF(G174&gt;10,"No",IF(G174&lt;-10,"No","Yes")))</f>
        <v>N/A</v>
      </c>
      <c r="I174" s="8">
        <v>-0.59399999999999997</v>
      </c>
      <c r="J174" s="8">
        <v>57.97</v>
      </c>
      <c r="K174" s="28" t="s">
        <v>734</v>
      </c>
      <c r="L174" s="105" t="str">
        <f t="shared" si="57"/>
        <v>No</v>
      </c>
    </row>
    <row r="175" spans="1:12" ht="25.5" x14ac:dyDescent="0.2">
      <c r="A175" s="137" t="s">
        <v>1012</v>
      </c>
      <c r="B175" s="22" t="s">
        <v>213</v>
      </c>
      <c r="C175" s="23">
        <v>1204</v>
      </c>
      <c r="D175" s="27" t="str">
        <f>IF($B175="N/A","N/A",IF(C175&gt;10,"No",IF(C175&lt;-10,"No","Yes")))</f>
        <v>N/A</v>
      </c>
      <c r="E175" s="23">
        <v>1195</v>
      </c>
      <c r="F175" s="27" t="str">
        <f>IF($B175="N/A","N/A",IF(E175&gt;10,"No",IF(E175&lt;-10,"No","Yes")))</f>
        <v>N/A</v>
      </c>
      <c r="G175" s="23">
        <v>1487</v>
      </c>
      <c r="H175" s="27" t="str">
        <f>IF($B175="N/A","N/A",IF(G175&gt;10,"No",IF(G175&lt;-10,"No","Yes")))</f>
        <v>N/A</v>
      </c>
      <c r="I175" s="8">
        <v>-0.748</v>
      </c>
      <c r="J175" s="8">
        <v>24.44</v>
      </c>
      <c r="K175" s="28" t="s">
        <v>734</v>
      </c>
      <c r="L175" s="105" t="str">
        <f t="shared" si="57"/>
        <v>Yes</v>
      </c>
    </row>
    <row r="176" spans="1:12" ht="25.5" x14ac:dyDescent="0.2">
      <c r="A176" s="137" t="s">
        <v>1735</v>
      </c>
      <c r="B176" s="22" t="s">
        <v>213</v>
      </c>
      <c r="C176" s="23">
        <v>24</v>
      </c>
      <c r="D176" s="27" t="str">
        <f>IF($B176="N/A","N/A",IF(C176&gt;10,"No",IF(C176&lt;-10,"No","Yes")))</f>
        <v>N/A</v>
      </c>
      <c r="E176" s="23">
        <v>28</v>
      </c>
      <c r="F176" s="27" t="str">
        <f>IF($B176="N/A","N/A",IF(E176&gt;10,"No",IF(E176&lt;-10,"No","Yes")))</f>
        <v>N/A</v>
      </c>
      <c r="G176" s="23">
        <v>83</v>
      </c>
      <c r="H176" s="27" t="str">
        <f>IF($B176="N/A","N/A",IF(G176&gt;10,"No",IF(G176&lt;-10,"No","Yes")))</f>
        <v>N/A</v>
      </c>
      <c r="I176" s="8">
        <v>16.670000000000002</v>
      </c>
      <c r="J176" s="8">
        <v>196.4</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1749</v>
      </c>
      <c r="J177" s="8" t="s">
        <v>1749</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1749</v>
      </c>
      <c r="J178" s="8" t="s">
        <v>1749</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1749</v>
      </c>
      <c r="J179" s="8" t="s">
        <v>1749</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1749</v>
      </c>
      <c r="J180" s="8" t="s">
        <v>1749</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1749</v>
      </c>
      <c r="J181" s="8" t="s">
        <v>1749</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1749</v>
      </c>
      <c r="J182" s="8" t="s">
        <v>1749</v>
      </c>
      <c r="K182" s="28" t="s">
        <v>734</v>
      </c>
      <c r="L182" s="105" t="str">
        <f t="shared" si="57"/>
        <v>N/A</v>
      </c>
    </row>
    <row r="183" spans="1:12" x14ac:dyDescent="0.2">
      <c r="A183" s="151" t="s">
        <v>1018</v>
      </c>
      <c r="B183" s="30" t="s">
        <v>213</v>
      </c>
      <c r="C183" s="1">
        <v>503</v>
      </c>
      <c r="D183" s="7" t="str">
        <f t="shared" si="54"/>
        <v>N/A</v>
      </c>
      <c r="E183" s="1">
        <v>583</v>
      </c>
      <c r="F183" s="7" t="str">
        <f t="shared" si="55"/>
        <v>N/A</v>
      </c>
      <c r="G183" s="1">
        <v>0</v>
      </c>
      <c r="H183" s="7" t="str">
        <f t="shared" si="56"/>
        <v>N/A</v>
      </c>
      <c r="I183" s="36">
        <v>15.9</v>
      </c>
      <c r="J183" s="36">
        <v>-100</v>
      </c>
      <c r="K183" s="30" t="s">
        <v>734</v>
      </c>
      <c r="L183" s="158" t="str">
        <f t="shared" si="57"/>
        <v>No</v>
      </c>
    </row>
    <row r="184" spans="1:12" x14ac:dyDescent="0.2">
      <c r="A184" s="137" t="s">
        <v>1019</v>
      </c>
      <c r="B184" s="22" t="s">
        <v>213</v>
      </c>
      <c r="C184" s="23">
        <v>16</v>
      </c>
      <c r="D184" s="27" t="str">
        <f t="shared" si="54"/>
        <v>N/A</v>
      </c>
      <c r="E184" s="23">
        <v>26</v>
      </c>
      <c r="F184" s="27" t="str">
        <f t="shared" si="55"/>
        <v>N/A</v>
      </c>
      <c r="G184" s="23">
        <v>0</v>
      </c>
      <c r="H184" s="27" t="str">
        <f t="shared" si="56"/>
        <v>N/A</v>
      </c>
      <c r="I184" s="8">
        <v>62.5</v>
      </c>
      <c r="J184" s="8">
        <v>-100</v>
      </c>
      <c r="K184" s="28" t="s">
        <v>734</v>
      </c>
      <c r="L184" s="105" t="str">
        <f t="shared" si="57"/>
        <v>No</v>
      </c>
    </row>
    <row r="185" spans="1:12" x14ac:dyDescent="0.2">
      <c r="A185" s="137" t="s">
        <v>1020</v>
      </c>
      <c r="B185" s="22" t="s">
        <v>213</v>
      </c>
      <c r="C185" s="23">
        <v>11</v>
      </c>
      <c r="D185" s="27" t="str">
        <f t="shared" si="54"/>
        <v>N/A</v>
      </c>
      <c r="E185" s="23">
        <v>11</v>
      </c>
      <c r="F185" s="27" t="str">
        <f t="shared" si="55"/>
        <v>N/A</v>
      </c>
      <c r="G185" s="23">
        <v>0</v>
      </c>
      <c r="H185" s="27" t="str">
        <f t="shared" si="56"/>
        <v>N/A</v>
      </c>
      <c r="I185" s="8">
        <v>0</v>
      </c>
      <c r="J185" s="8">
        <v>-100</v>
      </c>
      <c r="K185" s="28" t="s">
        <v>734</v>
      </c>
      <c r="L185" s="105" t="str">
        <f t="shared" si="57"/>
        <v>No</v>
      </c>
    </row>
    <row r="186" spans="1:12" ht="25.5" x14ac:dyDescent="0.2">
      <c r="A186" s="137" t="s">
        <v>1021</v>
      </c>
      <c r="B186" s="22" t="s">
        <v>213</v>
      </c>
      <c r="C186" s="23">
        <v>321</v>
      </c>
      <c r="D186" s="27" t="str">
        <f t="shared" si="54"/>
        <v>N/A</v>
      </c>
      <c r="E186" s="23">
        <v>373</v>
      </c>
      <c r="F186" s="27" t="str">
        <f t="shared" si="55"/>
        <v>N/A</v>
      </c>
      <c r="G186" s="23">
        <v>0</v>
      </c>
      <c r="H186" s="27" t="str">
        <f t="shared" si="56"/>
        <v>N/A</v>
      </c>
      <c r="I186" s="8">
        <v>16.2</v>
      </c>
      <c r="J186" s="8">
        <v>-100</v>
      </c>
      <c r="K186" s="28" t="s">
        <v>734</v>
      </c>
      <c r="L186" s="105" t="str">
        <f t="shared" si="57"/>
        <v>No</v>
      </c>
    </row>
    <row r="187" spans="1:12" ht="25.5" x14ac:dyDescent="0.2">
      <c r="A187" s="137" t="s">
        <v>1022</v>
      </c>
      <c r="B187" s="22" t="s">
        <v>213</v>
      </c>
      <c r="C187" s="23">
        <v>163</v>
      </c>
      <c r="D187" s="27" t="str">
        <f t="shared" si="54"/>
        <v>N/A</v>
      </c>
      <c r="E187" s="23">
        <v>181</v>
      </c>
      <c r="F187" s="27" t="str">
        <f t="shared" si="55"/>
        <v>N/A</v>
      </c>
      <c r="G187" s="23">
        <v>0</v>
      </c>
      <c r="H187" s="27" t="str">
        <f t="shared" si="56"/>
        <v>N/A</v>
      </c>
      <c r="I187" s="8">
        <v>11.04</v>
      </c>
      <c r="J187" s="8">
        <v>-100</v>
      </c>
      <c r="K187" s="28" t="s">
        <v>734</v>
      </c>
      <c r="L187" s="105" t="str">
        <f t="shared" si="57"/>
        <v>No</v>
      </c>
    </row>
    <row r="188" spans="1:12" ht="25.5" x14ac:dyDescent="0.2">
      <c r="A188" s="137" t="s">
        <v>1737</v>
      </c>
      <c r="B188" s="22" t="s">
        <v>213</v>
      </c>
      <c r="C188" s="23">
        <v>11</v>
      </c>
      <c r="D188" s="27" t="str">
        <f t="shared" si="54"/>
        <v>N/A</v>
      </c>
      <c r="E188" s="23">
        <v>11</v>
      </c>
      <c r="F188" s="27" t="str">
        <f t="shared" si="55"/>
        <v>N/A</v>
      </c>
      <c r="G188" s="23">
        <v>0</v>
      </c>
      <c r="H188" s="27" t="str">
        <f t="shared" si="56"/>
        <v>N/A</v>
      </c>
      <c r="I188" s="8">
        <v>0</v>
      </c>
      <c r="J188" s="8">
        <v>-100</v>
      </c>
      <c r="K188" s="28" t="s">
        <v>734</v>
      </c>
      <c r="L188" s="105" t="str">
        <f t="shared" si="57"/>
        <v>No</v>
      </c>
    </row>
    <row r="189" spans="1:12" x14ac:dyDescent="0.2">
      <c r="A189" s="151" t="s">
        <v>1023</v>
      </c>
      <c r="B189" s="30" t="s">
        <v>213</v>
      </c>
      <c r="C189" s="1">
        <v>57</v>
      </c>
      <c r="D189" s="7" t="str">
        <f t="shared" si="54"/>
        <v>N/A</v>
      </c>
      <c r="E189" s="1">
        <v>60</v>
      </c>
      <c r="F189" s="7" t="str">
        <f t="shared" si="55"/>
        <v>N/A</v>
      </c>
      <c r="G189" s="1">
        <v>0</v>
      </c>
      <c r="H189" s="7" t="str">
        <f t="shared" si="56"/>
        <v>N/A</v>
      </c>
      <c r="I189" s="36">
        <v>5.2629999999999999</v>
      </c>
      <c r="J189" s="36">
        <v>-100</v>
      </c>
      <c r="K189" s="30" t="s">
        <v>734</v>
      </c>
      <c r="L189" s="158" t="str">
        <f t="shared" si="57"/>
        <v>No</v>
      </c>
    </row>
    <row r="190" spans="1:12" ht="25.5" x14ac:dyDescent="0.2">
      <c r="A190" s="137" t="s">
        <v>1024</v>
      </c>
      <c r="B190" s="22" t="s">
        <v>213</v>
      </c>
      <c r="C190" s="23">
        <v>11</v>
      </c>
      <c r="D190" s="27" t="str">
        <f t="shared" si="54"/>
        <v>N/A</v>
      </c>
      <c r="E190" s="23">
        <v>11</v>
      </c>
      <c r="F190" s="27" t="str">
        <f t="shared" si="55"/>
        <v>N/A</v>
      </c>
      <c r="G190" s="23">
        <v>0</v>
      </c>
      <c r="H190" s="27" t="str">
        <f t="shared" si="56"/>
        <v>N/A</v>
      </c>
      <c r="I190" s="8">
        <v>50</v>
      </c>
      <c r="J190" s="8">
        <v>-100</v>
      </c>
      <c r="K190" s="28" t="s">
        <v>734</v>
      </c>
      <c r="L190" s="105" t="str">
        <f t="shared" si="57"/>
        <v>No</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1749</v>
      </c>
      <c r="J191" s="8" t="s">
        <v>1749</v>
      </c>
      <c r="K191" s="28" t="s">
        <v>734</v>
      </c>
      <c r="L191" s="105" t="str">
        <f t="shared" si="57"/>
        <v>N/A</v>
      </c>
    </row>
    <row r="192" spans="1:12" ht="25.5" x14ac:dyDescent="0.2">
      <c r="A192" s="137" t="s">
        <v>1026</v>
      </c>
      <c r="B192" s="22" t="s">
        <v>213</v>
      </c>
      <c r="C192" s="23">
        <v>37</v>
      </c>
      <c r="D192" s="27" t="str">
        <f t="shared" si="54"/>
        <v>N/A</v>
      </c>
      <c r="E192" s="23">
        <v>40</v>
      </c>
      <c r="F192" s="27" t="str">
        <f t="shared" si="55"/>
        <v>N/A</v>
      </c>
      <c r="G192" s="23">
        <v>0</v>
      </c>
      <c r="H192" s="27" t="str">
        <f t="shared" si="56"/>
        <v>N/A</v>
      </c>
      <c r="I192" s="8">
        <v>8.1080000000000005</v>
      </c>
      <c r="J192" s="8">
        <v>-100</v>
      </c>
      <c r="K192" s="28" t="s">
        <v>734</v>
      </c>
      <c r="L192" s="105" t="str">
        <f t="shared" si="57"/>
        <v>No</v>
      </c>
    </row>
    <row r="193" spans="1:12" ht="25.5" x14ac:dyDescent="0.2">
      <c r="A193" s="137" t="s">
        <v>1027</v>
      </c>
      <c r="B193" s="22" t="s">
        <v>213</v>
      </c>
      <c r="C193" s="23">
        <v>18</v>
      </c>
      <c r="D193" s="27" t="str">
        <f t="shared" si="54"/>
        <v>N/A</v>
      </c>
      <c r="E193" s="23">
        <v>17</v>
      </c>
      <c r="F193" s="27" t="str">
        <f t="shared" si="55"/>
        <v>N/A</v>
      </c>
      <c r="G193" s="23">
        <v>0</v>
      </c>
      <c r="H193" s="27" t="str">
        <f t="shared" si="56"/>
        <v>N/A</v>
      </c>
      <c r="I193" s="8">
        <v>-5.56</v>
      </c>
      <c r="J193" s="8">
        <v>-100</v>
      </c>
      <c r="K193" s="28" t="s">
        <v>734</v>
      </c>
      <c r="L193" s="105" t="str">
        <f t="shared" si="57"/>
        <v>No</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1749</v>
      </c>
      <c r="J194" s="8" t="s">
        <v>1749</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1749</v>
      </c>
      <c r="J195" s="36" t="s">
        <v>1749</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1749</v>
      </c>
      <c r="J196" s="8" t="s">
        <v>1749</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1749</v>
      </c>
      <c r="J197" s="8" t="s">
        <v>1749</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1749</v>
      </c>
      <c r="J198" s="8" t="s">
        <v>1749</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1749</v>
      </c>
      <c r="J199" s="8" t="s">
        <v>1749</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1749</v>
      </c>
      <c r="J200" s="8" t="s">
        <v>1749</v>
      </c>
      <c r="K200" s="28" t="s">
        <v>734</v>
      </c>
      <c r="L200" s="105" t="str">
        <f t="shared" si="57"/>
        <v>N/A</v>
      </c>
    </row>
    <row r="201" spans="1:12" x14ac:dyDescent="0.2">
      <c r="A201" s="151" t="s">
        <v>1033</v>
      </c>
      <c r="B201" s="30" t="s">
        <v>213</v>
      </c>
      <c r="C201" s="1">
        <v>13675</v>
      </c>
      <c r="D201" s="7" t="str">
        <f t="shared" si="54"/>
        <v>N/A</v>
      </c>
      <c r="E201" s="1">
        <v>14228</v>
      </c>
      <c r="F201" s="7" t="str">
        <f t="shared" si="55"/>
        <v>N/A</v>
      </c>
      <c r="G201" s="1">
        <v>13346</v>
      </c>
      <c r="H201" s="7" t="str">
        <f t="shared" si="56"/>
        <v>N/A</v>
      </c>
      <c r="I201" s="36">
        <v>4.0439999999999996</v>
      </c>
      <c r="J201" s="36">
        <v>-6.2</v>
      </c>
      <c r="K201" s="30" t="s">
        <v>734</v>
      </c>
      <c r="L201" s="158" t="str">
        <f t="shared" si="57"/>
        <v>Yes</v>
      </c>
    </row>
    <row r="202" spans="1:12" x14ac:dyDescent="0.2">
      <c r="A202" s="137" t="s">
        <v>1034</v>
      </c>
      <c r="B202" s="22" t="s">
        <v>213</v>
      </c>
      <c r="C202" s="23">
        <v>775</v>
      </c>
      <c r="D202" s="27" t="str">
        <f t="shared" si="54"/>
        <v>N/A</v>
      </c>
      <c r="E202" s="23">
        <v>851</v>
      </c>
      <c r="F202" s="27" t="str">
        <f t="shared" si="55"/>
        <v>N/A</v>
      </c>
      <c r="G202" s="23">
        <v>719</v>
      </c>
      <c r="H202" s="27" t="str">
        <f t="shared" si="56"/>
        <v>N/A</v>
      </c>
      <c r="I202" s="8">
        <v>9.8059999999999992</v>
      </c>
      <c r="J202" s="8">
        <v>-15.5</v>
      </c>
      <c r="K202" s="28" t="s">
        <v>734</v>
      </c>
      <c r="L202" s="105" t="str">
        <f t="shared" si="57"/>
        <v>Yes</v>
      </c>
    </row>
    <row r="203" spans="1:12" x14ac:dyDescent="0.2">
      <c r="A203" s="137" t="s">
        <v>1035</v>
      </c>
      <c r="B203" s="22" t="s">
        <v>213</v>
      </c>
      <c r="C203" s="23">
        <v>45</v>
      </c>
      <c r="D203" s="27" t="str">
        <f t="shared" si="54"/>
        <v>N/A</v>
      </c>
      <c r="E203" s="23">
        <v>37</v>
      </c>
      <c r="F203" s="27" t="str">
        <f t="shared" si="55"/>
        <v>N/A</v>
      </c>
      <c r="G203" s="23">
        <v>34</v>
      </c>
      <c r="H203" s="27" t="str">
        <f t="shared" si="56"/>
        <v>N/A</v>
      </c>
      <c r="I203" s="8">
        <v>-17.8</v>
      </c>
      <c r="J203" s="8">
        <v>-8.11</v>
      </c>
      <c r="K203" s="28" t="s">
        <v>734</v>
      </c>
      <c r="L203" s="105" t="str">
        <f t="shared" si="57"/>
        <v>Yes</v>
      </c>
    </row>
    <row r="204" spans="1:12" ht="25.5" x14ac:dyDescent="0.2">
      <c r="A204" s="137" t="s">
        <v>1036</v>
      </c>
      <c r="B204" s="22" t="s">
        <v>213</v>
      </c>
      <c r="C204" s="23">
        <v>7201</v>
      </c>
      <c r="D204" s="27" t="str">
        <f t="shared" si="54"/>
        <v>N/A</v>
      </c>
      <c r="E204" s="23">
        <v>7375</v>
      </c>
      <c r="F204" s="27" t="str">
        <f t="shared" si="55"/>
        <v>N/A</v>
      </c>
      <c r="G204" s="23">
        <v>6894</v>
      </c>
      <c r="H204" s="27" t="str">
        <f t="shared" si="56"/>
        <v>N/A</v>
      </c>
      <c r="I204" s="8">
        <v>2.4159999999999999</v>
      </c>
      <c r="J204" s="8">
        <v>-6.52</v>
      </c>
      <c r="K204" s="28" t="s">
        <v>734</v>
      </c>
      <c r="L204" s="105" t="str">
        <f t="shared" si="57"/>
        <v>Yes</v>
      </c>
    </row>
    <row r="205" spans="1:12" ht="25.5" x14ac:dyDescent="0.2">
      <c r="A205" s="137" t="s">
        <v>1037</v>
      </c>
      <c r="B205" s="22" t="s">
        <v>213</v>
      </c>
      <c r="C205" s="23">
        <v>5531</v>
      </c>
      <c r="D205" s="27" t="str">
        <f t="shared" si="54"/>
        <v>N/A</v>
      </c>
      <c r="E205" s="23">
        <v>5840</v>
      </c>
      <c r="F205" s="27" t="str">
        <f t="shared" si="55"/>
        <v>N/A</v>
      </c>
      <c r="G205" s="23">
        <v>5539</v>
      </c>
      <c r="H205" s="27" t="str">
        <f t="shared" si="56"/>
        <v>N/A</v>
      </c>
      <c r="I205" s="8">
        <v>5.5869999999999997</v>
      </c>
      <c r="J205" s="8">
        <v>-5.15</v>
      </c>
      <c r="K205" s="28" t="s">
        <v>734</v>
      </c>
      <c r="L205" s="105" t="str">
        <f t="shared" si="57"/>
        <v>Yes</v>
      </c>
    </row>
    <row r="206" spans="1:12" ht="25.5" x14ac:dyDescent="0.2">
      <c r="A206" s="137" t="s">
        <v>1740</v>
      </c>
      <c r="B206" s="22" t="s">
        <v>213</v>
      </c>
      <c r="C206" s="23">
        <v>123</v>
      </c>
      <c r="D206" s="27" t="str">
        <f t="shared" si="54"/>
        <v>N/A</v>
      </c>
      <c r="E206" s="23">
        <v>125</v>
      </c>
      <c r="F206" s="27" t="str">
        <f t="shared" si="55"/>
        <v>N/A</v>
      </c>
      <c r="G206" s="23">
        <v>160</v>
      </c>
      <c r="H206" s="27" t="str">
        <f t="shared" si="56"/>
        <v>N/A</v>
      </c>
      <c r="I206" s="8">
        <v>1.6259999999999999</v>
      </c>
      <c r="J206" s="8">
        <v>28</v>
      </c>
      <c r="K206" s="28" t="s">
        <v>734</v>
      </c>
      <c r="L206" s="105" t="str">
        <f t="shared" si="57"/>
        <v>Yes</v>
      </c>
    </row>
    <row r="207" spans="1:12" x14ac:dyDescent="0.2">
      <c r="A207" s="151" t="s">
        <v>1038</v>
      </c>
      <c r="B207" s="22" t="s">
        <v>213</v>
      </c>
      <c r="C207" s="23">
        <v>120</v>
      </c>
      <c r="D207" s="27" t="str">
        <f t="shared" si="54"/>
        <v>N/A</v>
      </c>
      <c r="E207" s="23">
        <v>95</v>
      </c>
      <c r="F207" s="27" t="str">
        <f t="shared" si="55"/>
        <v>N/A</v>
      </c>
      <c r="G207" s="23">
        <v>34</v>
      </c>
      <c r="H207" s="27" t="str">
        <f t="shared" si="56"/>
        <v>N/A</v>
      </c>
      <c r="I207" s="8">
        <v>-20.8</v>
      </c>
      <c r="J207" s="8">
        <v>-64.2</v>
      </c>
      <c r="K207" s="28" t="s">
        <v>734</v>
      </c>
      <c r="L207" s="105" t="str">
        <f t="shared" si="57"/>
        <v>No</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1749</v>
      </c>
      <c r="J208" s="8" t="s">
        <v>1749</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1749</v>
      </c>
      <c r="J209" s="8" t="s">
        <v>1749</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11</v>
      </c>
      <c r="H210" s="27" t="str">
        <f t="shared" si="56"/>
        <v>N/A</v>
      </c>
      <c r="I210" s="8" t="s">
        <v>1749</v>
      </c>
      <c r="J210" s="8" t="s">
        <v>1749</v>
      </c>
      <c r="K210" s="28" t="s">
        <v>734</v>
      </c>
      <c r="L210" s="105" t="str">
        <f t="shared" si="57"/>
        <v>N/A</v>
      </c>
    </row>
    <row r="211" spans="1:12" ht="25.5" x14ac:dyDescent="0.2">
      <c r="A211" s="137" t="s">
        <v>1042</v>
      </c>
      <c r="B211" s="22" t="s">
        <v>213</v>
      </c>
      <c r="C211" s="23">
        <v>85</v>
      </c>
      <c r="D211" s="27" t="str">
        <f t="shared" si="54"/>
        <v>N/A</v>
      </c>
      <c r="E211" s="23">
        <v>54</v>
      </c>
      <c r="F211" s="27" t="str">
        <f t="shared" si="55"/>
        <v>N/A</v>
      </c>
      <c r="G211" s="23">
        <v>22</v>
      </c>
      <c r="H211" s="27" t="str">
        <f t="shared" si="56"/>
        <v>N/A</v>
      </c>
      <c r="I211" s="8">
        <v>-36.5</v>
      </c>
      <c r="J211" s="8">
        <v>-59.3</v>
      </c>
      <c r="K211" s="28" t="s">
        <v>734</v>
      </c>
      <c r="L211" s="105" t="str">
        <f t="shared" si="57"/>
        <v>No</v>
      </c>
    </row>
    <row r="212" spans="1:12" ht="25.5" x14ac:dyDescent="0.2">
      <c r="A212" s="137" t="s">
        <v>1741</v>
      </c>
      <c r="B212" s="22" t="s">
        <v>213</v>
      </c>
      <c r="C212" s="23">
        <v>35</v>
      </c>
      <c r="D212" s="27" t="str">
        <f t="shared" si="54"/>
        <v>N/A</v>
      </c>
      <c r="E212" s="23">
        <v>41</v>
      </c>
      <c r="F212" s="27" t="str">
        <f t="shared" si="55"/>
        <v>N/A</v>
      </c>
      <c r="G212" s="23">
        <v>11</v>
      </c>
      <c r="H212" s="27" t="str">
        <f t="shared" si="56"/>
        <v>N/A</v>
      </c>
      <c r="I212" s="8">
        <v>17.14</v>
      </c>
      <c r="J212" s="8">
        <v>-73.2</v>
      </c>
      <c r="K212" s="28" t="s">
        <v>734</v>
      </c>
      <c r="L212" s="105" t="str">
        <f t="shared" si="57"/>
        <v>No</v>
      </c>
    </row>
    <row r="213" spans="1:12" x14ac:dyDescent="0.2">
      <c r="A213" s="151" t="s">
        <v>1043</v>
      </c>
      <c r="B213" s="22" t="s">
        <v>213</v>
      </c>
      <c r="C213" s="23">
        <v>213</v>
      </c>
      <c r="D213" s="27" t="str">
        <f t="shared" si="54"/>
        <v>N/A</v>
      </c>
      <c r="E213" s="23">
        <v>217</v>
      </c>
      <c r="F213" s="27" t="str">
        <f t="shared" si="55"/>
        <v>N/A</v>
      </c>
      <c r="G213" s="23">
        <v>0</v>
      </c>
      <c r="H213" s="27" t="str">
        <f t="shared" si="56"/>
        <v>N/A</v>
      </c>
      <c r="I213" s="8">
        <v>1.8779999999999999</v>
      </c>
      <c r="J213" s="8">
        <v>-100</v>
      </c>
      <c r="K213" s="28" t="s">
        <v>734</v>
      </c>
      <c r="L213" s="105" t="str">
        <f t="shared" si="57"/>
        <v>No</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1749</v>
      </c>
      <c r="J214" s="8" t="s">
        <v>1749</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1749</v>
      </c>
      <c r="J215" s="8" t="s">
        <v>1749</v>
      </c>
      <c r="K215" s="28" t="s">
        <v>734</v>
      </c>
      <c r="L215" s="105" t="str">
        <f t="shared" si="57"/>
        <v>N/A</v>
      </c>
    </row>
    <row r="216" spans="1:12" ht="25.5" x14ac:dyDescent="0.2">
      <c r="A216" s="137" t="s">
        <v>1046</v>
      </c>
      <c r="B216" s="22" t="s">
        <v>213</v>
      </c>
      <c r="C216" s="23">
        <v>11</v>
      </c>
      <c r="D216" s="27" t="str">
        <f t="shared" si="54"/>
        <v>N/A</v>
      </c>
      <c r="E216" s="23">
        <v>11</v>
      </c>
      <c r="F216" s="27" t="str">
        <f t="shared" si="55"/>
        <v>N/A</v>
      </c>
      <c r="G216" s="23">
        <v>0</v>
      </c>
      <c r="H216" s="27" t="str">
        <f t="shared" si="56"/>
        <v>N/A</v>
      </c>
      <c r="I216" s="8">
        <v>66.67</v>
      </c>
      <c r="J216" s="8">
        <v>-100</v>
      </c>
      <c r="K216" s="28" t="s">
        <v>734</v>
      </c>
      <c r="L216" s="105" t="str">
        <f t="shared" si="57"/>
        <v>No</v>
      </c>
    </row>
    <row r="217" spans="1:12" ht="25.5" x14ac:dyDescent="0.2">
      <c r="A217" s="137" t="s">
        <v>1047</v>
      </c>
      <c r="B217" s="22" t="s">
        <v>213</v>
      </c>
      <c r="C217" s="23">
        <v>207</v>
      </c>
      <c r="D217" s="27" t="str">
        <f t="shared" si="54"/>
        <v>N/A</v>
      </c>
      <c r="E217" s="23">
        <v>211</v>
      </c>
      <c r="F217" s="27" t="str">
        <f t="shared" si="55"/>
        <v>N/A</v>
      </c>
      <c r="G217" s="23">
        <v>0</v>
      </c>
      <c r="H217" s="27" t="str">
        <f t="shared" si="56"/>
        <v>N/A</v>
      </c>
      <c r="I217" s="8">
        <v>1.9319999999999999</v>
      </c>
      <c r="J217" s="8">
        <v>-100</v>
      </c>
      <c r="K217" s="28" t="s">
        <v>734</v>
      </c>
      <c r="L217" s="105" t="str">
        <f t="shared" si="57"/>
        <v>No</v>
      </c>
    </row>
    <row r="218" spans="1:12" ht="25.5" x14ac:dyDescent="0.2">
      <c r="A218" s="137" t="s">
        <v>1742</v>
      </c>
      <c r="B218" s="22" t="s">
        <v>213</v>
      </c>
      <c r="C218" s="23">
        <v>11</v>
      </c>
      <c r="D218" s="27" t="str">
        <f t="shared" si="54"/>
        <v>N/A</v>
      </c>
      <c r="E218" s="23">
        <v>11</v>
      </c>
      <c r="F218" s="27" t="str">
        <f t="shared" si="55"/>
        <v>N/A</v>
      </c>
      <c r="G218" s="23">
        <v>0</v>
      </c>
      <c r="H218" s="27" t="str">
        <f t="shared" si="56"/>
        <v>N/A</v>
      </c>
      <c r="I218" s="8">
        <v>-66.7</v>
      </c>
      <c r="J218" s="8">
        <v>-100</v>
      </c>
      <c r="K218" s="28" t="s">
        <v>734</v>
      </c>
      <c r="L218" s="105" t="str">
        <f t="shared" si="57"/>
        <v>No</v>
      </c>
    </row>
    <row r="219" spans="1:12" x14ac:dyDescent="0.2">
      <c r="A219" s="151" t="s">
        <v>1048</v>
      </c>
      <c r="B219" s="22" t="s">
        <v>213</v>
      </c>
      <c r="C219" s="23">
        <v>902</v>
      </c>
      <c r="D219" s="27" t="str">
        <f t="shared" si="54"/>
        <v>N/A</v>
      </c>
      <c r="E219" s="23">
        <v>1035</v>
      </c>
      <c r="F219" s="27" t="str">
        <f t="shared" si="55"/>
        <v>N/A</v>
      </c>
      <c r="G219" s="23">
        <v>1015</v>
      </c>
      <c r="H219" s="27" t="str">
        <f t="shared" si="56"/>
        <v>N/A</v>
      </c>
      <c r="I219" s="8">
        <v>14.75</v>
      </c>
      <c r="J219" s="8">
        <v>-1.93</v>
      </c>
      <c r="K219" s="28" t="s">
        <v>734</v>
      </c>
      <c r="L219" s="105" t="str">
        <f t="shared" si="57"/>
        <v>Yes</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1749</v>
      </c>
      <c r="J220" s="8" t="s">
        <v>1749</v>
      </c>
      <c r="K220" s="28" t="s">
        <v>734</v>
      </c>
      <c r="L220" s="105" t="str">
        <f t="shared" si="57"/>
        <v>N/A</v>
      </c>
    </row>
    <row r="221" spans="1:12" ht="25.5" x14ac:dyDescent="0.2">
      <c r="A221" s="138" t="s">
        <v>1050</v>
      </c>
      <c r="B221" s="22" t="s">
        <v>213</v>
      </c>
      <c r="C221" s="23">
        <v>11</v>
      </c>
      <c r="D221" s="27" t="str">
        <f t="shared" si="54"/>
        <v>N/A</v>
      </c>
      <c r="E221" s="23">
        <v>11</v>
      </c>
      <c r="F221" s="27" t="str">
        <f t="shared" si="55"/>
        <v>N/A</v>
      </c>
      <c r="G221" s="23">
        <v>11</v>
      </c>
      <c r="H221" s="27" t="str">
        <f t="shared" si="56"/>
        <v>N/A</v>
      </c>
      <c r="I221" s="8">
        <v>0</v>
      </c>
      <c r="J221" s="8">
        <v>0</v>
      </c>
      <c r="K221" s="28" t="s">
        <v>734</v>
      </c>
      <c r="L221" s="105" t="str">
        <f t="shared" si="57"/>
        <v>Yes</v>
      </c>
    </row>
    <row r="222" spans="1:12" ht="25.5" x14ac:dyDescent="0.2">
      <c r="A222" s="138" t="s">
        <v>1051</v>
      </c>
      <c r="B222" s="22" t="s">
        <v>213</v>
      </c>
      <c r="C222" s="23">
        <v>11</v>
      </c>
      <c r="D222" s="27" t="str">
        <f t="shared" si="54"/>
        <v>N/A</v>
      </c>
      <c r="E222" s="23">
        <v>11</v>
      </c>
      <c r="F222" s="27" t="str">
        <f t="shared" si="55"/>
        <v>N/A</v>
      </c>
      <c r="G222" s="23">
        <v>11</v>
      </c>
      <c r="H222" s="27" t="str">
        <f t="shared" si="56"/>
        <v>N/A</v>
      </c>
      <c r="I222" s="8">
        <v>50</v>
      </c>
      <c r="J222" s="8">
        <v>-22.2</v>
      </c>
      <c r="K222" s="28" t="s">
        <v>734</v>
      </c>
      <c r="L222" s="105" t="str">
        <f t="shared" si="57"/>
        <v>Yes</v>
      </c>
    </row>
    <row r="223" spans="1:12" ht="25.5" x14ac:dyDescent="0.2">
      <c r="A223" s="138" t="s">
        <v>1052</v>
      </c>
      <c r="B223" s="22" t="s">
        <v>213</v>
      </c>
      <c r="C223" s="23">
        <v>866</v>
      </c>
      <c r="D223" s="27" t="str">
        <f t="shared" si="54"/>
        <v>N/A</v>
      </c>
      <c r="E223" s="23">
        <v>984</v>
      </c>
      <c r="F223" s="27" t="str">
        <f t="shared" si="55"/>
        <v>N/A</v>
      </c>
      <c r="G223" s="23">
        <v>964</v>
      </c>
      <c r="H223" s="27" t="str">
        <f t="shared" si="56"/>
        <v>N/A</v>
      </c>
      <c r="I223" s="8">
        <v>13.63</v>
      </c>
      <c r="J223" s="8">
        <v>-2.0299999999999998</v>
      </c>
      <c r="K223" s="28" t="s">
        <v>734</v>
      </c>
      <c r="L223" s="105" t="str">
        <f t="shared" si="57"/>
        <v>Yes</v>
      </c>
    </row>
    <row r="224" spans="1:12" ht="25.5" x14ac:dyDescent="0.2">
      <c r="A224" s="138" t="s">
        <v>1743</v>
      </c>
      <c r="B224" s="22" t="s">
        <v>213</v>
      </c>
      <c r="C224" s="23">
        <v>29</v>
      </c>
      <c r="D224" s="27" t="str">
        <f t="shared" si="54"/>
        <v>N/A</v>
      </c>
      <c r="E224" s="23">
        <v>41</v>
      </c>
      <c r="F224" s="27" t="str">
        <f t="shared" si="55"/>
        <v>N/A</v>
      </c>
      <c r="G224" s="23">
        <v>43</v>
      </c>
      <c r="H224" s="27" t="str">
        <f t="shared" ref="H224:H230" si="58">IF($B224="N/A","N/A",IF(G224&gt;10,"No",IF(G224&lt;-10,"No","Yes")))</f>
        <v>N/A</v>
      </c>
      <c r="I224" s="8">
        <v>41.38</v>
      </c>
      <c r="J224" s="8">
        <v>4.8780000000000001</v>
      </c>
      <c r="K224" s="28" t="s">
        <v>734</v>
      </c>
      <c r="L224" s="105" t="str">
        <f t="shared" ref="L224:L235" si="59">IF(J224="Div by 0", "N/A", IF(K224="N/A","N/A", IF(J224&gt;VALUE(MID(K224,1,2)), "No", IF(J224&lt;-1*VALUE(MID(K224,1,2)), "No", "Yes"))))</f>
        <v>Yes</v>
      </c>
    </row>
    <row r="225" spans="1:12" x14ac:dyDescent="0.2">
      <c r="A225" s="151" t="s">
        <v>1053</v>
      </c>
      <c r="B225" s="22" t="s">
        <v>213</v>
      </c>
      <c r="C225" s="23">
        <v>0</v>
      </c>
      <c r="D225" s="27" t="str">
        <f t="shared" si="54"/>
        <v>N/A</v>
      </c>
      <c r="E225" s="23">
        <v>0</v>
      </c>
      <c r="F225" s="27" t="str">
        <f t="shared" si="55"/>
        <v>N/A</v>
      </c>
      <c r="G225" s="23">
        <v>262</v>
      </c>
      <c r="H225" s="27" t="str">
        <f t="shared" si="58"/>
        <v>N/A</v>
      </c>
      <c r="I225" s="8" t="s">
        <v>1749</v>
      </c>
      <c r="J225" s="8" t="s">
        <v>1749</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11</v>
      </c>
      <c r="H226" s="27" t="str">
        <f t="shared" si="58"/>
        <v>N/A</v>
      </c>
      <c r="I226" s="8" t="s">
        <v>1749</v>
      </c>
      <c r="J226" s="8" t="s">
        <v>1749</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1749</v>
      </c>
      <c r="J227" s="8" t="s">
        <v>1749</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45</v>
      </c>
      <c r="H228" s="27" t="str">
        <f t="shared" si="58"/>
        <v>N/A</v>
      </c>
      <c r="I228" s="8" t="s">
        <v>1749</v>
      </c>
      <c r="J228" s="8" t="s">
        <v>1749</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214</v>
      </c>
      <c r="H229" s="27" t="str">
        <f t="shared" si="58"/>
        <v>N/A</v>
      </c>
      <c r="I229" s="8" t="s">
        <v>1749</v>
      </c>
      <c r="J229" s="8" t="s">
        <v>1749</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1749</v>
      </c>
      <c r="J230" s="8" t="s">
        <v>1749</v>
      </c>
      <c r="K230" s="28" t="s">
        <v>734</v>
      </c>
      <c r="L230" s="105" t="str">
        <f t="shared" si="59"/>
        <v>N/A</v>
      </c>
    </row>
    <row r="231" spans="1:12" x14ac:dyDescent="0.2">
      <c r="A231" s="138" t="s">
        <v>1058</v>
      </c>
      <c r="B231" s="22" t="s">
        <v>289</v>
      </c>
      <c r="C231" s="4">
        <v>23.297697368000001</v>
      </c>
      <c r="D231" s="27" t="str">
        <f>IF($B231="N/A","N/A",IF(C231&lt;15,"Yes","No"))</f>
        <v>No</v>
      </c>
      <c r="E231" s="4">
        <v>7.0019880715999996</v>
      </c>
      <c r="F231" s="27" t="str">
        <f>IF($B231="N/A","N/A",IF(E231&lt;15,"Yes","No"))</f>
        <v>Yes</v>
      </c>
      <c r="G231" s="4">
        <v>3.5317200784999998</v>
      </c>
      <c r="H231" s="27" t="str">
        <f>IF($B231="N/A","N/A",IF(G231&lt;15,"Yes","No"))</f>
        <v>Yes</v>
      </c>
      <c r="I231" s="8">
        <v>-69.900000000000006</v>
      </c>
      <c r="J231" s="8">
        <v>-49.6</v>
      </c>
      <c r="K231" s="28" t="s">
        <v>734</v>
      </c>
      <c r="L231" s="105" t="str">
        <f t="shared" si="59"/>
        <v>No</v>
      </c>
    </row>
    <row r="232" spans="1:12" x14ac:dyDescent="0.2">
      <c r="A232" s="138" t="s">
        <v>1059</v>
      </c>
      <c r="B232" s="22" t="s">
        <v>213</v>
      </c>
      <c r="C232" s="23">
        <v>376</v>
      </c>
      <c r="D232" s="27" t="str">
        <f t="shared" ref="D232" si="60">IF($B232="N/A","N/A",IF(C232&gt;10,"No",IF(C232&lt;-10,"No","Yes")))</f>
        <v>N/A</v>
      </c>
      <c r="E232" s="23">
        <v>684</v>
      </c>
      <c r="F232" s="27" t="str">
        <f t="shared" ref="F232" si="61">IF($B232="N/A","N/A",IF(E232&gt;10,"No",IF(E232&lt;-10,"No","Yes")))</f>
        <v>N/A</v>
      </c>
      <c r="G232" s="23">
        <v>1618</v>
      </c>
      <c r="H232" s="27" t="str">
        <f t="shared" ref="H232" si="62">IF($B232="N/A","N/A",IF(G232&gt;10,"No",IF(G232&lt;-10,"No","Yes")))</f>
        <v>N/A</v>
      </c>
      <c r="I232" s="8">
        <v>81.91</v>
      </c>
      <c r="J232" s="8">
        <v>136.5</v>
      </c>
      <c r="K232" s="28" t="s">
        <v>734</v>
      </c>
      <c r="L232" s="105" t="str">
        <f t="shared" si="59"/>
        <v>No</v>
      </c>
    </row>
    <row r="233" spans="1:12" ht="25.5" x14ac:dyDescent="0.2">
      <c r="A233" s="138" t="s">
        <v>1060</v>
      </c>
      <c r="B233" s="22" t="s">
        <v>279</v>
      </c>
      <c r="C233" s="4">
        <v>1.9758276405999999</v>
      </c>
      <c r="D233" s="27" t="str">
        <f>IF($B233="N/A","N/A",IF(C233&lt;10,"Yes","No"))</f>
        <v>Yes</v>
      </c>
      <c r="E233" s="4">
        <v>2.8413575375</v>
      </c>
      <c r="F233" s="27" t="str">
        <f>IF($B233="N/A","N/A",IF(E233&lt;10,"Yes","No"))</f>
        <v>Yes</v>
      </c>
      <c r="G233" s="4">
        <v>6.4160520263</v>
      </c>
      <c r="H233" s="27" t="str">
        <f>IF($B233="N/A","N/A",IF(G233&lt;10,"Yes","No"))</f>
        <v>Yes</v>
      </c>
      <c r="I233" s="8">
        <v>43.81</v>
      </c>
      <c r="J233" s="8">
        <v>125.8</v>
      </c>
      <c r="K233" s="28" t="s">
        <v>734</v>
      </c>
      <c r="L233" s="105" t="str">
        <f t="shared" si="59"/>
        <v>No</v>
      </c>
    </row>
    <row r="234" spans="1:12" x14ac:dyDescent="0.2">
      <c r="A234" s="128" t="s">
        <v>72</v>
      </c>
      <c r="B234" s="22" t="s">
        <v>213</v>
      </c>
      <c r="C234" s="4">
        <v>31.315789473999999</v>
      </c>
      <c r="D234" s="27" t="str">
        <f t="shared" si="54"/>
        <v>N/A</v>
      </c>
      <c r="E234" s="4">
        <v>31.737574553000002</v>
      </c>
      <c r="F234" s="27" t="str">
        <f t="shared" si="55"/>
        <v>N/A</v>
      </c>
      <c r="G234" s="4">
        <v>31.850882930000001</v>
      </c>
      <c r="H234" s="27" t="str">
        <f>IF($B234="N/A","N/A",IF(G234&gt;10,"No",IF(G234&lt;-10,"No","Yes")))</f>
        <v>N/A</v>
      </c>
      <c r="I234" s="8">
        <v>1.347</v>
      </c>
      <c r="J234" s="8">
        <v>0.35699999999999998</v>
      </c>
      <c r="K234" s="28" t="s">
        <v>734</v>
      </c>
      <c r="L234" s="105" t="str">
        <f t="shared" si="59"/>
        <v>Yes</v>
      </c>
    </row>
    <row r="235" spans="1:12" ht="25.5" x14ac:dyDescent="0.2">
      <c r="A235" s="138" t="s">
        <v>1061</v>
      </c>
      <c r="B235" s="22" t="s">
        <v>289</v>
      </c>
      <c r="C235" s="5">
        <v>17.722039473999999</v>
      </c>
      <c r="D235" s="27" t="str">
        <f>IF($B235="N/A","N/A",IF(C235&lt;15,"Yes","No"))</f>
        <v>No</v>
      </c>
      <c r="E235" s="5">
        <v>4.2862823062000004</v>
      </c>
      <c r="F235" s="27" t="str">
        <f>IF($B235="N/A","N/A",IF(E235&lt;15,"Yes","No"))</f>
        <v>Yes</v>
      </c>
      <c r="G235" s="5">
        <v>1.9825049051999999</v>
      </c>
      <c r="H235" s="27" t="str">
        <f>IF($B235="N/A","N/A",IF(G235&lt;15,"Yes","No"))</f>
        <v>Yes</v>
      </c>
      <c r="I235" s="8">
        <v>-75.8</v>
      </c>
      <c r="J235" s="8">
        <v>-53.7</v>
      </c>
      <c r="K235" s="28" t="s">
        <v>734</v>
      </c>
      <c r="L235" s="105" t="str">
        <f t="shared" si="59"/>
        <v>No</v>
      </c>
    </row>
    <row r="236" spans="1:12" ht="25.5" x14ac:dyDescent="0.2">
      <c r="A236" s="138" t="s">
        <v>152</v>
      </c>
      <c r="B236" s="22" t="s">
        <v>213</v>
      </c>
      <c r="C236" s="23">
        <v>279</v>
      </c>
      <c r="D236" s="27" t="str">
        <f>IF($B236="N/A","N/A",IF(C236&gt;10,"No",IF(C236&lt;-10,"No","Yes")))</f>
        <v>N/A</v>
      </c>
      <c r="E236" s="23">
        <v>236</v>
      </c>
      <c r="F236" s="27" t="str">
        <f>IF($B236="N/A","N/A",IF(E236&gt;10,"No",IF(E236&lt;-10,"No","Yes")))</f>
        <v>N/A</v>
      </c>
      <c r="G236" s="23">
        <v>68</v>
      </c>
      <c r="H236" s="27" t="str">
        <f>IF($B236="N/A","N/A",IF(G236&gt;10,"No",IF(G236&lt;-10,"No","Yes")))</f>
        <v>N/A</v>
      </c>
      <c r="I236" s="8">
        <v>-15.4</v>
      </c>
      <c r="J236" s="8">
        <v>-71.2</v>
      </c>
      <c r="K236" s="28" t="s">
        <v>734</v>
      </c>
      <c r="L236" s="105" t="str">
        <f>IF(J236="Div by 0", "N/A", IF(K236="N/A","N/A", IF(J236&gt;VALUE(MID(K236,1,2)), "No", IF(J236&lt;-1*VALUE(MID(K236,1,2)), "No", "Yes"))))</f>
        <v>No</v>
      </c>
    </row>
    <row r="237" spans="1:12" x14ac:dyDescent="0.2">
      <c r="A237" s="138" t="s">
        <v>1062</v>
      </c>
      <c r="B237" s="22" t="s">
        <v>213</v>
      </c>
      <c r="C237" s="23">
        <v>19030</v>
      </c>
      <c r="D237" s="27" t="str">
        <f t="shared" ref="D237:D242" si="63">IF($B237="N/A","N/A",IF(C237&gt;10,"No",IF(C237&lt;-10,"No","Yes")))</f>
        <v>N/A</v>
      </c>
      <c r="E237" s="23">
        <v>24073</v>
      </c>
      <c r="F237" s="27" t="str">
        <f t="shared" ref="F237:F242" si="64">IF($B237="N/A","N/A",IF(E237&gt;10,"No",IF(E237&lt;-10,"No","Yes")))</f>
        <v>N/A</v>
      </c>
      <c r="G237" s="23">
        <v>25218</v>
      </c>
      <c r="H237" s="27" t="str">
        <f>IF($B237="N/A","N/A",IF(G237&gt;10,"No",IF(G237&lt;-10,"No","Yes")))</f>
        <v>N/A</v>
      </c>
      <c r="I237" s="8">
        <v>26.5</v>
      </c>
      <c r="J237" s="8">
        <v>4.7560000000000002</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11</v>
      </c>
      <c r="F239" s="27" t="str">
        <f t="shared" si="64"/>
        <v>N/A</v>
      </c>
      <c r="G239" s="23">
        <v>0</v>
      </c>
      <c r="H239" s="27" t="str">
        <f t="shared" si="65"/>
        <v>N/A</v>
      </c>
      <c r="I239" s="8" t="s">
        <v>1749</v>
      </c>
      <c r="J239" s="8">
        <v>-100</v>
      </c>
      <c r="K239" s="28" t="s">
        <v>213</v>
      </c>
      <c r="L239" s="105" t="str">
        <f t="shared" si="66"/>
        <v>N/A</v>
      </c>
    </row>
    <row r="240" spans="1:12" ht="25.5" x14ac:dyDescent="0.2">
      <c r="A240" s="138" t="s">
        <v>1065</v>
      </c>
      <c r="B240" s="22" t="s">
        <v>213</v>
      </c>
      <c r="C240" s="4" t="s">
        <v>1749</v>
      </c>
      <c r="D240" s="27" t="str">
        <f t="shared" si="63"/>
        <v>N/A</v>
      </c>
      <c r="E240" s="4">
        <v>100</v>
      </c>
      <c r="F240" s="27" t="str">
        <f t="shared" si="64"/>
        <v>N/A</v>
      </c>
      <c r="G240" s="4" t="s">
        <v>1749</v>
      </c>
      <c r="H240" s="27" t="str">
        <f t="shared" si="65"/>
        <v>N/A</v>
      </c>
      <c r="I240" s="8" t="s">
        <v>1749</v>
      </c>
      <c r="J240" s="8" t="s">
        <v>1749</v>
      </c>
      <c r="K240" s="28" t="s">
        <v>213</v>
      </c>
      <c r="L240" s="105" t="str">
        <f t="shared" si="66"/>
        <v>N/A</v>
      </c>
    </row>
    <row r="241" spans="1:12" x14ac:dyDescent="0.2">
      <c r="A241" s="138" t="s">
        <v>1066</v>
      </c>
      <c r="B241" s="22" t="s">
        <v>213</v>
      </c>
      <c r="C241" s="23">
        <v>0</v>
      </c>
      <c r="D241" s="27" t="str">
        <f t="shared" si="63"/>
        <v>N/A</v>
      </c>
      <c r="E241" s="23">
        <v>11</v>
      </c>
      <c r="F241" s="27" t="str">
        <f t="shared" si="64"/>
        <v>N/A</v>
      </c>
      <c r="G241" s="23">
        <v>0</v>
      </c>
      <c r="H241" s="27" t="str">
        <f t="shared" si="65"/>
        <v>N/A</v>
      </c>
      <c r="I241" s="8" t="s">
        <v>1749</v>
      </c>
      <c r="J241" s="8">
        <v>-100</v>
      </c>
      <c r="K241" s="28" t="s">
        <v>213</v>
      </c>
      <c r="L241" s="105" t="str">
        <f t="shared" si="66"/>
        <v>N/A</v>
      </c>
    </row>
    <row r="242" spans="1:12" ht="25.5" x14ac:dyDescent="0.2">
      <c r="A242" s="138" t="s">
        <v>1067</v>
      </c>
      <c r="B242" s="22" t="s">
        <v>213</v>
      </c>
      <c r="C242" s="4">
        <v>23.297697368000001</v>
      </c>
      <c r="D242" s="27" t="str">
        <f t="shared" si="63"/>
        <v>N/A</v>
      </c>
      <c r="E242" s="4">
        <v>7.0019880715999996</v>
      </c>
      <c r="F242" s="27" t="str">
        <f t="shared" si="64"/>
        <v>N/A</v>
      </c>
      <c r="G242" s="4">
        <v>3.5317200784999998</v>
      </c>
      <c r="H242" s="27" t="str">
        <f t="shared" si="65"/>
        <v>N/A</v>
      </c>
      <c r="I242" s="8">
        <v>-69.900000000000006</v>
      </c>
      <c r="J242" s="8">
        <v>-49.6</v>
      </c>
      <c r="K242" s="28" t="s">
        <v>213</v>
      </c>
      <c r="L242" s="105" t="str">
        <f t="shared" si="66"/>
        <v>N/A</v>
      </c>
    </row>
    <row r="243" spans="1:12" x14ac:dyDescent="0.2">
      <c r="A243" s="151" t="s">
        <v>1068</v>
      </c>
      <c r="B243" s="22" t="s">
        <v>213</v>
      </c>
      <c r="C243" s="23">
        <v>1036375</v>
      </c>
      <c r="D243" s="27" t="str">
        <f>IF($B243="N/A","N/A",IF(C243&gt;10,"No",IF(C243&lt;-10,"No","Yes")))</f>
        <v>N/A</v>
      </c>
      <c r="E243" s="23">
        <v>1086287</v>
      </c>
      <c r="F243" s="27" t="str">
        <f>IF($B243="N/A","N/A",IF(E243&gt;10,"No",IF(E243&lt;-10,"No","Yes")))</f>
        <v>N/A</v>
      </c>
      <c r="G243" s="23">
        <v>1263238</v>
      </c>
      <c r="H243" s="27" t="str">
        <f>IF($B243="N/A","N/A",IF(G243&gt;10,"No",IF(G243&lt;-10,"No","Yes")))</f>
        <v>N/A</v>
      </c>
      <c r="I243" s="8">
        <v>4.8159999999999998</v>
      </c>
      <c r="J243" s="8">
        <v>16.29</v>
      </c>
      <c r="K243" s="28" t="s">
        <v>734</v>
      </c>
      <c r="L243" s="105" t="str">
        <f t="shared" ref="L243:L276" si="67">IF(J243="Div by 0", "N/A", IF(K243="N/A","N/A", IF(J243&gt;VALUE(MID(K243,1,2)), "No", IF(J243&lt;-1*VALUE(MID(K243,1,2)), "No", "Yes"))))</f>
        <v>Yes</v>
      </c>
    </row>
    <row r="244" spans="1:12" x14ac:dyDescent="0.2">
      <c r="A244" s="128" t="s">
        <v>1069</v>
      </c>
      <c r="B244" s="22" t="s">
        <v>213</v>
      </c>
      <c r="C244" s="4">
        <v>2.1039708237000001</v>
      </c>
      <c r="D244" s="27" t="str">
        <f>IF($B244="N/A","N/A",IF(C244&gt;10,"No",IF(C244&lt;-10,"No","Yes")))</f>
        <v>N/A</v>
      </c>
      <c r="E244" s="4">
        <v>1.9746516350000001</v>
      </c>
      <c r="F244" s="27" t="str">
        <f>IF($B244="N/A","N/A",IF(E244&gt;10,"No",IF(E244&lt;-10,"No","Yes")))</f>
        <v>N/A</v>
      </c>
      <c r="G244" s="4">
        <v>1.9916130708999999</v>
      </c>
      <c r="H244" s="27" t="str">
        <f>IF($B244="N/A","N/A",IF(G244&gt;10,"No",IF(G244&lt;-10,"No","Yes")))</f>
        <v>N/A</v>
      </c>
      <c r="I244" s="8">
        <v>-6.15</v>
      </c>
      <c r="J244" s="8">
        <v>0.85899999999999999</v>
      </c>
      <c r="K244" s="28" t="s">
        <v>734</v>
      </c>
      <c r="L244" s="105" t="str">
        <f t="shared" si="67"/>
        <v>Yes</v>
      </c>
    </row>
    <row r="245" spans="1:12" x14ac:dyDescent="0.2">
      <c r="A245" s="128" t="s">
        <v>1070</v>
      </c>
      <c r="B245" s="22" t="s">
        <v>213</v>
      </c>
      <c r="C245" s="4">
        <v>57.946803860000003</v>
      </c>
      <c r="D245" s="27" t="str">
        <f>IF($B245="N/A","N/A",IF(C245&gt;10,"No",IF(C245&lt;-10,"No","Yes")))</f>
        <v>N/A</v>
      </c>
      <c r="E245" s="4">
        <v>57.646207062999999</v>
      </c>
      <c r="F245" s="27" t="str">
        <f>IF($B245="N/A","N/A",IF(E245&gt;10,"No",IF(E245&lt;-10,"No","Yes")))</f>
        <v>N/A</v>
      </c>
      <c r="G245" s="4">
        <v>57.843567299</v>
      </c>
      <c r="H245" s="27" t="str">
        <f>IF($B245="N/A","N/A",IF(G245&gt;10,"No",IF(G245&lt;-10,"No","Yes")))</f>
        <v>N/A</v>
      </c>
      <c r="I245" s="8">
        <v>-0.51900000000000002</v>
      </c>
      <c r="J245" s="8">
        <v>0.34239999999999998</v>
      </c>
      <c r="K245" s="28" t="s">
        <v>734</v>
      </c>
      <c r="L245" s="105" t="str">
        <f t="shared" si="67"/>
        <v>Yes</v>
      </c>
    </row>
    <row r="246" spans="1:12" x14ac:dyDescent="0.2">
      <c r="A246" s="128" t="s">
        <v>1071</v>
      </c>
      <c r="B246" s="22" t="s">
        <v>213</v>
      </c>
      <c r="C246" s="4">
        <v>97.771031649999998</v>
      </c>
      <c r="D246" s="27" t="str">
        <f t="shared" ref="D246:D274" si="68">IF($B246="N/A","N/A",IF(C246&gt;10,"No",IF(C246&lt;-10,"No","Yes")))</f>
        <v>N/A</v>
      </c>
      <c r="E246" s="4">
        <v>97.879746396000002</v>
      </c>
      <c r="F246" s="27" t="str">
        <f t="shared" ref="F246:F274" si="69">IF($B246="N/A","N/A",IF(E246&gt;10,"No",IF(E246&lt;-10,"No","Yes")))</f>
        <v>N/A</v>
      </c>
      <c r="G246" s="4">
        <v>97.344764702999996</v>
      </c>
      <c r="H246" s="27" t="str">
        <f t="shared" ref="H246:H274" si="70">IF($B246="N/A","N/A",IF(G246&gt;10,"No",IF(G246&lt;-10,"No","Yes")))</f>
        <v>N/A</v>
      </c>
      <c r="I246" s="8">
        <v>0.11119999999999999</v>
      </c>
      <c r="J246" s="8">
        <v>-0.54700000000000004</v>
      </c>
      <c r="K246" s="28" t="s">
        <v>734</v>
      </c>
      <c r="L246" s="105" t="str">
        <f t="shared" si="67"/>
        <v>Yes</v>
      </c>
    </row>
    <row r="247" spans="1:12" x14ac:dyDescent="0.2">
      <c r="A247" s="128" t="s">
        <v>1072</v>
      </c>
      <c r="B247" s="22" t="s">
        <v>213</v>
      </c>
      <c r="C247" s="4">
        <v>91.913818401</v>
      </c>
      <c r="D247" s="27" t="str">
        <f t="shared" si="68"/>
        <v>N/A</v>
      </c>
      <c r="E247" s="4">
        <v>92.601083414000001</v>
      </c>
      <c r="F247" s="27" t="str">
        <f t="shared" si="69"/>
        <v>N/A</v>
      </c>
      <c r="G247" s="4">
        <v>88.038319423999994</v>
      </c>
      <c r="H247" s="27" t="str">
        <f t="shared" si="70"/>
        <v>N/A</v>
      </c>
      <c r="I247" s="8">
        <v>0.74770000000000003</v>
      </c>
      <c r="J247" s="8">
        <v>-4.93</v>
      </c>
      <c r="K247" s="28" t="s">
        <v>734</v>
      </c>
      <c r="L247" s="105" t="str">
        <f t="shared" si="67"/>
        <v>Yes</v>
      </c>
    </row>
    <row r="248" spans="1:12" x14ac:dyDescent="0.2">
      <c r="A248" s="128" t="s">
        <v>1073</v>
      </c>
      <c r="B248" s="22" t="s">
        <v>213</v>
      </c>
      <c r="C248" s="4">
        <v>98.214642382999997</v>
      </c>
      <c r="D248" s="27" t="str">
        <f t="shared" si="68"/>
        <v>N/A</v>
      </c>
      <c r="E248" s="4">
        <v>97.928724177000007</v>
      </c>
      <c r="F248" s="27" t="str">
        <f t="shared" si="69"/>
        <v>N/A</v>
      </c>
      <c r="G248" s="4">
        <v>99.192076236000005</v>
      </c>
      <c r="H248" s="27" t="str">
        <f t="shared" si="70"/>
        <v>N/A</v>
      </c>
      <c r="I248" s="8">
        <v>-0.29099999999999998</v>
      </c>
      <c r="J248" s="8">
        <v>1.29</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1749</v>
      </c>
      <c r="J249" s="8" t="s">
        <v>1749</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1749</v>
      </c>
      <c r="J250" s="8" t="s">
        <v>1749</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1749</v>
      </c>
      <c r="J251" s="8" t="s">
        <v>1749</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1749</v>
      </c>
      <c r="J252" s="8" t="s">
        <v>1749</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1749</v>
      </c>
      <c r="J253" s="8" t="s">
        <v>1749</v>
      </c>
      <c r="K253" s="28" t="s">
        <v>734</v>
      </c>
      <c r="L253" s="105" t="str">
        <f t="shared" si="67"/>
        <v>N/A</v>
      </c>
    </row>
    <row r="254" spans="1:12" x14ac:dyDescent="0.2">
      <c r="A254" s="128" t="s">
        <v>1079</v>
      </c>
      <c r="B254" s="22" t="s">
        <v>213</v>
      </c>
      <c r="C254" s="4" t="s">
        <v>1749</v>
      </c>
      <c r="D254" s="27" t="str">
        <f t="shared" si="68"/>
        <v>N/A</v>
      </c>
      <c r="E254" s="4" t="s">
        <v>1749</v>
      </c>
      <c r="F254" s="27" t="str">
        <f t="shared" si="69"/>
        <v>N/A</v>
      </c>
      <c r="G254" s="4" t="s">
        <v>1749</v>
      </c>
      <c r="H254" s="27" t="str">
        <f t="shared" si="70"/>
        <v>N/A</v>
      </c>
      <c r="I254" s="8" t="s">
        <v>1749</v>
      </c>
      <c r="J254" s="8" t="s">
        <v>1749</v>
      </c>
      <c r="K254" s="28" t="s">
        <v>734</v>
      </c>
      <c r="L254" s="105" t="str">
        <f t="shared" si="67"/>
        <v>N/A</v>
      </c>
    </row>
    <row r="255" spans="1:12" x14ac:dyDescent="0.2">
      <c r="A255" s="128" t="s">
        <v>1080</v>
      </c>
      <c r="B255" s="22" t="s">
        <v>213</v>
      </c>
      <c r="C255" s="4" t="s">
        <v>1749</v>
      </c>
      <c r="D255" s="27" t="str">
        <f t="shared" si="68"/>
        <v>N/A</v>
      </c>
      <c r="E255" s="4" t="s">
        <v>1749</v>
      </c>
      <c r="F255" s="27" t="str">
        <f t="shared" si="69"/>
        <v>N/A</v>
      </c>
      <c r="G255" s="4" t="s">
        <v>1749</v>
      </c>
      <c r="H255" s="27" t="str">
        <f t="shared" si="70"/>
        <v>N/A</v>
      </c>
      <c r="I255" s="8" t="s">
        <v>1749</v>
      </c>
      <c r="J255" s="8" t="s">
        <v>1749</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1749</v>
      </c>
      <c r="J256" s="8" t="s">
        <v>1749</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1749</v>
      </c>
      <c r="J257" s="8" t="s">
        <v>1749</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1749</v>
      </c>
      <c r="J258" s="8" t="s">
        <v>1749</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1749</v>
      </c>
      <c r="J259" s="8" t="s">
        <v>1749</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1749</v>
      </c>
      <c r="J260" s="8" t="s">
        <v>1749</v>
      </c>
      <c r="K260" s="28" t="s">
        <v>734</v>
      </c>
      <c r="L260" s="105" t="str">
        <f t="shared" si="67"/>
        <v>N/A</v>
      </c>
    </row>
    <row r="261" spans="1:12" x14ac:dyDescent="0.2">
      <c r="A261" s="128" t="s">
        <v>1086</v>
      </c>
      <c r="B261" s="22" t="s">
        <v>213</v>
      </c>
      <c r="C261" s="4" t="s">
        <v>1749</v>
      </c>
      <c r="D261" s="27" t="str">
        <f t="shared" si="68"/>
        <v>N/A</v>
      </c>
      <c r="E261" s="4" t="s">
        <v>1749</v>
      </c>
      <c r="F261" s="27" t="str">
        <f t="shared" si="69"/>
        <v>N/A</v>
      </c>
      <c r="G261" s="4" t="s">
        <v>1749</v>
      </c>
      <c r="H261" s="27" t="str">
        <f t="shared" si="70"/>
        <v>N/A</v>
      </c>
      <c r="I261" s="8" t="s">
        <v>1749</v>
      </c>
      <c r="J261" s="8" t="s">
        <v>1749</v>
      </c>
      <c r="K261" s="28" t="s">
        <v>734</v>
      </c>
      <c r="L261" s="105" t="str">
        <f t="shared" si="67"/>
        <v>N/A</v>
      </c>
    </row>
    <row r="262" spans="1:12" x14ac:dyDescent="0.2">
      <c r="A262" s="128" t="s">
        <v>1087</v>
      </c>
      <c r="B262" s="22" t="s">
        <v>213</v>
      </c>
      <c r="C262" s="4" t="s">
        <v>1749</v>
      </c>
      <c r="D262" s="27" t="str">
        <f t="shared" si="68"/>
        <v>N/A</v>
      </c>
      <c r="E262" s="4" t="s">
        <v>1749</v>
      </c>
      <c r="F262" s="27" t="str">
        <f t="shared" si="69"/>
        <v>N/A</v>
      </c>
      <c r="G262" s="4" t="s">
        <v>1749</v>
      </c>
      <c r="H262" s="27" t="str">
        <f t="shared" si="70"/>
        <v>N/A</v>
      </c>
      <c r="I262" s="8" t="s">
        <v>1749</v>
      </c>
      <c r="J262" s="8" t="s">
        <v>1749</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1749</v>
      </c>
      <c r="J263" s="8" t="s">
        <v>1749</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1749</v>
      </c>
      <c r="J264" s="8" t="s">
        <v>1749</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1749</v>
      </c>
      <c r="J265" s="8" t="s">
        <v>1749</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1749</v>
      </c>
      <c r="J266" s="8" t="s">
        <v>1749</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1749</v>
      </c>
      <c r="J267" s="8" t="s">
        <v>1749</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1749</v>
      </c>
      <c r="J268" s="8" t="s">
        <v>1749</v>
      </c>
      <c r="K268" s="28" t="s">
        <v>734</v>
      </c>
      <c r="L268" s="105" t="str">
        <f t="shared" si="67"/>
        <v>N/A</v>
      </c>
    </row>
    <row r="269" spans="1:12" x14ac:dyDescent="0.2">
      <c r="A269" s="128" t="s">
        <v>1094</v>
      </c>
      <c r="B269" s="22" t="s">
        <v>213</v>
      </c>
      <c r="C269" s="4" t="s">
        <v>1749</v>
      </c>
      <c r="D269" s="27" t="str">
        <f t="shared" si="68"/>
        <v>N/A</v>
      </c>
      <c r="E269" s="4" t="s">
        <v>1749</v>
      </c>
      <c r="F269" s="27" t="str">
        <f t="shared" si="69"/>
        <v>N/A</v>
      </c>
      <c r="G269" s="4" t="s">
        <v>1749</v>
      </c>
      <c r="H269" s="27" t="str">
        <f t="shared" si="70"/>
        <v>N/A</v>
      </c>
      <c r="I269" s="8" t="s">
        <v>1749</v>
      </c>
      <c r="J269" s="8" t="s">
        <v>1749</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1749</v>
      </c>
      <c r="J270" s="8" t="s">
        <v>1749</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1497252</v>
      </c>
      <c r="H271" s="27" t="str">
        <f t="shared" si="70"/>
        <v>N/A</v>
      </c>
      <c r="I271" s="8" t="s">
        <v>1749</v>
      </c>
      <c r="J271" s="8" t="s">
        <v>1749</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1749</v>
      </c>
      <c r="J272" s="8" t="s">
        <v>1749</v>
      </c>
      <c r="K272" s="28" t="s">
        <v>734</v>
      </c>
      <c r="L272" s="105" t="str">
        <f t="shared" si="67"/>
        <v>N/A</v>
      </c>
    </row>
    <row r="273" spans="1:12" x14ac:dyDescent="0.2">
      <c r="A273" s="128" t="s">
        <v>1098</v>
      </c>
      <c r="B273" s="22" t="s">
        <v>213</v>
      </c>
      <c r="C273" s="23">
        <v>24892</v>
      </c>
      <c r="D273" s="27" t="str">
        <f t="shared" si="68"/>
        <v>N/A</v>
      </c>
      <c r="E273" s="23">
        <v>26124</v>
      </c>
      <c r="F273" s="27" t="str">
        <f t="shared" si="69"/>
        <v>N/A</v>
      </c>
      <c r="G273" s="23">
        <v>22038</v>
      </c>
      <c r="H273" s="27" t="str">
        <f t="shared" si="70"/>
        <v>N/A</v>
      </c>
      <c r="I273" s="8">
        <v>4.9489999999999998</v>
      </c>
      <c r="J273" s="8">
        <v>-15.6</v>
      </c>
      <c r="K273" s="28" t="s">
        <v>734</v>
      </c>
      <c r="L273" s="105" t="str">
        <f t="shared" si="67"/>
        <v>Yes</v>
      </c>
    </row>
    <row r="274" spans="1:12" x14ac:dyDescent="0.2">
      <c r="A274" s="155" t="s">
        <v>153</v>
      </c>
      <c r="B274" s="22" t="s">
        <v>213</v>
      </c>
      <c r="C274" s="23">
        <v>1</v>
      </c>
      <c r="D274" s="27" t="str">
        <f t="shared" si="68"/>
        <v>N/A</v>
      </c>
      <c r="E274" s="23">
        <v>1</v>
      </c>
      <c r="F274" s="27" t="str">
        <f t="shared" si="69"/>
        <v>N/A</v>
      </c>
      <c r="G274" s="23">
        <v>1</v>
      </c>
      <c r="H274" s="27" t="str">
        <f t="shared" si="70"/>
        <v>N/A</v>
      </c>
      <c r="I274" s="8">
        <v>0</v>
      </c>
      <c r="J274" s="8">
        <v>0</v>
      </c>
      <c r="K274" s="28" t="s">
        <v>734</v>
      </c>
      <c r="L274" s="105" t="str">
        <f t="shared" si="67"/>
        <v>Yes</v>
      </c>
    </row>
    <row r="275" spans="1:12" x14ac:dyDescent="0.2">
      <c r="A275" s="128" t="s">
        <v>154</v>
      </c>
      <c r="B275" s="30" t="s">
        <v>217</v>
      </c>
      <c r="C275" s="1">
        <v>0</v>
      </c>
      <c r="D275" s="27" t="str">
        <f t="shared" ref="D275:D276" si="71">IF($B275="N/A","N/A",IF(C275&gt;0,"No",IF(C275&lt;0,"No","Yes")))</f>
        <v>Yes</v>
      </c>
      <c r="E275" s="1">
        <v>1</v>
      </c>
      <c r="F275" s="27" t="str">
        <f t="shared" ref="F275:F276" si="72">IF($B275="N/A","N/A",IF(E275&gt;0,"No",IF(E275&lt;0,"No","Yes")))</f>
        <v>No</v>
      </c>
      <c r="G275" s="1">
        <v>1</v>
      </c>
      <c r="H275" s="27" t="str">
        <f t="shared" ref="H275:H276" si="73">IF($B275="N/A","N/A",IF(G275&gt;0,"No",IF(G275&lt;0,"No","Yes")))</f>
        <v>No</v>
      </c>
      <c r="I275" s="8" t="s">
        <v>1749</v>
      </c>
      <c r="J275" s="8">
        <v>0</v>
      </c>
      <c r="K275" s="28" t="s">
        <v>734</v>
      </c>
      <c r="L275" s="105" t="str">
        <f t="shared" si="67"/>
        <v>Yes</v>
      </c>
    </row>
    <row r="276" spans="1:12" x14ac:dyDescent="0.2">
      <c r="A276" s="128" t="s">
        <v>155</v>
      </c>
      <c r="B276" s="30" t="s">
        <v>217</v>
      </c>
      <c r="C276" s="1">
        <v>1</v>
      </c>
      <c r="D276" s="27" t="str">
        <f t="shared" si="71"/>
        <v>No</v>
      </c>
      <c r="E276" s="1">
        <v>0</v>
      </c>
      <c r="F276" s="27" t="str">
        <f t="shared" si="72"/>
        <v>Yes</v>
      </c>
      <c r="G276" s="1">
        <v>0</v>
      </c>
      <c r="H276" s="27" t="str">
        <f t="shared" si="73"/>
        <v>Yes</v>
      </c>
      <c r="I276" s="8">
        <v>-100</v>
      </c>
      <c r="J276" s="8" t="s">
        <v>1749</v>
      </c>
      <c r="K276" s="28" t="s">
        <v>734</v>
      </c>
      <c r="L276" s="105" t="str">
        <f t="shared" si="67"/>
        <v>N/A</v>
      </c>
    </row>
    <row r="277" spans="1:12" x14ac:dyDescent="0.2">
      <c r="A277" s="138" t="s">
        <v>688</v>
      </c>
      <c r="B277" s="1" t="s">
        <v>213</v>
      </c>
      <c r="C277" s="1">
        <v>1062438</v>
      </c>
      <c r="D277" s="7" t="str">
        <f t="shared" ref="D277:D284" si="74">IF($B277="N/A","N/A",IF(C277&gt;10,"No",IF(C277&lt;-10,"No","Yes")))</f>
        <v>N/A</v>
      </c>
      <c r="E277" s="1">
        <v>1092170</v>
      </c>
      <c r="F277" s="7" t="str">
        <f t="shared" ref="F277:F278" si="75">IF($B277="N/A","N/A",IF(E277&gt;10,"No",IF(E277&lt;-10,"No","Yes")))</f>
        <v>N/A</v>
      </c>
      <c r="G277" s="1">
        <v>1429685</v>
      </c>
      <c r="H277" s="7" t="str">
        <f t="shared" ref="H277:H278" si="76">IF($B277="N/A","N/A",IF(G277&gt;10,"No",IF(G277&lt;-10,"No","Yes")))</f>
        <v>N/A</v>
      </c>
      <c r="I277" s="8">
        <v>2.798</v>
      </c>
      <c r="J277" s="8">
        <v>30.9</v>
      </c>
      <c r="K277" s="1" t="s">
        <v>213</v>
      </c>
      <c r="L277" s="105" t="str">
        <f t="shared" ref="L277:L278" si="77">IF(J277="Div by 0", "N/A", IF(K277="N/A","N/A", IF(J277&gt;VALUE(MID(K277,1,2)), "No", IF(J277&lt;-1*VALUE(MID(K277,1,2)), "No", "Yes"))))</f>
        <v>N/A</v>
      </c>
    </row>
    <row r="278" spans="1:12" x14ac:dyDescent="0.2">
      <c r="A278" s="138" t="s">
        <v>689</v>
      </c>
      <c r="B278" s="1" t="s">
        <v>213</v>
      </c>
      <c r="C278" s="1">
        <v>908709.83333000005</v>
      </c>
      <c r="D278" s="7" t="str">
        <f t="shared" si="74"/>
        <v>N/A</v>
      </c>
      <c r="E278" s="1">
        <v>938924.08333000005</v>
      </c>
      <c r="F278" s="7" t="str">
        <f t="shared" si="75"/>
        <v>N/A</v>
      </c>
      <c r="G278" s="1">
        <v>1212621.9166999999</v>
      </c>
      <c r="H278" s="7" t="str">
        <f t="shared" si="76"/>
        <v>N/A</v>
      </c>
      <c r="I278" s="8">
        <v>3.3250000000000002</v>
      </c>
      <c r="J278" s="8">
        <v>29.15</v>
      </c>
      <c r="K278" s="1" t="s">
        <v>213</v>
      </c>
      <c r="L278" s="105" t="str">
        <f t="shared" si="77"/>
        <v>N/A</v>
      </c>
    </row>
    <row r="279" spans="1:12" x14ac:dyDescent="0.2">
      <c r="A279" s="138" t="s">
        <v>690</v>
      </c>
      <c r="B279" s="1" t="s">
        <v>213</v>
      </c>
      <c r="C279" s="1">
        <v>12673</v>
      </c>
      <c r="D279" s="7" t="str">
        <f t="shared" si="74"/>
        <v>N/A</v>
      </c>
      <c r="E279" s="1">
        <v>13324</v>
      </c>
      <c r="F279" s="7" t="str">
        <f t="shared" ref="F279:F284" si="78">IF($B279="N/A","N/A",IF(E279&gt;10,"No",IF(E279&lt;-10,"No","Yes")))</f>
        <v>N/A</v>
      </c>
      <c r="G279" s="1">
        <v>14404</v>
      </c>
      <c r="H279" s="7" t="str">
        <f t="shared" ref="H279:H284" si="79">IF($B279="N/A","N/A",IF(G279&gt;10,"No",IF(G279&lt;-10,"No","Yes")))</f>
        <v>N/A</v>
      </c>
      <c r="I279" s="8">
        <v>5.1369999999999996</v>
      </c>
      <c r="J279" s="8">
        <v>8.1059999999999999</v>
      </c>
      <c r="K279" s="1" t="s">
        <v>213</v>
      </c>
      <c r="L279" s="105" t="str">
        <f t="shared" ref="L279:L285" si="80">IF(J279="Div by 0", "N/A", IF(K279="N/A","N/A", IF(J279&gt;VALUE(MID(K279,1,2)), "No", IF(J279&lt;-1*VALUE(MID(K279,1,2)), "No", "Yes"))))</f>
        <v>N/A</v>
      </c>
    </row>
    <row r="280" spans="1:12" x14ac:dyDescent="0.2">
      <c r="A280" s="138" t="s">
        <v>691</v>
      </c>
      <c r="B280" s="1" t="s">
        <v>213</v>
      </c>
      <c r="C280" s="1">
        <v>12858</v>
      </c>
      <c r="D280" s="7" t="str">
        <f t="shared" si="74"/>
        <v>N/A</v>
      </c>
      <c r="E280" s="1">
        <v>13524</v>
      </c>
      <c r="F280" s="7" t="str">
        <f t="shared" si="78"/>
        <v>N/A</v>
      </c>
      <c r="G280" s="1">
        <v>14722</v>
      </c>
      <c r="H280" s="7" t="str">
        <f t="shared" si="79"/>
        <v>N/A</v>
      </c>
      <c r="I280" s="8">
        <v>5.18</v>
      </c>
      <c r="J280" s="8">
        <v>8.8580000000000005</v>
      </c>
      <c r="K280" s="1" t="s">
        <v>213</v>
      </c>
      <c r="L280" s="105" t="str">
        <f t="shared" si="80"/>
        <v>N/A</v>
      </c>
    </row>
    <row r="281" spans="1:12" x14ac:dyDescent="0.2">
      <c r="A281" s="138" t="s">
        <v>692</v>
      </c>
      <c r="B281" s="1" t="s">
        <v>213</v>
      </c>
      <c r="C281" s="1">
        <v>5614.9166667</v>
      </c>
      <c r="D281" s="7" t="str">
        <f t="shared" si="74"/>
        <v>N/A</v>
      </c>
      <c r="E281" s="1">
        <v>6025</v>
      </c>
      <c r="F281" s="7" t="str">
        <f t="shared" si="78"/>
        <v>N/A</v>
      </c>
      <c r="G281" s="1">
        <v>6379.25</v>
      </c>
      <c r="H281" s="7" t="str">
        <f t="shared" si="79"/>
        <v>N/A</v>
      </c>
      <c r="I281" s="8">
        <v>7.3029999999999999</v>
      </c>
      <c r="J281" s="8">
        <v>5.88</v>
      </c>
      <c r="K281" s="1" t="s">
        <v>213</v>
      </c>
      <c r="L281" s="105" t="str">
        <f t="shared" si="80"/>
        <v>N/A</v>
      </c>
    </row>
    <row r="282" spans="1:12" x14ac:dyDescent="0.2">
      <c r="A282" s="138" t="s">
        <v>693</v>
      </c>
      <c r="B282" s="1" t="s">
        <v>213</v>
      </c>
      <c r="C282" s="1">
        <v>46534</v>
      </c>
      <c r="D282" s="7" t="str">
        <f t="shared" si="74"/>
        <v>N/A</v>
      </c>
      <c r="E282" s="1">
        <v>49786</v>
      </c>
      <c r="F282" s="7" t="str">
        <f t="shared" si="78"/>
        <v>N/A</v>
      </c>
      <c r="G282" s="1">
        <v>52857</v>
      </c>
      <c r="H282" s="7" t="str">
        <f t="shared" si="79"/>
        <v>N/A</v>
      </c>
      <c r="I282" s="8">
        <v>6.9880000000000004</v>
      </c>
      <c r="J282" s="8">
        <v>6.1680000000000001</v>
      </c>
      <c r="K282" s="1" t="s">
        <v>213</v>
      </c>
      <c r="L282" s="105" t="str">
        <f t="shared" si="80"/>
        <v>N/A</v>
      </c>
    </row>
    <row r="283" spans="1:12" x14ac:dyDescent="0.2">
      <c r="A283" s="138" t="s">
        <v>694</v>
      </c>
      <c r="B283" s="1" t="s">
        <v>213</v>
      </c>
      <c r="C283" s="1">
        <v>51284</v>
      </c>
      <c r="D283" s="7" t="str">
        <f t="shared" si="74"/>
        <v>N/A</v>
      </c>
      <c r="E283" s="1">
        <v>54513</v>
      </c>
      <c r="F283" s="7" t="str">
        <f t="shared" si="78"/>
        <v>N/A</v>
      </c>
      <c r="G283" s="1">
        <v>58469</v>
      </c>
      <c r="H283" s="7" t="str">
        <f t="shared" si="79"/>
        <v>N/A</v>
      </c>
      <c r="I283" s="8">
        <v>6.2960000000000003</v>
      </c>
      <c r="J283" s="8">
        <v>7.2569999999999997</v>
      </c>
      <c r="K283" s="1" t="s">
        <v>213</v>
      </c>
      <c r="L283" s="105" t="str">
        <f t="shared" si="80"/>
        <v>N/A</v>
      </c>
    </row>
    <row r="284" spans="1:12" ht="25.5" x14ac:dyDescent="0.2">
      <c r="A284" s="138" t="s">
        <v>695</v>
      </c>
      <c r="B284" s="1" t="s">
        <v>213</v>
      </c>
      <c r="C284" s="1">
        <v>42754.666666999998</v>
      </c>
      <c r="D284" s="7" t="str">
        <f t="shared" si="74"/>
        <v>N/A</v>
      </c>
      <c r="E284" s="1">
        <v>45645.083333000002</v>
      </c>
      <c r="F284" s="7" t="str">
        <f t="shared" si="78"/>
        <v>N/A</v>
      </c>
      <c r="G284" s="1">
        <v>48342.833333000002</v>
      </c>
      <c r="H284" s="7" t="str">
        <f t="shared" si="79"/>
        <v>N/A</v>
      </c>
      <c r="I284" s="8">
        <v>6.76</v>
      </c>
      <c r="J284" s="8">
        <v>5.91</v>
      </c>
      <c r="K284" s="1" t="s">
        <v>213</v>
      </c>
      <c r="L284" s="105" t="str">
        <f t="shared" si="80"/>
        <v>N/A</v>
      </c>
    </row>
    <row r="285" spans="1:12" x14ac:dyDescent="0.2">
      <c r="A285" s="138" t="s">
        <v>402</v>
      </c>
      <c r="B285" s="22" t="s">
        <v>290</v>
      </c>
      <c r="C285" s="4">
        <v>33.654931003999998</v>
      </c>
      <c r="D285" s="27" t="str">
        <f>IF($B285="N/A","N/A",IF(C285&lt;=40,"Yes","No"))</f>
        <v>Yes</v>
      </c>
      <c r="E285" s="4">
        <v>34.552975306</v>
      </c>
      <c r="F285" s="27" t="str">
        <f>IF($B285="N/A","N/A",IF(E285&lt;=40,"Yes","No"))</f>
        <v>Yes</v>
      </c>
      <c r="G285" s="4">
        <v>34.455178347999997</v>
      </c>
      <c r="H285" s="27" t="str">
        <f>IF($B285="N/A","N/A",IF(G285&lt;=40,"Yes","No"))</f>
        <v>Yes</v>
      </c>
      <c r="I285" s="8">
        <v>2.6680000000000001</v>
      </c>
      <c r="J285" s="8">
        <v>-0.28299999999999997</v>
      </c>
      <c r="K285" s="28" t="s">
        <v>736</v>
      </c>
      <c r="L285" s="105" t="str">
        <f t="shared" si="80"/>
        <v>Yes</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1749</v>
      </c>
      <c r="J286" s="8" t="s">
        <v>1749</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1749</v>
      </c>
      <c r="J287" s="8" t="s">
        <v>1749</v>
      </c>
      <c r="K287" s="1" t="s">
        <v>213</v>
      </c>
      <c r="L287" s="105" t="str">
        <f t="shared" si="84"/>
        <v>N/A</v>
      </c>
    </row>
    <row r="288" spans="1:12" x14ac:dyDescent="0.2">
      <c r="A288" s="138" t="s">
        <v>698</v>
      </c>
      <c r="B288" s="1" t="s">
        <v>213</v>
      </c>
      <c r="C288" s="1">
        <v>100286</v>
      </c>
      <c r="D288" s="7" t="str">
        <f t="shared" si="81"/>
        <v>N/A</v>
      </c>
      <c r="E288" s="1">
        <v>118981</v>
      </c>
      <c r="F288" s="7" t="str">
        <f t="shared" ref="F288:F289" si="85">IF($B288="N/A","N/A",IF(E288&gt;10,"No",IF(E288&lt;-10,"No","Yes")))</f>
        <v>N/A</v>
      </c>
      <c r="G288" s="1">
        <v>0</v>
      </c>
      <c r="H288" s="7" t="str">
        <f t="shared" ref="H288:H289" si="86">IF($B288="N/A","N/A",IF(G288&gt;10,"No",IF(G288&lt;-10,"No","Yes")))</f>
        <v>N/A</v>
      </c>
      <c r="I288" s="8">
        <v>18.64</v>
      </c>
      <c r="J288" s="8">
        <v>-100</v>
      </c>
      <c r="K288" s="1" t="s">
        <v>213</v>
      </c>
      <c r="L288" s="105" t="str">
        <f t="shared" ref="L288:L289" si="87">IF(J288="Div by 0", "N/A", IF(K288="N/A","N/A", IF(J288&gt;VALUE(MID(K288,1,2)), "No", IF(J288&lt;-1*VALUE(MID(K288,1,2)), "No", "Yes"))))</f>
        <v>N/A</v>
      </c>
    </row>
    <row r="289" spans="1:12" x14ac:dyDescent="0.2">
      <c r="A289" s="138" t="s">
        <v>710</v>
      </c>
      <c r="B289" s="1" t="s">
        <v>213</v>
      </c>
      <c r="C289" s="1">
        <v>69287.333333000002</v>
      </c>
      <c r="D289" s="7" t="str">
        <f t="shared" si="81"/>
        <v>N/A</v>
      </c>
      <c r="E289" s="1">
        <v>82291.416666999998</v>
      </c>
      <c r="F289" s="7" t="str">
        <f t="shared" si="85"/>
        <v>N/A</v>
      </c>
      <c r="G289" s="1">
        <v>0</v>
      </c>
      <c r="H289" s="7" t="str">
        <f t="shared" si="86"/>
        <v>N/A</v>
      </c>
      <c r="I289" s="8">
        <v>18.77</v>
      </c>
      <c r="J289" s="8">
        <v>-100</v>
      </c>
      <c r="K289" s="1" t="s">
        <v>213</v>
      </c>
      <c r="L289" s="105" t="str">
        <f t="shared" si="87"/>
        <v>N/A</v>
      </c>
    </row>
    <row r="290" spans="1:12" x14ac:dyDescent="0.2">
      <c r="A290" s="138" t="s">
        <v>699</v>
      </c>
      <c r="B290" s="1" t="s">
        <v>213</v>
      </c>
      <c r="C290" s="1">
        <v>11151</v>
      </c>
      <c r="D290" s="7" t="str">
        <f t="shared" si="81"/>
        <v>N/A</v>
      </c>
      <c r="E290" s="1">
        <v>12495</v>
      </c>
      <c r="F290" s="7" t="str">
        <f t="shared" ref="F290:F304" si="88">IF($B290="N/A","N/A",IF(E290&gt;10,"No",IF(E290&lt;-10,"No","Yes")))</f>
        <v>N/A</v>
      </c>
      <c r="G290" s="1">
        <v>9115</v>
      </c>
      <c r="H290" s="7" t="str">
        <f t="shared" ref="H290:H304" si="89">IF($B290="N/A","N/A",IF(G290&gt;10,"No",IF(G290&lt;-10,"No","Yes")))</f>
        <v>N/A</v>
      </c>
      <c r="I290" s="8">
        <v>12.05</v>
      </c>
      <c r="J290" s="8">
        <v>-27.1</v>
      </c>
      <c r="K290" s="1" t="s">
        <v>213</v>
      </c>
      <c r="L290" s="105" t="str">
        <f t="shared" ref="L290:L301" si="90">IF(J290="Div by 0", "N/A", IF(K290="N/A","N/A", IF(J290&gt;VALUE(MID(K290,1,2)), "No", IF(J290&lt;-1*VALUE(MID(K290,1,2)), "No", "Yes"))))</f>
        <v>N/A</v>
      </c>
    </row>
    <row r="291" spans="1:12" x14ac:dyDescent="0.2">
      <c r="A291" s="138" t="s">
        <v>700</v>
      </c>
      <c r="B291" s="1" t="s">
        <v>213</v>
      </c>
      <c r="C291" s="1">
        <v>24892</v>
      </c>
      <c r="D291" s="7" t="str">
        <f t="shared" si="81"/>
        <v>N/A</v>
      </c>
      <c r="E291" s="1">
        <v>26126</v>
      </c>
      <c r="F291" s="7" t="str">
        <f t="shared" si="88"/>
        <v>N/A</v>
      </c>
      <c r="G291" s="1">
        <v>22038</v>
      </c>
      <c r="H291" s="7" t="str">
        <f t="shared" si="89"/>
        <v>N/A</v>
      </c>
      <c r="I291" s="8">
        <v>4.9569999999999999</v>
      </c>
      <c r="J291" s="8">
        <v>-15.6</v>
      </c>
      <c r="K291" s="1" t="s">
        <v>213</v>
      </c>
      <c r="L291" s="105" t="str">
        <f t="shared" si="90"/>
        <v>N/A</v>
      </c>
    </row>
    <row r="292" spans="1:12" x14ac:dyDescent="0.2">
      <c r="A292" s="138" t="s">
        <v>718</v>
      </c>
      <c r="B292" s="22" t="s">
        <v>213</v>
      </c>
      <c r="C292" s="9">
        <v>2.00867749E-2</v>
      </c>
      <c r="D292" s="7" t="str">
        <f t="shared" si="81"/>
        <v>N/A</v>
      </c>
      <c r="E292" s="9">
        <v>1.9138023399999999E-2</v>
      </c>
      <c r="F292" s="7" t="str">
        <f t="shared" si="88"/>
        <v>N/A</v>
      </c>
      <c r="G292" s="9">
        <v>1.8150467399999998E-2</v>
      </c>
      <c r="H292" s="7" t="str">
        <f t="shared" si="89"/>
        <v>N/A</v>
      </c>
      <c r="I292" s="8">
        <v>-4.72</v>
      </c>
      <c r="J292" s="8">
        <v>-5.16</v>
      </c>
      <c r="K292" s="22" t="s">
        <v>213</v>
      </c>
      <c r="L292" s="105" t="str">
        <f t="shared" si="90"/>
        <v>N/A</v>
      </c>
    </row>
    <row r="293" spans="1:12" x14ac:dyDescent="0.2">
      <c r="A293" s="138" t="s">
        <v>711</v>
      </c>
      <c r="B293" s="1" t="s">
        <v>213</v>
      </c>
      <c r="C293" s="1">
        <v>12960.583333</v>
      </c>
      <c r="D293" s="7" t="str">
        <f t="shared" si="81"/>
        <v>N/A</v>
      </c>
      <c r="E293" s="1">
        <v>14408.583333</v>
      </c>
      <c r="F293" s="7" t="str">
        <f t="shared" si="88"/>
        <v>N/A</v>
      </c>
      <c r="G293" s="1">
        <v>12579.25</v>
      </c>
      <c r="H293" s="7" t="str">
        <f t="shared" si="89"/>
        <v>N/A</v>
      </c>
      <c r="I293" s="8">
        <v>11.17</v>
      </c>
      <c r="J293" s="8">
        <v>-12.7</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1749</v>
      </c>
      <c r="J294" s="8" t="s">
        <v>1749</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1749</v>
      </c>
      <c r="J295" s="8" t="s">
        <v>1749</v>
      </c>
      <c r="K295" s="1" t="s">
        <v>213</v>
      </c>
      <c r="L295" s="105" t="str">
        <f t="shared" si="90"/>
        <v>N/A</v>
      </c>
    </row>
    <row r="296" spans="1:12" x14ac:dyDescent="0.2">
      <c r="A296" s="138" t="s">
        <v>702</v>
      </c>
      <c r="B296" s="1" t="s">
        <v>213</v>
      </c>
      <c r="C296" s="1">
        <v>693</v>
      </c>
      <c r="D296" s="7" t="str">
        <f t="shared" si="81"/>
        <v>N/A</v>
      </c>
      <c r="E296" s="1">
        <v>656</v>
      </c>
      <c r="F296" s="7" t="str">
        <f t="shared" si="88"/>
        <v>N/A</v>
      </c>
      <c r="G296" s="1">
        <v>571</v>
      </c>
      <c r="H296" s="7" t="str">
        <f t="shared" si="89"/>
        <v>N/A</v>
      </c>
      <c r="I296" s="8">
        <v>-5.34</v>
      </c>
      <c r="J296" s="8">
        <v>-13</v>
      </c>
      <c r="K296" s="1" t="s">
        <v>213</v>
      </c>
      <c r="L296" s="105" t="str">
        <f t="shared" si="90"/>
        <v>N/A</v>
      </c>
    </row>
    <row r="297" spans="1:12" x14ac:dyDescent="0.2">
      <c r="A297" s="138" t="s">
        <v>713</v>
      </c>
      <c r="B297" s="1" t="s">
        <v>213</v>
      </c>
      <c r="C297" s="1">
        <v>357.58333333000002</v>
      </c>
      <c r="D297" s="7" t="str">
        <f t="shared" si="81"/>
        <v>N/A</v>
      </c>
      <c r="E297" s="1">
        <v>322.25</v>
      </c>
      <c r="F297" s="7" t="str">
        <f t="shared" si="88"/>
        <v>N/A</v>
      </c>
      <c r="G297" s="1">
        <v>261.25</v>
      </c>
      <c r="H297" s="7" t="str">
        <f t="shared" si="89"/>
        <v>N/A</v>
      </c>
      <c r="I297" s="8">
        <v>-9.8800000000000008</v>
      </c>
      <c r="J297" s="8">
        <v>-18.899999999999999</v>
      </c>
      <c r="K297" s="1" t="s">
        <v>213</v>
      </c>
      <c r="L297" s="105" t="str">
        <f t="shared" si="90"/>
        <v>N/A</v>
      </c>
    </row>
    <row r="298" spans="1:12" x14ac:dyDescent="0.2">
      <c r="A298" s="138" t="s">
        <v>703</v>
      </c>
      <c r="B298" s="1" t="s">
        <v>213</v>
      </c>
      <c r="C298" s="1">
        <v>209</v>
      </c>
      <c r="D298" s="7" t="str">
        <f t="shared" si="81"/>
        <v>N/A</v>
      </c>
      <c r="E298" s="1">
        <v>95</v>
      </c>
      <c r="F298" s="7" t="str">
        <f t="shared" si="88"/>
        <v>N/A</v>
      </c>
      <c r="G298" s="1">
        <v>36</v>
      </c>
      <c r="H298" s="7" t="str">
        <f t="shared" si="89"/>
        <v>N/A</v>
      </c>
      <c r="I298" s="8">
        <v>-54.5</v>
      </c>
      <c r="J298" s="8">
        <v>-62.1</v>
      </c>
      <c r="K298" s="1" t="s">
        <v>213</v>
      </c>
      <c r="L298" s="105" t="str">
        <f t="shared" si="90"/>
        <v>N/A</v>
      </c>
    </row>
    <row r="299" spans="1:12" x14ac:dyDescent="0.2">
      <c r="A299" s="138" t="s">
        <v>714</v>
      </c>
      <c r="B299" s="1" t="s">
        <v>213</v>
      </c>
      <c r="C299" s="1">
        <v>134.25</v>
      </c>
      <c r="D299" s="7" t="str">
        <f t="shared" si="81"/>
        <v>N/A</v>
      </c>
      <c r="E299" s="1">
        <v>63.916666667000001</v>
      </c>
      <c r="F299" s="7" t="str">
        <f t="shared" si="88"/>
        <v>N/A</v>
      </c>
      <c r="G299" s="1">
        <v>15.833333333000001</v>
      </c>
      <c r="H299" s="7" t="str">
        <f t="shared" si="89"/>
        <v>N/A</v>
      </c>
      <c r="I299" s="8">
        <v>-52.4</v>
      </c>
      <c r="J299" s="8">
        <v>-75.2</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1749</v>
      </c>
      <c r="J300" s="8" t="s">
        <v>1749</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1749</v>
      </c>
      <c r="J301" s="8" t="s">
        <v>1749</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1749</v>
      </c>
      <c r="J302" s="8" t="s">
        <v>1749</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1749</v>
      </c>
      <c r="J303" s="8" t="s">
        <v>1749</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1749</v>
      </c>
      <c r="J304" s="8" t="s">
        <v>1749</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1749</v>
      </c>
      <c r="J305" s="8" t="s">
        <v>1749</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1749</v>
      </c>
      <c r="J306" s="8" t="s">
        <v>1749</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1749</v>
      </c>
      <c r="J307" s="8" t="s">
        <v>1749</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1749</v>
      </c>
      <c r="J308" s="8" t="s">
        <v>1749</v>
      </c>
      <c r="K308" s="1" t="s">
        <v>213</v>
      </c>
      <c r="L308" s="105" t="str">
        <f>IF(J308="Div by 0", "N/A", IF(K308="N/A","N/A", IF(J308&gt;VALUE(MID(K308,1,2)), "No", IF(J308&lt;-1*VALUE(MID(K308,1,2)), "No", "Yes"))))</f>
        <v>N/A</v>
      </c>
    </row>
    <row r="309" spans="1:12" x14ac:dyDescent="0.2">
      <c r="A309" s="156" t="s">
        <v>709</v>
      </c>
      <c r="B309" s="1" t="s">
        <v>213</v>
      </c>
      <c r="C309" s="1">
        <v>70704</v>
      </c>
      <c r="D309" s="1" t="s">
        <v>213</v>
      </c>
      <c r="E309" s="1">
        <v>75937</v>
      </c>
      <c r="F309" s="1" t="s">
        <v>213</v>
      </c>
      <c r="G309" s="1">
        <v>76622</v>
      </c>
      <c r="H309" s="1" t="s">
        <v>213</v>
      </c>
      <c r="I309" s="8">
        <v>7.4009999999999998</v>
      </c>
      <c r="J309" s="8">
        <v>0.90210000000000001</v>
      </c>
      <c r="K309" s="1" t="s">
        <v>213</v>
      </c>
      <c r="L309" s="105" t="str">
        <f>IF(J309="Div by 0", "N/A", IF(K309="N/A","N/A", IF(J309&gt;VALUE(MID(K309,1,2)), "No", IF(J309&lt;-1*VALUE(MID(K309,1,2)), "No", "Yes"))))</f>
        <v>N/A</v>
      </c>
    </row>
    <row r="310" spans="1:12" x14ac:dyDescent="0.2">
      <c r="A310" s="157" t="s">
        <v>73</v>
      </c>
      <c r="B310" s="22" t="s">
        <v>213</v>
      </c>
      <c r="C310" s="23">
        <v>1036650</v>
      </c>
      <c r="D310" s="27" t="str">
        <f>IF($B310="N/A","N/A",IF(C310&gt;10,"No",IF(C310&lt;-10,"No","Yes")))</f>
        <v>N/A</v>
      </c>
      <c r="E310" s="23">
        <v>1083471</v>
      </c>
      <c r="F310" s="27" t="str">
        <f>IF($B310="N/A","N/A",IF(E310&gt;10,"No",IF(E310&lt;-10,"No","Yes")))</f>
        <v>N/A</v>
      </c>
      <c r="G310" s="23">
        <v>1314337</v>
      </c>
      <c r="H310" s="27" t="str">
        <f>IF($B310="N/A","N/A",IF(G310&gt;10,"No",IF(G310&lt;-10,"No","Yes")))</f>
        <v>N/A</v>
      </c>
      <c r="I310" s="8">
        <v>4.5170000000000003</v>
      </c>
      <c r="J310" s="8">
        <v>21.31</v>
      </c>
      <c r="K310" s="28" t="s">
        <v>736</v>
      </c>
      <c r="L310" s="105" t="str">
        <f t="shared" ref="L310:L339" si="92">IF(J310="Div by 0", "N/A", IF(K310="N/A","N/A", IF(J310&gt;VALUE(MID(K310,1,2)), "No", IF(J310&lt;-1*VALUE(MID(K310,1,2)), "No", "Yes"))))</f>
        <v>No</v>
      </c>
    </row>
    <row r="311" spans="1:12" x14ac:dyDescent="0.2">
      <c r="A311" s="156" t="s">
        <v>182</v>
      </c>
      <c r="B311" s="22" t="s">
        <v>213</v>
      </c>
      <c r="C311" s="23">
        <v>71888</v>
      </c>
      <c r="D311" s="7" t="str">
        <f t="shared" ref="D311:D314" si="93">IF($B311="N/A","N/A",IF(C311&gt;10,"No",IF(C311&lt;-10,"No","Yes")))</f>
        <v>N/A</v>
      </c>
      <c r="E311" s="23">
        <v>74243</v>
      </c>
      <c r="F311" s="7" t="str">
        <f t="shared" ref="F311:F314" si="94">IF($B311="N/A","N/A",IF(E311&gt;10,"No",IF(E311&lt;-10,"No","Yes")))</f>
        <v>N/A</v>
      </c>
      <c r="G311" s="23">
        <v>76756</v>
      </c>
      <c r="H311" s="7" t="str">
        <f t="shared" ref="H311:H314" si="95">IF($B311="N/A","N/A",IF(G311&gt;10,"No",IF(G311&lt;-10,"No","Yes")))</f>
        <v>N/A</v>
      </c>
      <c r="I311" s="8">
        <v>3.2759999999999998</v>
      </c>
      <c r="J311" s="8">
        <v>3.3849999999999998</v>
      </c>
      <c r="K311" s="28" t="s">
        <v>736</v>
      </c>
      <c r="L311" s="105" t="str">
        <f>IF(J311="Div by 0", "N/A", IF(OR(J311="N/A",K311="N/A"),"N/A", IF(J311&gt;VALUE(MID(K311,1,2)), "No", IF(J311&lt;-1*VALUE(MID(K311,1,2)), "No", "Yes"))))</f>
        <v>Yes</v>
      </c>
    </row>
    <row r="312" spans="1:12" x14ac:dyDescent="0.2">
      <c r="A312" s="156" t="s">
        <v>183</v>
      </c>
      <c r="B312" s="22" t="s">
        <v>213</v>
      </c>
      <c r="C312" s="23">
        <v>134770</v>
      </c>
      <c r="D312" s="7" t="str">
        <f t="shared" si="93"/>
        <v>N/A</v>
      </c>
      <c r="E312" s="23">
        <v>135503</v>
      </c>
      <c r="F312" s="7" t="str">
        <f t="shared" si="94"/>
        <v>N/A</v>
      </c>
      <c r="G312" s="23">
        <v>138411</v>
      </c>
      <c r="H312" s="7" t="str">
        <f t="shared" si="95"/>
        <v>N/A</v>
      </c>
      <c r="I312" s="8">
        <v>0.54390000000000005</v>
      </c>
      <c r="J312" s="8">
        <v>2.1459999999999999</v>
      </c>
      <c r="K312" s="28" t="s">
        <v>736</v>
      </c>
      <c r="L312" s="105" t="str">
        <f t="shared" ref="L312:L314" si="96">IF(J312="Div by 0", "N/A", IF(OR(J312="N/A",K312="N/A"),"N/A", IF(J312&gt;VALUE(MID(K312,1,2)), "No", IF(J312&lt;-1*VALUE(MID(K312,1,2)), "No", "Yes"))))</f>
        <v>Yes</v>
      </c>
    </row>
    <row r="313" spans="1:12" x14ac:dyDescent="0.2">
      <c r="A313" s="156" t="s">
        <v>184</v>
      </c>
      <c r="B313" s="22" t="s">
        <v>213</v>
      </c>
      <c r="C313" s="23">
        <v>549886</v>
      </c>
      <c r="D313" s="7" t="str">
        <f t="shared" si="93"/>
        <v>N/A</v>
      </c>
      <c r="E313" s="23">
        <v>567606</v>
      </c>
      <c r="F313" s="7" t="str">
        <f t="shared" si="94"/>
        <v>N/A</v>
      </c>
      <c r="G313" s="23">
        <v>574889</v>
      </c>
      <c r="H313" s="7" t="str">
        <f t="shared" si="95"/>
        <v>N/A</v>
      </c>
      <c r="I313" s="8">
        <v>3.222</v>
      </c>
      <c r="J313" s="8">
        <v>1.2829999999999999</v>
      </c>
      <c r="K313" s="28" t="s">
        <v>736</v>
      </c>
      <c r="L313" s="105" t="str">
        <f t="shared" si="96"/>
        <v>Yes</v>
      </c>
    </row>
    <row r="314" spans="1:12" x14ac:dyDescent="0.2">
      <c r="A314" s="152" t="s">
        <v>185</v>
      </c>
      <c r="B314" s="22" t="s">
        <v>213</v>
      </c>
      <c r="C314" s="23">
        <v>280106</v>
      </c>
      <c r="D314" s="7" t="str">
        <f t="shared" si="93"/>
        <v>N/A</v>
      </c>
      <c r="E314" s="23">
        <v>306119</v>
      </c>
      <c r="F314" s="7" t="str">
        <f t="shared" si="94"/>
        <v>N/A</v>
      </c>
      <c r="G314" s="23">
        <v>524177</v>
      </c>
      <c r="H314" s="7" t="str">
        <f t="shared" si="95"/>
        <v>N/A</v>
      </c>
      <c r="I314" s="8">
        <v>9.2870000000000008</v>
      </c>
      <c r="J314" s="8">
        <v>71.23</v>
      </c>
      <c r="K314" s="28" t="s">
        <v>736</v>
      </c>
      <c r="L314" s="105" t="str">
        <f t="shared" si="96"/>
        <v>No</v>
      </c>
    </row>
    <row r="315" spans="1:12" x14ac:dyDescent="0.2">
      <c r="A315" s="156" t="s">
        <v>1099</v>
      </c>
      <c r="B315" s="9" t="s">
        <v>213</v>
      </c>
      <c r="C315" s="23">
        <v>527539</v>
      </c>
      <c r="D315" s="5" t="str">
        <f t="shared" ref="D315:F318" si="97">IF($B315="N/A","N/A",IF(C315&lt;0,"No","Yes"))</f>
        <v>N/A</v>
      </c>
      <c r="E315" s="23">
        <v>544099</v>
      </c>
      <c r="F315" s="5" t="str">
        <f t="shared" si="97"/>
        <v>N/A</v>
      </c>
      <c r="G315" s="23">
        <v>601796</v>
      </c>
      <c r="H315" s="5" t="str">
        <f t="shared" ref="H315:H318" si="98">IF($B315="N/A","N/A",IF(G315&lt;0,"No","Yes"))</f>
        <v>N/A</v>
      </c>
      <c r="I315" s="8">
        <v>3.1389999999999998</v>
      </c>
      <c r="J315" s="8">
        <v>10.6</v>
      </c>
      <c r="K315" s="1" t="s">
        <v>735</v>
      </c>
      <c r="L315" s="105" t="str">
        <f>IF(J315="Div by 0", "N/A", IF(OR(J315="N/A",K315="N/A"),"N/A", IF(J315&gt;VALUE(MID(K315,1,2)), "No", IF(J315&lt;-1*VALUE(MID(K315,1,2)), "No", "Yes"))))</f>
        <v>No</v>
      </c>
    </row>
    <row r="316" spans="1:12" x14ac:dyDescent="0.2">
      <c r="A316" s="156" t="s">
        <v>430</v>
      </c>
      <c r="B316" s="9" t="s">
        <v>213</v>
      </c>
      <c r="C316" s="23">
        <v>36524</v>
      </c>
      <c r="D316" s="5" t="str">
        <f t="shared" si="97"/>
        <v>N/A</v>
      </c>
      <c r="E316" s="23">
        <v>36811</v>
      </c>
      <c r="F316" s="5" t="str">
        <f t="shared" si="97"/>
        <v>N/A</v>
      </c>
      <c r="G316" s="23">
        <v>44001</v>
      </c>
      <c r="H316" s="5" t="str">
        <f t="shared" si="98"/>
        <v>N/A</v>
      </c>
      <c r="I316" s="8">
        <v>0.78580000000000005</v>
      </c>
      <c r="J316" s="8">
        <v>19.53</v>
      </c>
      <c r="K316" s="1" t="s">
        <v>735</v>
      </c>
      <c r="L316" s="105" t="str">
        <f t="shared" ref="L316:L318" si="99">IF(J316="Div by 0", "N/A", IF(OR(J316="N/A",K316="N/A"),"N/A", IF(J316&gt;VALUE(MID(K316,1,2)), "No", IF(J316&lt;-1*VALUE(MID(K316,1,2)), "No", "Yes"))))</f>
        <v>No</v>
      </c>
    </row>
    <row r="317" spans="1:12" x14ac:dyDescent="0.2">
      <c r="A317" s="156" t="s">
        <v>431</v>
      </c>
      <c r="B317" s="9" t="s">
        <v>213</v>
      </c>
      <c r="C317" s="23">
        <v>392062</v>
      </c>
      <c r="D317" s="5" t="str">
        <f t="shared" si="97"/>
        <v>N/A</v>
      </c>
      <c r="E317" s="23">
        <v>419653</v>
      </c>
      <c r="F317" s="5" t="str">
        <f t="shared" si="97"/>
        <v>N/A</v>
      </c>
      <c r="G317" s="23">
        <v>598861</v>
      </c>
      <c r="H317" s="5" t="str">
        <f t="shared" si="98"/>
        <v>N/A</v>
      </c>
      <c r="I317" s="8">
        <v>7.0369999999999999</v>
      </c>
      <c r="J317" s="8">
        <v>42.7</v>
      </c>
      <c r="K317" s="1" t="s">
        <v>735</v>
      </c>
      <c r="L317" s="105" t="str">
        <f t="shared" si="99"/>
        <v>No</v>
      </c>
    </row>
    <row r="318" spans="1:12" x14ac:dyDescent="0.2">
      <c r="A318" s="156" t="s">
        <v>1100</v>
      </c>
      <c r="B318" s="9" t="s">
        <v>213</v>
      </c>
      <c r="C318" s="23">
        <v>57976</v>
      </c>
      <c r="D318" s="5" t="str">
        <f t="shared" si="97"/>
        <v>N/A</v>
      </c>
      <c r="E318" s="23">
        <v>60542</v>
      </c>
      <c r="F318" s="5" t="str">
        <f t="shared" si="97"/>
        <v>N/A</v>
      </c>
      <c r="G318" s="23">
        <v>67088</v>
      </c>
      <c r="H318" s="5" t="str">
        <f t="shared" si="98"/>
        <v>N/A</v>
      </c>
      <c r="I318" s="8">
        <v>4.4260000000000002</v>
      </c>
      <c r="J318" s="8">
        <v>10.81</v>
      </c>
      <c r="K318" s="1" t="s">
        <v>735</v>
      </c>
      <c r="L318" s="105" t="str">
        <f t="shared" si="99"/>
        <v>No</v>
      </c>
    </row>
    <row r="319" spans="1:12" x14ac:dyDescent="0.2">
      <c r="A319" s="156" t="s">
        <v>98</v>
      </c>
      <c r="B319" s="22" t="s">
        <v>291</v>
      </c>
      <c r="C319" s="4">
        <v>87.434814064999998</v>
      </c>
      <c r="D319" s="27" t="str">
        <f>IF($B319="N/A","N/A",IF(C319&gt;80,"Yes","No"))</f>
        <v>Yes</v>
      </c>
      <c r="E319" s="4">
        <v>86.442738199999994</v>
      </c>
      <c r="F319" s="27" t="str">
        <f>IF($B319="N/A","N/A",IF(E319&gt;80,"Yes","No"))</f>
        <v>Yes</v>
      </c>
      <c r="G319" s="4">
        <v>94.859994049999997</v>
      </c>
      <c r="H319" s="27" t="str">
        <f>IF($B319="N/A","N/A",IF(G319&gt;80,"Yes","No"))</f>
        <v>Yes</v>
      </c>
      <c r="I319" s="8">
        <v>-1.1299999999999999</v>
      </c>
      <c r="J319" s="8">
        <v>9.7370000000000001</v>
      </c>
      <c r="K319" s="28" t="s">
        <v>736</v>
      </c>
      <c r="L319" s="105" t="str">
        <f t="shared" si="92"/>
        <v>Yes</v>
      </c>
    </row>
    <row r="320" spans="1:12" x14ac:dyDescent="0.2">
      <c r="A320" s="156" t="s">
        <v>332</v>
      </c>
      <c r="B320" s="22" t="s">
        <v>278</v>
      </c>
      <c r="C320" s="4">
        <v>0.54232383159999997</v>
      </c>
      <c r="D320" s="27" t="str">
        <f>IF($B320="N/A","N/A",IF(C320&gt;=5,"No",IF(C320&lt;0,"No","Yes")))</f>
        <v>Yes</v>
      </c>
      <c r="E320" s="4">
        <v>0.55100690279999998</v>
      </c>
      <c r="F320" s="27" t="str">
        <f>IF($B320="N/A","N/A",IF(E320&gt;=5,"No",IF(E320&lt;0,"No","Yes")))</f>
        <v>Yes</v>
      </c>
      <c r="G320" s="4">
        <v>0.48556800880000001</v>
      </c>
      <c r="H320" s="27" t="str">
        <f>IF($B320="N/A","N/A",IF(G320&gt;=5,"No",IF(G320&lt;0,"No","Yes")))</f>
        <v>Yes</v>
      </c>
      <c r="I320" s="8">
        <v>1.601</v>
      </c>
      <c r="J320" s="8">
        <v>-11.9</v>
      </c>
      <c r="K320" s="28" t="s">
        <v>736</v>
      </c>
      <c r="L320" s="105" t="str">
        <f t="shared" si="92"/>
        <v>Yes</v>
      </c>
    </row>
    <row r="321" spans="1:12" x14ac:dyDescent="0.2">
      <c r="A321" s="156" t="s">
        <v>340</v>
      </c>
      <c r="B321" s="30" t="s">
        <v>278</v>
      </c>
      <c r="C321" s="4">
        <v>4.1112236530999997</v>
      </c>
      <c r="D321" s="27" t="str">
        <f>IF($B321="N/A","N/A",IF(C321&gt;=5,"No",IF(C321&lt;0,"No","Yes")))</f>
        <v>Yes</v>
      </c>
      <c r="E321" s="4">
        <v>4.2329697795000003</v>
      </c>
      <c r="F321" s="27" t="str">
        <f>IF($B321="N/A","N/A",IF(E321&gt;=5,"No",IF(E321&lt;0,"No","Yes")))</f>
        <v>Yes</v>
      </c>
      <c r="G321" s="4">
        <v>3.660933231</v>
      </c>
      <c r="H321" s="27" t="str">
        <f>IF($B321="N/A","N/A",IF(G321&gt;=5,"No",IF(G321&lt;0,"No","Yes")))</f>
        <v>Yes</v>
      </c>
      <c r="I321" s="8">
        <v>2.9609999999999999</v>
      </c>
      <c r="J321" s="8">
        <v>-13.5</v>
      </c>
      <c r="K321" s="28" t="s">
        <v>736</v>
      </c>
      <c r="L321" s="105" t="str">
        <f t="shared" si="92"/>
        <v>Yes</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1749</v>
      </c>
      <c r="J322" s="8" t="s">
        <v>1749</v>
      </c>
      <c r="K322" s="28" t="s">
        <v>736</v>
      </c>
      <c r="L322" s="105" t="str">
        <f t="shared" si="92"/>
        <v>N/A</v>
      </c>
    </row>
    <row r="323" spans="1:12" x14ac:dyDescent="0.2">
      <c r="A323" s="156" t="s">
        <v>334</v>
      </c>
      <c r="B323" s="30" t="s">
        <v>292</v>
      </c>
      <c r="C323" s="4">
        <v>6.6134182222</v>
      </c>
      <c r="D323" s="27" t="str">
        <f>IF($B323="N/A","N/A",IF(C323&gt;0,"No",IF(C323&lt;0,"No","Yes")))</f>
        <v>No</v>
      </c>
      <c r="E323" s="4">
        <v>7.4094276634999998</v>
      </c>
      <c r="F323" s="27" t="str">
        <f>IF($B323="N/A","N/A",IF(E323&gt;0,"No",IF(E323&lt;0,"No","Yes")))</f>
        <v>No</v>
      </c>
      <c r="G323" s="4">
        <v>0</v>
      </c>
      <c r="H323" s="27" t="str">
        <f>IF($B323="N/A","N/A",IF(G323&gt;0,"No",IF(G323&lt;0,"No","Yes")))</f>
        <v>Yes</v>
      </c>
      <c r="I323" s="8">
        <v>12.04</v>
      </c>
      <c r="J323" s="8">
        <v>-100</v>
      </c>
      <c r="K323" s="28" t="s">
        <v>736</v>
      </c>
      <c r="L323" s="105" t="str">
        <f t="shared" si="92"/>
        <v>No</v>
      </c>
    </row>
    <row r="324" spans="1:12" x14ac:dyDescent="0.2">
      <c r="A324" s="156" t="s">
        <v>335</v>
      </c>
      <c r="B324" s="30" t="s">
        <v>278</v>
      </c>
      <c r="C324" s="4">
        <v>1.2490232962000001</v>
      </c>
      <c r="D324" s="27" t="str">
        <f>IF($B324="N/A","N/A",IF(C324&gt;=5,"No",IF(C324&lt;0,"No","Yes")))</f>
        <v>Yes</v>
      </c>
      <c r="E324" s="4">
        <v>1.3282312125</v>
      </c>
      <c r="F324" s="27" t="str">
        <f>IF($B324="N/A","N/A",IF(E324&gt;=5,"No",IF(E324&lt;0,"No","Yes")))</f>
        <v>Yes</v>
      </c>
      <c r="G324" s="4">
        <v>0.97174468950000004</v>
      </c>
      <c r="H324" s="27" t="str">
        <f>IF($B324="N/A","N/A",IF(G324&gt;=5,"No",IF(G324&lt;0,"No","Yes")))</f>
        <v>Yes</v>
      </c>
      <c r="I324" s="8">
        <v>6.3419999999999996</v>
      </c>
      <c r="J324" s="8">
        <v>-26.8</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1749</v>
      </c>
      <c r="J325" s="8" t="s">
        <v>1749</v>
      </c>
      <c r="K325" s="28" t="s">
        <v>736</v>
      </c>
      <c r="L325" s="105" t="str">
        <f t="shared" si="92"/>
        <v>N/A</v>
      </c>
    </row>
    <row r="326" spans="1:12" x14ac:dyDescent="0.2">
      <c r="A326" s="156" t="s">
        <v>337</v>
      </c>
      <c r="B326" s="30" t="s">
        <v>292</v>
      </c>
      <c r="C326" s="4">
        <v>3.52095693E-2</v>
      </c>
      <c r="D326" s="27" t="str">
        <f t="shared" si="100"/>
        <v>No</v>
      </c>
      <c r="E326" s="4">
        <v>2.9627004299999999E-2</v>
      </c>
      <c r="F326" s="27" t="str">
        <f t="shared" si="101"/>
        <v>No</v>
      </c>
      <c r="G326" s="4">
        <v>1.9553584799999999E-2</v>
      </c>
      <c r="H326" s="27" t="str">
        <f t="shared" si="102"/>
        <v>No</v>
      </c>
      <c r="I326" s="8">
        <v>-15.9</v>
      </c>
      <c r="J326" s="8">
        <v>-34</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8.3692390000000003E-4</v>
      </c>
      <c r="H327" s="27" t="str">
        <f>IF($B327="N/A","N/A",IF(G327&gt;0,"No",IF(G327&lt;0,"No","Yes")))</f>
        <v>No</v>
      </c>
      <c r="I327" s="8" t="s">
        <v>1749</v>
      </c>
      <c r="J327" s="8" t="s">
        <v>1749</v>
      </c>
      <c r="K327" s="28" t="s">
        <v>736</v>
      </c>
      <c r="L327" s="105" t="str">
        <f t="shared" si="92"/>
        <v>N/A</v>
      </c>
    </row>
    <row r="328" spans="1:12" x14ac:dyDescent="0.2">
      <c r="A328" s="156" t="s">
        <v>338</v>
      </c>
      <c r="B328" s="30" t="s">
        <v>292</v>
      </c>
      <c r="C328" s="4">
        <v>1.3987363100000001E-2</v>
      </c>
      <c r="D328" s="27" t="str">
        <f>IF($B328="N/A","N/A",IF(C328&gt;0,"No",IF(C328&lt;0,"No","Yes")))</f>
        <v>No</v>
      </c>
      <c r="E328" s="4">
        <v>5.9992376000000004E-3</v>
      </c>
      <c r="F328" s="27" t="str">
        <f>IF($B328="N/A","N/A",IF(E328&gt;0,"No",IF(E328&lt;0,"No","Yes")))</f>
        <v>No</v>
      </c>
      <c r="G328" s="4">
        <v>1.3695118E-3</v>
      </c>
      <c r="H328" s="27" t="str">
        <f>IF($B328="N/A","N/A",IF(G328&gt;0,"No",IF(G328&lt;0,"No","Yes")))</f>
        <v>No</v>
      </c>
      <c r="I328" s="8">
        <v>-57.1</v>
      </c>
      <c r="J328" s="8">
        <v>-77.2</v>
      </c>
      <c r="K328" s="28" t="s">
        <v>736</v>
      </c>
      <c r="L328" s="105" t="str">
        <f t="shared" si="92"/>
        <v>No</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1749</v>
      </c>
      <c r="J329" s="8" t="s">
        <v>1749</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1749</v>
      </c>
      <c r="J330" s="8" t="s">
        <v>1749</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1749</v>
      </c>
      <c r="J331" s="8" t="s">
        <v>1749</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1749</v>
      </c>
      <c r="J332" s="8" t="s">
        <v>1749</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1749</v>
      </c>
      <c r="J333" s="8" t="s">
        <v>1749</v>
      </c>
      <c r="K333" s="28" t="s">
        <v>736</v>
      </c>
      <c r="L333" s="105" t="str">
        <f t="shared" si="92"/>
        <v>N/A</v>
      </c>
    </row>
    <row r="334" spans="1:12" x14ac:dyDescent="0.2">
      <c r="A334" s="156" t="s">
        <v>1105</v>
      </c>
      <c r="B334" s="22" t="s">
        <v>293</v>
      </c>
      <c r="C334" s="4">
        <v>3.0620749530000002</v>
      </c>
      <c r="D334" s="27" t="str">
        <f>IF($B334="N/A","N/A",IF(C334&gt;15,"No",IF(C334&lt;2,"No","Yes")))</f>
        <v>Yes</v>
      </c>
      <c r="E334" s="4">
        <v>3.0392137860999999</v>
      </c>
      <c r="F334" s="27" t="str">
        <f>IF($B334="N/A","N/A",IF(E334&gt;15,"No",IF(E334&lt;2,"No","Yes")))</f>
        <v>Yes</v>
      </c>
      <c r="G334" s="4">
        <v>2.2104664097</v>
      </c>
      <c r="H334" s="27" t="str">
        <f>IF($B334="N/A","N/A",IF(G334&gt;15,"No",IF(G334&lt;2,"No","Yes")))</f>
        <v>Yes</v>
      </c>
      <c r="I334" s="8">
        <v>-0.747</v>
      </c>
      <c r="J334" s="8">
        <v>-27.3</v>
      </c>
      <c r="K334" s="28" t="s">
        <v>736</v>
      </c>
      <c r="L334" s="105" t="str">
        <f t="shared" si="92"/>
        <v>No</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1749</v>
      </c>
      <c r="J335" s="8" t="s">
        <v>1749</v>
      </c>
      <c r="K335" s="28" t="s">
        <v>736</v>
      </c>
      <c r="L335" s="105" t="str">
        <f t="shared" si="92"/>
        <v>N/A</v>
      </c>
    </row>
    <row r="336" spans="1:12" x14ac:dyDescent="0.2">
      <c r="A336" s="156" t="s">
        <v>1659</v>
      </c>
      <c r="B336" s="22" t="s">
        <v>213</v>
      </c>
      <c r="C336" s="23">
        <v>96168</v>
      </c>
      <c r="D336" s="27" t="str">
        <f>IF($B336="N/A","N/A",IF(C336&gt;10,"No",IF(C336&lt;-10,"No","Yes")))</f>
        <v>N/A</v>
      </c>
      <c r="E336" s="23">
        <v>107936</v>
      </c>
      <c r="F336" s="27" t="str">
        <f>IF($B336="N/A","N/A",IF(E336&gt;10,"No",IF(E336&lt;-10,"No","Yes")))</f>
        <v>N/A</v>
      </c>
      <c r="G336" s="23">
        <v>113798</v>
      </c>
      <c r="H336" s="27" t="str">
        <f>IF($B336="N/A","N/A",IF(G336&gt;10,"No",IF(G336&lt;-10,"No","Yes")))</f>
        <v>N/A</v>
      </c>
      <c r="I336" s="8">
        <v>12.24</v>
      </c>
      <c r="J336" s="8">
        <v>5.431</v>
      </c>
      <c r="K336" s="28" t="s">
        <v>736</v>
      </c>
      <c r="L336" s="105" t="str">
        <f t="shared" si="92"/>
        <v>Yes</v>
      </c>
    </row>
    <row r="337" spans="1:12" x14ac:dyDescent="0.2">
      <c r="A337" s="156" t="s">
        <v>1660</v>
      </c>
      <c r="B337" s="22" t="s">
        <v>213</v>
      </c>
      <c r="C337" s="23">
        <v>3019</v>
      </c>
      <c r="D337" s="27" t="str">
        <f>IF($B337="N/A","N/A",IF(C337&gt;10,"No",IF(C337&lt;-10,"No","Yes")))</f>
        <v>N/A</v>
      </c>
      <c r="E337" s="23">
        <v>3581</v>
      </c>
      <c r="F337" s="27" t="str">
        <f>IF($B337="N/A","N/A",IF(E337&gt;10,"No",IF(E337&lt;-10,"No","Yes")))</f>
        <v>N/A</v>
      </c>
      <c r="G337" s="23">
        <v>3564</v>
      </c>
      <c r="H337" s="27" t="str">
        <f>IF($B337="N/A","N/A",IF(G337&gt;10,"No",IF(G337&lt;-10,"No","Yes")))</f>
        <v>N/A</v>
      </c>
      <c r="I337" s="8">
        <v>18.62</v>
      </c>
      <c r="J337" s="8">
        <v>-0.47499999999999998</v>
      </c>
      <c r="K337" s="28" t="s">
        <v>736</v>
      </c>
      <c r="L337" s="105" t="str">
        <f t="shared" si="92"/>
        <v>Yes</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1749</v>
      </c>
      <c r="J338" s="8" t="s">
        <v>1749</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1749</v>
      </c>
      <c r="J339" s="146" t="s">
        <v>1749</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1748</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7186221638</v>
      </c>
      <c r="D6" s="7" t="str">
        <f t="shared" ref="D6:D12" si="0">IF($B6="N/A","N/A",IF(C6&gt;10,"No",IF(C6&lt;-10,"No","Yes")))</f>
        <v>N/A</v>
      </c>
      <c r="E6" s="10">
        <v>7572439214</v>
      </c>
      <c r="F6" s="7" t="str">
        <f t="shared" ref="F6:F12" si="1">IF($B6="N/A","N/A",IF(E6&gt;10,"No",IF(E6&lt;-10,"No","Yes")))</f>
        <v>N/A</v>
      </c>
      <c r="G6" s="10">
        <v>9395492198</v>
      </c>
      <c r="H6" s="7" t="str">
        <f t="shared" ref="H6:H12" si="2">IF($B6="N/A","N/A",IF(G6&gt;10,"No",IF(G6&lt;-10,"No","Yes")))</f>
        <v>N/A</v>
      </c>
      <c r="I6" s="8">
        <v>5.3739999999999997</v>
      </c>
      <c r="J6" s="8">
        <v>24.07</v>
      </c>
      <c r="K6" s="30" t="s">
        <v>734</v>
      </c>
      <c r="L6" s="105" t="str">
        <f t="shared" ref="L6:L13" si="3">IF(J6="Div by 0", "N/A", IF(K6="N/A","N/A", IF(J6&gt;VALUE(MID(K6,1,2)), "No", IF(J6&lt;-1*VALUE(MID(K6,1,2)), "No", "Yes"))))</f>
        <v>Yes</v>
      </c>
    </row>
    <row r="7" spans="1:12" x14ac:dyDescent="0.2">
      <c r="A7" s="137" t="s">
        <v>1107</v>
      </c>
      <c r="B7" s="30" t="s">
        <v>213</v>
      </c>
      <c r="C7" s="10">
        <v>5873.6826412999999</v>
      </c>
      <c r="D7" s="7" t="str">
        <f t="shared" si="0"/>
        <v>N/A</v>
      </c>
      <c r="E7" s="10">
        <v>5933.1743415000001</v>
      </c>
      <c r="F7" s="7" t="str">
        <f t="shared" si="1"/>
        <v>N/A</v>
      </c>
      <c r="G7" s="10">
        <v>6237.1866868999996</v>
      </c>
      <c r="H7" s="7" t="str">
        <f t="shared" si="2"/>
        <v>N/A</v>
      </c>
      <c r="I7" s="8">
        <v>1.0129999999999999</v>
      </c>
      <c r="J7" s="8">
        <v>5.1239999999999997</v>
      </c>
      <c r="K7" s="30" t="s">
        <v>734</v>
      </c>
      <c r="L7" s="105" t="str">
        <f t="shared" si="3"/>
        <v>Yes</v>
      </c>
    </row>
    <row r="8" spans="1:12" x14ac:dyDescent="0.2">
      <c r="A8" s="137" t="s">
        <v>719</v>
      </c>
      <c r="B8" s="30" t="s">
        <v>213</v>
      </c>
      <c r="C8" s="10">
        <v>740</v>
      </c>
      <c r="D8" s="7" t="str">
        <f t="shared" si="0"/>
        <v>N/A</v>
      </c>
      <c r="E8" s="10">
        <v>862</v>
      </c>
      <c r="F8" s="7" t="str">
        <f t="shared" si="1"/>
        <v>N/A</v>
      </c>
      <c r="G8" s="10">
        <v>1180</v>
      </c>
      <c r="H8" s="7" t="str">
        <f t="shared" si="2"/>
        <v>N/A</v>
      </c>
      <c r="I8" s="8">
        <v>16.489999999999998</v>
      </c>
      <c r="J8" s="8">
        <v>36.89</v>
      </c>
      <c r="K8" s="30" t="s">
        <v>734</v>
      </c>
      <c r="L8" s="105" t="str">
        <f t="shared" si="3"/>
        <v>No</v>
      </c>
    </row>
    <row r="9" spans="1:12" x14ac:dyDescent="0.2">
      <c r="A9" s="137" t="s">
        <v>720</v>
      </c>
      <c r="B9" s="30" t="s">
        <v>213</v>
      </c>
      <c r="C9" s="10">
        <v>1633</v>
      </c>
      <c r="D9" s="7" t="str">
        <f t="shared" si="0"/>
        <v>N/A</v>
      </c>
      <c r="E9" s="10">
        <v>1645</v>
      </c>
      <c r="F9" s="7" t="str">
        <f t="shared" si="1"/>
        <v>N/A</v>
      </c>
      <c r="G9" s="10">
        <v>2386</v>
      </c>
      <c r="H9" s="7" t="str">
        <f t="shared" si="2"/>
        <v>N/A</v>
      </c>
      <c r="I9" s="8">
        <v>0.73480000000000001</v>
      </c>
      <c r="J9" s="8">
        <v>45.05</v>
      </c>
      <c r="K9" s="30" t="s">
        <v>734</v>
      </c>
      <c r="L9" s="105" t="str">
        <f t="shared" si="3"/>
        <v>No</v>
      </c>
    </row>
    <row r="10" spans="1:12" x14ac:dyDescent="0.2">
      <c r="A10" s="137" t="s">
        <v>721</v>
      </c>
      <c r="B10" s="30" t="s">
        <v>213</v>
      </c>
      <c r="C10" s="10">
        <v>3659</v>
      </c>
      <c r="D10" s="7" t="str">
        <f t="shared" si="0"/>
        <v>N/A</v>
      </c>
      <c r="E10" s="10">
        <v>3630</v>
      </c>
      <c r="F10" s="7" t="str">
        <f t="shared" si="1"/>
        <v>N/A</v>
      </c>
      <c r="G10" s="10">
        <v>5271</v>
      </c>
      <c r="H10" s="7" t="str">
        <f t="shared" si="2"/>
        <v>N/A</v>
      </c>
      <c r="I10" s="8">
        <v>-0.79300000000000004</v>
      </c>
      <c r="J10" s="8">
        <v>45.21</v>
      </c>
      <c r="K10" s="30" t="s">
        <v>734</v>
      </c>
      <c r="L10" s="105" t="str">
        <f t="shared" si="3"/>
        <v>No</v>
      </c>
    </row>
    <row r="11" spans="1:12" x14ac:dyDescent="0.2">
      <c r="A11" s="137" t="s">
        <v>722</v>
      </c>
      <c r="B11" s="30" t="s">
        <v>213</v>
      </c>
      <c r="C11" s="10">
        <v>22901</v>
      </c>
      <c r="D11" s="7" t="str">
        <f t="shared" si="0"/>
        <v>N/A</v>
      </c>
      <c r="E11" s="10">
        <v>22308</v>
      </c>
      <c r="F11" s="7" t="str">
        <f t="shared" si="1"/>
        <v>N/A</v>
      </c>
      <c r="G11" s="10">
        <v>21679</v>
      </c>
      <c r="H11" s="7" t="str">
        <f t="shared" si="2"/>
        <v>N/A</v>
      </c>
      <c r="I11" s="8">
        <v>-2.59</v>
      </c>
      <c r="J11" s="8">
        <v>-2.82</v>
      </c>
      <c r="K11" s="30" t="s">
        <v>734</v>
      </c>
      <c r="L11" s="105" t="str">
        <f t="shared" si="3"/>
        <v>Yes</v>
      </c>
    </row>
    <row r="12" spans="1:12" x14ac:dyDescent="0.2">
      <c r="A12" s="137" t="s">
        <v>723</v>
      </c>
      <c r="B12" s="30" t="s">
        <v>213</v>
      </c>
      <c r="C12" s="10">
        <v>79964</v>
      </c>
      <c r="D12" s="7" t="str">
        <f t="shared" si="0"/>
        <v>N/A</v>
      </c>
      <c r="E12" s="10">
        <v>84493</v>
      </c>
      <c r="F12" s="7" t="str">
        <f t="shared" si="1"/>
        <v>N/A</v>
      </c>
      <c r="G12" s="10">
        <v>71847</v>
      </c>
      <c r="H12" s="7" t="str">
        <f t="shared" si="2"/>
        <v>N/A</v>
      </c>
      <c r="I12" s="8">
        <v>5.6639999999999997</v>
      </c>
      <c r="J12" s="8">
        <v>-15</v>
      </c>
      <c r="K12" s="30" t="s">
        <v>734</v>
      </c>
      <c r="L12" s="105" t="str">
        <f t="shared" si="3"/>
        <v>Yes</v>
      </c>
    </row>
    <row r="13" spans="1:12" x14ac:dyDescent="0.2">
      <c r="A13" s="137" t="s">
        <v>74</v>
      </c>
      <c r="B13" s="30" t="s">
        <v>213</v>
      </c>
      <c r="C13" s="10">
        <v>4199200</v>
      </c>
      <c r="D13" s="7" t="str">
        <f>IF($B13="N/A","N/A",IF(C13&gt;10,"No",IF(C13&lt;-10,"No","Yes")))</f>
        <v>N/A</v>
      </c>
      <c r="E13" s="10">
        <v>3114538</v>
      </c>
      <c r="F13" s="7" t="str">
        <f>IF($B13="N/A","N/A",IF(E13&gt;10,"No",IF(E13&lt;-10,"No","Yes")))</f>
        <v>N/A</v>
      </c>
      <c r="G13" s="10">
        <v>1585329</v>
      </c>
      <c r="H13" s="7" t="str">
        <f>IF($B13="N/A","N/A",IF(G13&gt;10,"No",IF(G13&lt;-10,"No","Yes")))</f>
        <v>N/A</v>
      </c>
      <c r="I13" s="8">
        <v>-25.8</v>
      </c>
      <c r="J13" s="8">
        <v>-49.1</v>
      </c>
      <c r="K13" s="30" t="s">
        <v>734</v>
      </c>
      <c r="L13" s="105" t="str">
        <f t="shared" si="3"/>
        <v>No</v>
      </c>
    </row>
    <row r="14" spans="1:12" x14ac:dyDescent="0.2">
      <c r="A14" s="153" t="s">
        <v>157</v>
      </c>
      <c r="B14" s="22" t="s">
        <v>213</v>
      </c>
      <c r="C14" s="4">
        <v>14.097384387</v>
      </c>
      <c r="D14" s="27" t="str">
        <f t="shared" ref="D14:D18" si="4">IF($B14="N/A","N/A",IF(C14&gt;10,"No",IF(C14&lt;-10,"No","Yes")))</f>
        <v>N/A</v>
      </c>
      <c r="E14" s="4">
        <v>7.9992916959000002</v>
      </c>
      <c r="F14" s="27" t="str">
        <f t="shared" ref="F14:F18" si="5">IF($B14="N/A","N/A",IF(E14&gt;10,"No",IF(E14&lt;-10,"No","Yes")))</f>
        <v>N/A</v>
      </c>
      <c r="G14" s="4">
        <v>7.2465740419999998</v>
      </c>
      <c r="H14" s="27" t="str">
        <f t="shared" ref="H14:H18" si="6">IF($B14="N/A","N/A",IF(G14&gt;10,"No",IF(G14&lt;-10,"No","Yes")))</f>
        <v>N/A</v>
      </c>
      <c r="I14" s="8">
        <v>-43.3</v>
      </c>
      <c r="J14" s="8">
        <v>-9.41</v>
      </c>
      <c r="K14" s="28" t="s">
        <v>734</v>
      </c>
      <c r="L14" s="105" t="str">
        <f t="shared" ref="L14:L18" si="7">IF(J14="Div by 0", "N/A", IF(K14="N/A","N/A", IF(J14&gt;VALUE(MID(K14,1,2)), "No", IF(J14&lt;-1*VALUE(MID(K14,1,2)), "No", "Yes"))))</f>
        <v>Yes</v>
      </c>
    </row>
    <row r="15" spans="1:12" x14ac:dyDescent="0.2">
      <c r="A15" s="137" t="s">
        <v>417</v>
      </c>
      <c r="B15" s="22" t="s">
        <v>213</v>
      </c>
      <c r="C15" s="4">
        <v>24.777024830999999</v>
      </c>
      <c r="D15" s="27" t="str">
        <f t="shared" si="4"/>
        <v>N/A</v>
      </c>
      <c r="E15" s="4">
        <v>25.382209461999999</v>
      </c>
      <c r="F15" s="27" t="str">
        <f t="shared" si="5"/>
        <v>N/A</v>
      </c>
      <c r="G15" s="4">
        <v>27.411242101999999</v>
      </c>
      <c r="H15" s="27" t="str">
        <f t="shared" si="6"/>
        <v>N/A</v>
      </c>
      <c r="I15" s="8">
        <v>2.4430000000000001</v>
      </c>
      <c r="J15" s="8">
        <v>7.9939999999999998</v>
      </c>
      <c r="K15" s="28" t="s">
        <v>734</v>
      </c>
      <c r="L15" s="105" t="str">
        <f t="shared" si="7"/>
        <v>Yes</v>
      </c>
    </row>
    <row r="16" spans="1:12" x14ac:dyDescent="0.2">
      <c r="A16" s="137" t="s">
        <v>418</v>
      </c>
      <c r="B16" s="22" t="s">
        <v>213</v>
      </c>
      <c r="C16" s="4">
        <v>11.168499277</v>
      </c>
      <c r="D16" s="27" t="str">
        <f t="shared" si="4"/>
        <v>N/A</v>
      </c>
      <c r="E16" s="4">
        <v>10.546215107</v>
      </c>
      <c r="F16" s="27" t="str">
        <f t="shared" si="5"/>
        <v>N/A</v>
      </c>
      <c r="G16" s="4">
        <v>11.300681537000001</v>
      </c>
      <c r="H16" s="27" t="str">
        <f t="shared" si="6"/>
        <v>N/A</v>
      </c>
      <c r="I16" s="8">
        <v>-5.57</v>
      </c>
      <c r="J16" s="8">
        <v>7.1539999999999999</v>
      </c>
      <c r="K16" s="28" t="s">
        <v>734</v>
      </c>
      <c r="L16" s="105" t="str">
        <f t="shared" si="7"/>
        <v>Yes</v>
      </c>
    </row>
    <row r="17" spans="1:12" x14ac:dyDescent="0.2">
      <c r="A17" s="137" t="s">
        <v>419</v>
      </c>
      <c r="B17" s="22" t="s">
        <v>213</v>
      </c>
      <c r="C17" s="4">
        <v>4.1198205163999999</v>
      </c>
      <c r="D17" s="27" t="str">
        <f t="shared" si="4"/>
        <v>N/A</v>
      </c>
      <c r="E17" s="4">
        <v>3.5824389702000001</v>
      </c>
      <c r="F17" s="27" t="str">
        <f t="shared" si="5"/>
        <v>N/A</v>
      </c>
      <c r="G17" s="4">
        <v>2.1014008293000002</v>
      </c>
      <c r="H17" s="27" t="str">
        <f t="shared" si="6"/>
        <v>N/A</v>
      </c>
      <c r="I17" s="8">
        <v>-13</v>
      </c>
      <c r="J17" s="8">
        <v>-41.3</v>
      </c>
      <c r="K17" s="28" t="s">
        <v>734</v>
      </c>
      <c r="L17" s="105" t="str">
        <f t="shared" si="7"/>
        <v>No</v>
      </c>
    </row>
    <row r="18" spans="1:12" x14ac:dyDescent="0.2">
      <c r="A18" s="137" t="s">
        <v>420</v>
      </c>
      <c r="B18" s="22" t="s">
        <v>213</v>
      </c>
      <c r="C18" s="4">
        <v>30.310561072999999</v>
      </c>
      <c r="D18" s="27" t="str">
        <f t="shared" si="4"/>
        <v>N/A</v>
      </c>
      <c r="E18" s="4">
        <v>10.52982441</v>
      </c>
      <c r="F18" s="27" t="str">
        <f t="shared" si="5"/>
        <v>N/A</v>
      </c>
      <c r="G18" s="4">
        <v>8.6406638211000004</v>
      </c>
      <c r="H18" s="27" t="str">
        <f t="shared" si="6"/>
        <v>N/A</v>
      </c>
      <c r="I18" s="8">
        <v>-65.3</v>
      </c>
      <c r="J18" s="8">
        <v>-17.899999999999999</v>
      </c>
      <c r="K18" s="28" t="s">
        <v>734</v>
      </c>
      <c r="L18" s="105" t="str">
        <f t="shared" si="7"/>
        <v>Yes</v>
      </c>
    </row>
    <row r="19" spans="1:12" x14ac:dyDescent="0.2">
      <c r="A19" s="137" t="s">
        <v>75</v>
      </c>
      <c r="B19" s="30" t="s">
        <v>213</v>
      </c>
      <c r="C19" s="23">
        <v>27</v>
      </c>
      <c r="D19" s="27" t="str">
        <f t="shared" ref="D19:D50" si="8">IF($B19="N/A","N/A",IF(C19&gt;10,"No",IF(C19&lt;-10,"No","Yes")))</f>
        <v>N/A</v>
      </c>
      <c r="E19" s="23">
        <v>23</v>
      </c>
      <c r="F19" s="27" t="str">
        <f t="shared" ref="F19:F50" si="9">IF($B19="N/A","N/A",IF(E19&gt;10,"No",IF(E19&lt;-10,"No","Yes")))</f>
        <v>N/A</v>
      </c>
      <c r="G19" s="23">
        <v>11</v>
      </c>
      <c r="H19" s="27" t="str">
        <f t="shared" ref="H19:H50" si="10">IF($B19="N/A","N/A",IF(G19&gt;10,"No",IF(G19&lt;-10,"No","Yes")))</f>
        <v>N/A</v>
      </c>
      <c r="I19" s="8">
        <v>-14.8</v>
      </c>
      <c r="J19" s="8">
        <v>-60.9</v>
      </c>
      <c r="K19" s="30" t="s">
        <v>213</v>
      </c>
      <c r="L19" s="105" t="str">
        <f t="shared" ref="L19:L25" si="11">IF(J19="Div by 0", "N/A", IF(K19="N/A","N/A", IF(J19&gt;VALUE(MID(K19,1,2)), "No", IF(J19&lt;-1*VALUE(MID(K19,1,2)), "No", "Yes"))))</f>
        <v>N/A</v>
      </c>
    </row>
    <row r="20" spans="1:12" x14ac:dyDescent="0.2">
      <c r="A20" s="137" t="s">
        <v>76</v>
      </c>
      <c r="B20" s="30" t="s">
        <v>213</v>
      </c>
      <c r="C20" s="23">
        <v>109</v>
      </c>
      <c r="D20" s="27" t="str">
        <f t="shared" si="8"/>
        <v>N/A</v>
      </c>
      <c r="E20" s="23">
        <v>140</v>
      </c>
      <c r="F20" s="27" t="str">
        <f t="shared" si="9"/>
        <v>N/A</v>
      </c>
      <c r="G20" s="23">
        <v>109</v>
      </c>
      <c r="H20" s="27" t="str">
        <f t="shared" si="10"/>
        <v>N/A</v>
      </c>
      <c r="I20" s="8">
        <v>28.44</v>
      </c>
      <c r="J20" s="8">
        <v>-22.1</v>
      </c>
      <c r="K20" s="30" t="s">
        <v>213</v>
      </c>
      <c r="L20" s="105" t="str">
        <f t="shared" si="11"/>
        <v>N/A</v>
      </c>
    </row>
    <row r="21" spans="1:12" x14ac:dyDescent="0.2">
      <c r="A21" s="153" t="s">
        <v>1107</v>
      </c>
      <c r="B21" s="30" t="s">
        <v>213</v>
      </c>
      <c r="C21" s="10">
        <v>5873.6826412999999</v>
      </c>
      <c r="D21" s="7" t="str">
        <f t="shared" si="8"/>
        <v>N/A</v>
      </c>
      <c r="E21" s="10">
        <v>5933.1743415000001</v>
      </c>
      <c r="F21" s="7" t="str">
        <f t="shared" si="9"/>
        <v>N/A</v>
      </c>
      <c r="G21" s="10">
        <v>6237.1866868999996</v>
      </c>
      <c r="H21" s="7" t="str">
        <f t="shared" si="10"/>
        <v>N/A</v>
      </c>
      <c r="I21" s="8">
        <v>1.0129999999999999</v>
      </c>
      <c r="J21" s="8">
        <v>5.1239999999999997</v>
      </c>
      <c r="K21" s="30" t="s">
        <v>734</v>
      </c>
      <c r="L21" s="105" t="str">
        <f t="shared" si="11"/>
        <v>Yes</v>
      </c>
    </row>
    <row r="22" spans="1:12" x14ac:dyDescent="0.2">
      <c r="A22" s="137" t="s">
        <v>1689</v>
      </c>
      <c r="B22" s="30" t="s">
        <v>213</v>
      </c>
      <c r="C22" s="10">
        <v>16055.643601</v>
      </c>
      <c r="D22" s="7" t="str">
        <f t="shared" si="8"/>
        <v>N/A</v>
      </c>
      <c r="E22" s="10">
        <v>16809.30732</v>
      </c>
      <c r="F22" s="7" t="str">
        <f t="shared" si="9"/>
        <v>N/A</v>
      </c>
      <c r="G22" s="10">
        <v>13702.334969</v>
      </c>
      <c r="H22" s="7" t="str">
        <f t="shared" si="10"/>
        <v>N/A</v>
      </c>
      <c r="I22" s="8">
        <v>4.694</v>
      </c>
      <c r="J22" s="8">
        <v>-18.5</v>
      </c>
      <c r="K22" s="30" t="s">
        <v>734</v>
      </c>
      <c r="L22" s="105" t="str">
        <f t="shared" si="11"/>
        <v>Yes</v>
      </c>
    </row>
    <row r="23" spans="1:12" x14ac:dyDescent="0.2">
      <c r="A23" s="137" t="s">
        <v>1108</v>
      </c>
      <c r="B23" s="30" t="s">
        <v>213</v>
      </c>
      <c r="C23" s="10">
        <v>19792.361566</v>
      </c>
      <c r="D23" s="7" t="str">
        <f t="shared" si="8"/>
        <v>N/A</v>
      </c>
      <c r="E23" s="10">
        <v>20146.43303</v>
      </c>
      <c r="F23" s="7" t="str">
        <f t="shared" si="9"/>
        <v>N/A</v>
      </c>
      <c r="G23" s="10">
        <v>19837.837353999999</v>
      </c>
      <c r="H23" s="7" t="str">
        <f t="shared" si="10"/>
        <v>N/A</v>
      </c>
      <c r="I23" s="8">
        <v>1.7889999999999999</v>
      </c>
      <c r="J23" s="8">
        <v>-1.53</v>
      </c>
      <c r="K23" s="30" t="s">
        <v>734</v>
      </c>
      <c r="L23" s="105" t="str">
        <f t="shared" si="11"/>
        <v>Yes</v>
      </c>
    </row>
    <row r="24" spans="1:12" x14ac:dyDescent="0.2">
      <c r="A24" s="137" t="s">
        <v>1109</v>
      </c>
      <c r="B24" s="30" t="s">
        <v>213</v>
      </c>
      <c r="C24" s="10">
        <v>2468.8385106999999</v>
      </c>
      <c r="D24" s="7" t="str">
        <f t="shared" si="8"/>
        <v>N/A</v>
      </c>
      <c r="E24" s="10">
        <v>2554.8062854999998</v>
      </c>
      <c r="F24" s="7" t="str">
        <f t="shared" si="9"/>
        <v>N/A</v>
      </c>
      <c r="G24" s="10">
        <v>2720.8769229</v>
      </c>
      <c r="H24" s="7" t="str">
        <f t="shared" si="10"/>
        <v>N/A</v>
      </c>
      <c r="I24" s="8">
        <v>3.4820000000000002</v>
      </c>
      <c r="J24" s="8">
        <v>6.5</v>
      </c>
      <c r="K24" s="30" t="s">
        <v>734</v>
      </c>
      <c r="L24" s="105" t="str">
        <f t="shared" si="11"/>
        <v>Yes</v>
      </c>
    </row>
    <row r="25" spans="1:12" x14ac:dyDescent="0.2">
      <c r="A25" s="137" t="s">
        <v>1110</v>
      </c>
      <c r="B25" s="30" t="s">
        <v>213</v>
      </c>
      <c r="C25" s="10">
        <v>3747.3821174</v>
      </c>
      <c r="D25" s="7" t="str">
        <f t="shared" si="8"/>
        <v>N/A</v>
      </c>
      <c r="E25" s="10">
        <v>3740.9669073</v>
      </c>
      <c r="F25" s="7" t="str">
        <f t="shared" si="9"/>
        <v>N/A</v>
      </c>
      <c r="G25" s="10">
        <v>5445.4748439000005</v>
      </c>
      <c r="H25" s="7" t="str">
        <f t="shared" si="10"/>
        <v>N/A</v>
      </c>
      <c r="I25" s="8">
        <v>-0.17100000000000001</v>
      </c>
      <c r="J25" s="8">
        <v>45.56</v>
      </c>
      <c r="K25" s="30" t="s">
        <v>734</v>
      </c>
      <c r="L25" s="105" t="str">
        <f t="shared" si="11"/>
        <v>No</v>
      </c>
    </row>
    <row r="26" spans="1:12" x14ac:dyDescent="0.2">
      <c r="A26" s="128" t="s">
        <v>1111</v>
      </c>
      <c r="B26" s="30" t="s">
        <v>213</v>
      </c>
      <c r="C26" s="10">
        <v>5971.3754701999997</v>
      </c>
      <c r="D26" s="7" t="str">
        <f t="shared" si="8"/>
        <v>N/A</v>
      </c>
      <c r="E26" s="10">
        <v>5975.9054849000004</v>
      </c>
      <c r="F26" s="7" t="str">
        <f t="shared" si="9"/>
        <v>N/A</v>
      </c>
      <c r="G26" s="10">
        <v>6223.1115331000001</v>
      </c>
      <c r="H26" s="7" t="str">
        <f t="shared" si="10"/>
        <v>N/A</v>
      </c>
      <c r="I26" s="8">
        <v>7.5899999999999995E-2</v>
      </c>
      <c r="J26" s="8">
        <v>4.1369999999999996</v>
      </c>
      <c r="K26" s="30" t="s">
        <v>734</v>
      </c>
      <c r="L26" s="105" t="str">
        <f>IF(J26="Div by 0", "N/A", IF(OR(J26="N/A",K26="N/A"),"N/A", IF(J26&gt;VALUE(MID(K26,1,2)), "No", IF(J26&lt;-1*VALUE(MID(K26,1,2)), "No", "Yes"))))</f>
        <v>Yes</v>
      </c>
    </row>
    <row r="27" spans="1:12" x14ac:dyDescent="0.2">
      <c r="A27" s="128" t="s">
        <v>1112</v>
      </c>
      <c r="B27" s="30" t="s">
        <v>213</v>
      </c>
      <c r="C27" s="10">
        <v>5744.2962662</v>
      </c>
      <c r="D27" s="7" t="str">
        <f t="shared" si="8"/>
        <v>N/A</v>
      </c>
      <c r="E27" s="10">
        <v>5876.7510031000002</v>
      </c>
      <c r="F27" s="7" t="str">
        <f t="shared" si="9"/>
        <v>N/A</v>
      </c>
      <c r="G27" s="10">
        <v>6254.9358511</v>
      </c>
      <c r="H27" s="7" t="str">
        <f t="shared" si="10"/>
        <v>N/A</v>
      </c>
      <c r="I27" s="8">
        <v>2.306</v>
      </c>
      <c r="J27" s="8">
        <v>6.4349999999999996</v>
      </c>
      <c r="K27" s="30" t="s">
        <v>734</v>
      </c>
      <c r="L27" s="105" t="str">
        <f>IF(J27="Div by 0", "N/A", IF(OR(J27="N/A",K27="N/A"),"N/A", IF(J27&gt;VALUE(MID(K27,1,2)), "No", IF(J27&lt;-1*VALUE(MID(K27,1,2)), "No", "Yes"))))</f>
        <v>Yes</v>
      </c>
    </row>
    <row r="28" spans="1:12" x14ac:dyDescent="0.2">
      <c r="A28" s="153" t="s">
        <v>1113</v>
      </c>
      <c r="B28" s="30" t="s">
        <v>213</v>
      </c>
      <c r="C28" s="10">
        <v>14501.702902999999</v>
      </c>
      <c r="D28" s="7" t="str">
        <f t="shared" si="8"/>
        <v>N/A</v>
      </c>
      <c r="E28" s="10">
        <v>15047.928174999999</v>
      </c>
      <c r="F28" s="7" t="str">
        <f t="shared" si="9"/>
        <v>N/A</v>
      </c>
      <c r="G28" s="10">
        <v>12957.408831000001</v>
      </c>
      <c r="H28" s="7" t="str">
        <f t="shared" si="10"/>
        <v>N/A</v>
      </c>
      <c r="I28" s="8">
        <v>3.7669999999999999</v>
      </c>
      <c r="J28" s="8">
        <v>-13.9</v>
      </c>
      <c r="K28" s="30" t="s">
        <v>734</v>
      </c>
      <c r="L28" s="105" t="str">
        <f>IF(J28="Div by 0", "N/A", IF(K28="N/A","N/A", IF(J28&gt;VALUE(MID(K28,1,2)), "No", IF(J28&lt;-1*VALUE(MID(K28,1,2)), "No", "Yes"))))</f>
        <v>Yes</v>
      </c>
    </row>
    <row r="29" spans="1:12" x14ac:dyDescent="0.2">
      <c r="A29" s="128" t="s">
        <v>1114</v>
      </c>
      <c r="B29" s="30" t="s">
        <v>213</v>
      </c>
      <c r="C29" s="10">
        <v>15787.456772</v>
      </c>
      <c r="D29" s="7" t="str">
        <f t="shared" si="8"/>
        <v>N/A</v>
      </c>
      <c r="E29" s="10">
        <v>16576.375982000001</v>
      </c>
      <c r="F29" s="7" t="str">
        <f t="shared" si="9"/>
        <v>N/A</v>
      </c>
      <c r="G29" s="10">
        <v>13455.977692</v>
      </c>
      <c r="H29" s="7" t="str">
        <f t="shared" si="10"/>
        <v>N/A</v>
      </c>
      <c r="I29" s="8">
        <v>4.9969999999999999</v>
      </c>
      <c r="J29" s="8">
        <v>-18.8</v>
      </c>
      <c r="K29" s="30" t="s">
        <v>734</v>
      </c>
      <c r="L29" s="105" t="str">
        <f>IF(J29="Div by 0", "N/A", IF(K29="N/A","N/A", IF(J29&gt;VALUE(MID(K29,1,2)), "No", IF(J29&lt;-1*VALUE(MID(K29,1,2)), "No", "Yes"))))</f>
        <v>Yes</v>
      </c>
    </row>
    <row r="30" spans="1:12" x14ac:dyDescent="0.2">
      <c r="A30" s="128" t="s">
        <v>1115</v>
      </c>
      <c r="B30" s="30" t="s">
        <v>213</v>
      </c>
      <c r="C30" s="10">
        <v>14244.171249000001</v>
      </c>
      <c r="D30" s="7" t="str">
        <f t="shared" si="8"/>
        <v>N/A</v>
      </c>
      <c r="E30" s="10">
        <v>14596.850881</v>
      </c>
      <c r="F30" s="7" t="str">
        <f t="shared" si="9"/>
        <v>N/A</v>
      </c>
      <c r="G30" s="10">
        <v>14144.420764</v>
      </c>
      <c r="H30" s="7" t="str">
        <f t="shared" si="10"/>
        <v>N/A</v>
      </c>
      <c r="I30" s="8">
        <v>2.476</v>
      </c>
      <c r="J30" s="8">
        <v>-3.1</v>
      </c>
      <c r="K30" s="30" t="s">
        <v>734</v>
      </c>
      <c r="L30" s="105" t="str">
        <f>IF(J30="Div by 0", "N/A", IF(K30="N/A","N/A", IF(J30&gt;VALUE(MID(K30,1,2)), "No", IF(J30&lt;-1*VALUE(MID(K30,1,2)), "No", "Yes"))))</f>
        <v>Yes</v>
      </c>
    </row>
    <row r="31" spans="1:12" x14ac:dyDescent="0.2">
      <c r="A31" s="128" t="s">
        <v>1116</v>
      </c>
      <c r="B31" s="30" t="s">
        <v>213</v>
      </c>
      <c r="C31" s="10">
        <v>14115.431490000001</v>
      </c>
      <c r="D31" s="7" t="str">
        <f t="shared" si="8"/>
        <v>N/A</v>
      </c>
      <c r="E31" s="10">
        <v>14679.806089</v>
      </c>
      <c r="F31" s="7" t="str">
        <f t="shared" si="9"/>
        <v>N/A</v>
      </c>
      <c r="G31" s="10">
        <v>12328.534519999999</v>
      </c>
      <c r="H31" s="7" t="str">
        <f t="shared" si="10"/>
        <v>N/A</v>
      </c>
      <c r="I31" s="8">
        <v>3.9980000000000002</v>
      </c>
      <c r="J31" s="8">
        <v>-16</v>
      </c>
      <c r="K31" s="30" t="s">
        <v>734</v>
      </c>
      <c r="L31" s="105" t="str">
        <f>IF(J31="Div by 0", "N/A", IF(OR(J31="N/A",K31="N/A"),"N/A", IF(J31&gt;VALUE(MID(K31,1,2)), "No", IF(J31&lt;-1*VALUE(MID(K31,1,2)), "No", "Yes"))))</f>
        <v>Yes</v>
      </c>
    </row>
    <row r="32" spans="1:12" x14ac:dyDescent="0.2">
      <c r="A32" s="128" t="s">
        <v>1117</v>
      </c>
      <c r="B32" s="30" t="s">
        <v>213</v>
      </c>
      <c r="C32" s="10">
        <v>15130.502490000001</v>
      </c>
      <c r="D32" s="7" t="str">
        <f t="shared" si="8"/>
        <v>N/A</v>
      </c>
      <c r="E32" s="10">
        <v>15644.122117999999</v>
      </c>
      <c r="F32" s="7" t="str">
        <f t="shared" si="9"/>
        <v>N/A</v>
      </c>
      <c r="G32" s="10">
        <v>13953.338319</v>
      </c>
      <c r="H32" s="7" t="str">
        <f t="shared" si="10"/>
        <v>N/A</v>
      </c>
      <c r="I32" s="8">
        <v>3.395</v>
      </c>
      <c r="J32" s="8">
        <v>-10.8</v>
      </c>
      <c r="K32" s="30" t="s">
        <v>734</v>
      </c>
      <c r="L32" s="105" t="str">
        <f>IF(J32="Div by 0", "N/A", IF(OR(J32="N/A",K32="N/A"),"N/A", IF(J32&gt;VALUE(MID(K32,1,2)), "No", IF(J32&lt;-1*VALUE(MID(K32,1,2)), "No", "Yes"))))</f>
        <v>Yes</v>
      </c>
    </row>
    <row r="33" spans="1:12" x14ac:dyDescent="0.2">
      <c r="A33" s="128" t="s">
        <v>1692</v>
      </c>
      <c r="B33" s="30" t="s">
        <v>213</v>
      </c>
      <c r="C33" s="10">
        <v>5731.3540217999998</v>
      </c>
      <c r="D33" s="7" t="str">
        <f t="shared" si="8"/>
        <v>N/A</v>
      </c>
      <c r="E33" s="10">
        <v>6750.8974251</v>
      </c>
      <c r="F33" s="7" t="str">
        <f t="shared" si="9"/>
        <v>N/A</v>
      </c>
      <c r="G33" s="10">
        <v>9421.6359157000006</v>
      </c>
      <c r="H33" s="7" t="str">
        <f t="shared" si="10"/>
        <v>N/A</v>
      </c>
      <c r="I33" s="8">
        <v>17.79</v>
      </c>
      <c r="J33" s="8">
        <v>39.56</v>
      </c>
      <c r="K33" s="30" t="s">
        <v>734</v>
      </c>
      <c r="L33" s="105" t="str">
        <f t="shared" ref="L33:L45" si="12">IF(J33="Div by 0", "N/A", IF(K33="N/A","N/A", IF(J33&gt;VALUE(MID(K33,1,2)), "No", IF(J33&lt;-1*VALUE(MID(K33,1,2)), "No", "Yes"))))</f>
        <v>No</v>
      </c>
    </row>
    <row r="34" spans="1:12" x14ac:dyDescent="0.2">
      <c r="A34" s="128" t="s">
        <v>1693</v>
      </c>
      <c r="B34" s="30" t="s">
        <v>213</v>
      </c>
      <c r="C34" s="10">
        <v>1563.7973669999999</v>
      </c>
      <c r="D34" s="7" t="str">
        <f t="shared" si="8"/>
        <v>N/A</v>
      </c>
      <c r="E34" s="10">
        <v>1692.7810045000001</v>
      </c>
      <c r="F34" s="7" t="str">
        <f t="shared" si="9"/>
        <v>N/A</v>
      </c>
      <c r="G34" s="10">
        <v>1980.7407869000001</v>
      </c>
      <c r="H34" s="7" t="str">
        <f t="shared" si="10"/>
        <v>N/A</v>
      </c>
      <c r="I34" s="8">
        <v>8.2479999999999993</v>
      </c>
      <c r="J34" s="8">
        <v>17.010000000000002</v>
      </c>
      <c r="K34" s="30" t="s">
        <v>734</v>
      </c>
      <c r="L34" s="105" t="str">
        <f t="shared" si="12"/>
        <v>Yes</v>
      </c>
    </row>
    <row r="35" spans="1:12" x14ac:dyDescent="0.2">
      <c r="A35" s="128" t="s">
        <v>1694</v>
      </c>
      <c r="B35" s="30" t="s">
        <v>213</v>
      </c>
      <c r="C35" s="10">
        <v>14436.591671</v>
      </c>
      <c r="D35" s="7" t="str">
        <f t="shared" si="8"/>
        <v>N/A</v>
      </c>
      <c r="E35" s="10">
        <v>14885.001764000001</v>
      </c>
      <c r="F35" s="7" t="str">
        <f t="shared" si="9"/>
        <v>N/A</v>
      </c>
      <c r="G35" s="10">
        <v>16590.183685</v>
      </c>
      <c r="H35" s="7" t="str">
        <f t="shared" si="10"/>
        <v>N/A</v>
      </c>
      <c r="I35" s="8">
        <v>3.1059999999999999</v>
      </c>
      <c r="J35" s="8">
        <v>11.46</v>
      </c>
      <c r="K35" s="30" t="s">
        <v>734</v>
      </c>
      <c r="L35" s="105" t="str">
        <f t="shared" si="12"/>
        <v>Yes</v>
      </c>
    </row>
    <row r="36" spans="1:12" x14ac:dyDescent="0.2">
      <c r="A36" s="128" t="s">
        <v>1695</v>
      </c>
      <c r="B36" s="30" t="s">
        <v>213</v>
      </c>
      <c r="C36" s="10">
        <v>293.57138738999998</v>
      </c>
      <c r="D36" s="7" t="str">
        <f t="shared" si="8"/>
        <v>N/A</v>
      </c>
      <c r="E36" s="10">
        <v>228.95159322000001</v>
      </c>
      <c r="F36" s="7" t="str">
        <f t="shared" si="9"/>
        <v>N/A</v>
      </c>
      <c r="G36" s="10">
        <v>327.42167361000003</v>
      </c>
      <c r="H36" s="7" t="str">
        <f t="shared" si="10"/>
        <v>N/A</v>
      </c>
      <c r="I36" s="8">
        <v>-22</v>
      </c>
      <c r="J36" s="8">
        <v>43.01</v>
      </c>
      <c r="K36" s="30" t="s">
        <v>734</v>
      </c>
      <c r="L36" s="105" t="str">
        <f t="shared" si="12"/>
        <v>No</v>
      </c>
    </row>
    <row r="37" spans="1:12" x14ac:dyDescent="0.2">
      <c r="A37" s="128" t="s">
        <v>1696</v>
      </c>
      <c r="B37" s="30" t="s">
        <v>213</v>
      </c>
      <c r="C37" s="10" t="s">
        <v>1749</v>
      </c>
      <c r="D37" s="7" t="str">
        <f t="shared" si="8"/>
        <v>N/A</v>
      </c>
      <c r="E37" s="10" t="s">
        <v>1749</v>
      </c>
      <c r="F37" s="7" t="str">
        <f t="shared" si="9"/>
        <v>N/A</v>
      </c>
      <c r="G37" s="10" t="s">
        <v>1749</v>
      </c>
      <c r="H37" s="7" t="str">
        <f t="shared" si="10"/>
        <v>N/A</v>
      </c>
      <c r="I37" s="8" t="s">
        <v>1749</v>
      </c>
      <c r="J37" s="8" t="s">
        <v>1749</v>
      </c>
      <c r="K37" s="30" t="s">
        <v>734</v>
      </c>
      <c r="L37" s="105" t="str">
        <f t="shared" si="12"/>
        <v>N/A</v>
      </c>
    </row>
    <row r="38" spans="1:12" x14ac:dyDescent="0.2">
      <c r="A38" s="128" t="s">
        <v>1697</v>
      </c>
      <c r="B38" s="30" t="s">
        <v>213</v>
      </c>
      <c r="C38" s="10" t="s">
        <v>1749</v>
      </c>
      <c r="D38" s="7" t="str">
        <f t="shared" si="8"/>
        <v>N/A</v>
      </c>
      <c r="E38" s="10">
        <v>0</v>
      </c>
      <c r="F38" s="7" t="str">
        <f t="shared" si="9"/>
        <v>N/A</v>
      </c>
      <c r="G38" s="10" t="s">
        <v>1749</v>
      </c>
      <c r="H38" s="7" t="str">
        <f t="shared" si="10"/>
        <v>N/A</v>
      </c>
      <c r="I38" s="8" t="s">
        <v>1749</v>
      </c>
      <c r="J38" s="8" t="s">
        <v>1749</v>
      </c>
      <c r="K38" s="30" t="s">
        <v>734</v>
      </c>
      <c r="L38" s="105" t="str">
        <f t="shared" si="12"/>
        <v>N/A</v>
      </c>
    </row>
    <row r="39" spans="1:12" x14ac:dyDescent="0.2">
      <c r="A39" s="128" t="s">
        <v>1698</v>
      </c>
      <c r="B39" s="30" t="s">
        <v>213</v>
      </c>
      <c r="C39" s="10">
        <v>198.25700165000001</v>
      </c>
      <c r="D39" s="7" t="str">
        <f t="shared" si="8"/>
        <v>N/A</v>
      </c>
      <c r="E39" s="10">
        <v>179.16367441</v>
      </c>
      <c r="F39" s="7" t="str">
        <f t="shared" si="9"/>
        <v>N/A</v>
      </c>
      <c r="G39" s="10">
        <v>234.15164948</v>
      </c>
      <c r="H39" s="7" t="str">
        <f t="shared" si="10"/>
        <v>N/A</v>
      </c>
      <c r="I39" s="8">
        <v>-9.6300000000000008</v>
      </c>
      <c r="J39" s="8">
        <v>30.69</v>
      </c>
      <c r="K39" s="30" t="s">
        <v>734</v>
      </c>
      <c r="L39" s="105" t="str">
        <f t="shared" si="12"/>
        <v>No</v>
      </c>
    </row>
    <row r="40" spans="1:12" x14ac:dyDescent="0.2">
      <c r="A40" s="128" t="s">
        <v>1699</v>
      </c>
      <c r="B40" s="30" t="s">
        <v>213</v>
      </c>
      <c r="C40" s="10" t="s">
        <v>1749</v>
      </c>
      <c r="D40" s="7" t="str">
        <f t="shared" si="8"/>
        <v>N/A</v>
      </c>
      <c r="E40" s="10" t="s">
        <v>1749</v>
      </c>
      <c r="F40" s="7" t="str">
        <f t="shared" si="9"/>
        <v>N/A</v>
      </c>
      <c r="G40" s="10" t="s">
        <v>1749</v>
      </c>
      <c r="H40" s="7" t="str">
        <f t="shared" si="10"/>
        <v>N/A</v>
      </c>
      <c r="I40" s="8" t="s">
        <v>1749</v>
      </c>
      <c r="J40" s="8" t="s">
        <v>1749</v>
      </c>
      <c r="K40" s="30" t="s">
        <v>734</v>
      </c>
      <c r="L40" s="105" t="str">
        <f t="shared" si="12"/>
        <v>N/A</v>
      </c>
    </row>
    <row r="41" spans="1:12" x14ac:dyDescent="0.2">
      <c r="A41" s="128" t="s">
        <v>1700</v>
      </c>
      <c r="B41" s="30" t="s">
        <v>213</v>
      </c>
      <c r="C41" s="10">
        <v>47397.613518999999</v>
      </c>
      <c r="D41" s="7" t="str">
        <f t="shared" si="8"/>
        <v>N/A</v>
      </c>
      <c r="E41" s="10">
        <v>51751.440425000001</v>
      </c>
      <c r="F41" s="7" t="str">
        <f t="shared" si="9"/>
        <v>N/A</v>
      </c>
      <c r="G41" s="10">
        <v>28618.011209</v>
      </c>
      <c r="H41" s="7" t="str">
        <f t="shared" si="10"/>
        <v>N/A</v>
      </c>
      <c r="I41" s="8">
        <v>9.1859999999999999</v>
      </c>
      <c r="J41" s="8">
        <v>-44.7</v>
      </c>
      <c r="K41" s="30" t="s">
        <v>734</v>
      </c>
      <c r="L41" s="105" t="str">
        <f t="shared" si="12"/>
        <v>No</v>
      </c>
    </row>
    <row r="42" spans="1:12" x14ac:dyDescent="0.2">
      <c r="A42" s="128" t="s">
        <v>1701</v>
      </c>
      <c r="B42" s="30" t="s">
        <v>213</v>
      </c>
      <c r="C42" s="10">
        <v>49338.333333000002</v>
      </c>
      <c r="D42" s="7" t="str">
        <f t="shared" si="8"/>
        <v>N/A</v>
      </c>
      <c r="E42" s="10">
        <v>29036.2</v>
      </c>
      <c r="F42" s="7" t="str">
        <f t="shared" si="9"/>
        <v>N/A</v>
      </c>
      <c r="G42" s="10" t="s">
        <v>1749</v>
      </c>
      <c r="H42" s="7" t="str">
        <f t="shared" si="10"/>
        <v>N/A</v>
      </c>
      <c r="I42" s="8">
        <v>-41.1</v>
      </c>
      <c r="J42" s="8" t="s">
        <v>1749</v>
      </c>
      <c r="K42" s="30" t="s">
        <v>734</v>
      </c>
      <c r="L42" s="105" t="str">
        <f t="shared" si="12"/>
        <v>N/A</v>
      </c>
    </row>
    <row r="43" spans="1:12" x14ac:dyDescent="0.2">
      <c r="A43" s="128" t="s">
        <v>1702</v>
      </c>
      <c r="B43" s="30" t="s">
        <v>213</v>
      </c>
      <c r="C43" s="10" t="s">
        <v>1749</v>
      </c>
      <c r="D43" s="7" t="str">
        <f t="shared" si="8"/>
        <v>N/A</v>
      </c>
      <c r="E43" s="10" t="s">
        <v>1749</v>
      </c>
      <c r="F43" s="7" t="str">
        <f t="shared" si="9"/>
        <v>N/A</v>
      </c>
      <c r="G43" s="10" t="s">
        <v>1749</v>
      </c>
      <c r="H43" s="7" t="str">
        <f t="shared" si="10"/>
        <v>N/A</v>
      </c>
      <c r="I43" s="8" t="s">
        <v>1749</v>
      </c>
      <c r="J43" s="8" t="s">
        <v>1749</v>
      </c>
      <c r="K43" s="30" t="s">
        <v>734</v>
      </c>
      <c r="L43" s="105" t="str">
        <f t="shared" si="12"/>
        <v>N/A</v>
      </c>
    </row>
    <row r="44" spans="1:12" x14ac:dyDescent="0.2">
      <c r="A44" s="128" t="s">
        <v>1118</v>
      </c>
      <c r="B44" s="30" t="s">
        <v>213</v>
      </c>
      <c r="C44" s="10">
        <v>22033.246345</v>
      </c>
      <c r="D44" s="7" t="str">
        <f t="shared" si="8"/>
        <v>N/A</v>
      </c>
      <c r="E44" s="10">
        <v>23141.023861999998</v>
      </c>
      <c r="F44" s="7" t="str">
        <f t="shared" si="9"/>
        <v>N/A</v>
      </c>
      <c r="G44" s="10">
        <v>19818.054370000002</v>
      </c>
      <c r="H44" s="7" t="str">
        <f t="shared" si="10"/>
        <v>N/A</v>
      </c>
      <c r="I44" s="8">
        <v>5.0279999999999996</v>
      </c>
      <c r="J44" s="8">
        <v>-14.4</v>
      </c>
      <c r="K44" s="30" t="s">
        <v>734</v>
      </c>
      <c r="L44" s="105" t="str">
        <f t="shared" si="12"/>
        <v>Yes</v>
      </c>
    </row>
    <row r="45" spans="1:12" ht="25.5" x14ac:dyDescent="0.2">
      <c r="A45" s="128" t="s">
        <v>1119</v>
      </c>
      <c r="B45" s="30" t="s">
        <v>213</v>
      </c>
      <c r="C45" s="10">
        <v>989.95839648000003</v>
      </c>
      <c r="D45" s="7" t="str">
        <f t="shared" si="8"/>
        <v>N/A</v>
      </c>
      <c r="E45" s="10">
        <v>1022.5294754</v>
      </c>
      <c r="F45" s="7" t="str">
        <f t="shared" si="9"/>
        <v>N/A</v>
      </c>
      <c r="G45" s="10">
        <v>1225.9946121999999</v>
      </c>
      <c r="H45" s="7" t="str">
        <f t="shared" si="10"/>
        <v>N/A</v>
      </c>
      <c r="I45" s="8">
        <v>3.29</v>
      </c>
      <c r="J45" s="8">
        <v>19.899999999999999</v>
      </c>
      <c r="K45" s="30" t="s">
        <v>734</v>
      </c>
      <c r="L45" s="105" t="str">
        <f t="shared" si="12"/>
        <v>Yes</v>
      </c>
    </row>
    <row r="46" spans="1:12" x14ac:dyDescent="0.2">
      <c r="A46" s="128" t="s">
        <v>1120</v>
      </c>
      <c r="B46" s="22" t="s">
        <v>213</v>
      </c>
      <c r="C46" s="29">
        <v>59799.426055000004</v>
      </c>
      <c r="D46" s="27" t="str">
        <f t="shared" si="8"/>
        <v>N/A</v>
      </c>
      <c r="E46" s="29">
        <v>64768.258743999999</v>
      </c>
      <c r="F46" s="27" t="str">
        <f t="shared" si="9"/>
        <v>N/A</v>
      </c>
      <c r="G46" s="29">
        <v>51732.060244</v>
      </c>
      <c r="H46" s="27" t="str">
        <f t="shared" si="10"/>
        <v>N/A</v>
      </c>
      <c r="I46" s="8">
        <v>8.3089999999999993</v>
      </c>
      <c r="J46" s="8">
        <v>-20.100000000000001</v>
      </c>
      <c r="K46" s="28" t="s">
        <v>734</v>
      </c>
      <c r="L46" s="105" t="str">
        <f>IF(J46="Div by 0", "N/A", IF(K46="N/A","N/A", IF(J46&gt;VALUE(MID(K46,1,2)), "No", IF(J46&lt;-1*VALUE(MID(K46,1,2)), "No", "Yes"))))</f>
        <v>Yes</v>
      </c>
    </row>
    <row r="47" spans="1:12" x14ac:dyDescent="0.2">
      <c r="A47" s="162" t="s">
        <v>1121</v>
      </c>
      <c r="B47" s="22" t="s">
        <v>213</v>
      </c>
      <c r="C47" s="29">
        <v>39112.699911000003</v>
      </c>
      <c r="D47" s="27" t="str">
        <f t="shared" si="8"/>
        <v>N/A</v>
      </c>
      <c r="E47" s="29">
        <v>39131.608897999999</v>
      </c>
      <c r="F47" s="27" t="str">
        <f t="shared" si="9"/>
        <v>N/A</v>
      </c>
      <c r="G47" s="29">
        <v>39002.391678</v>
      </c>
      <c r="H47" s="27" t="str">
        <f t="shared" si="10"/>
        <v>N/A</v>
      </c>
      <c r="I47" s="8">
        <v>4.8300000000000003E-2</v>
      </c>
      <c r="J47" s="8">
        <v>-0.33</v>
      </c>
      <c r="K47" s="28" t="s">
        <v>734</v>
      </c>
      <c r="L47" s="105" t="str">
        <f>IF(J47="Div by 0", "N/A", IF(K47="N/A","N/A", IF(J47&gt;VALUE(MID(K47,1,2)), "No", IF(J47&lt;-1*VALUE(MID(K47,1,2)), "No", "Yes"))))</f>
        <v>Yes</v>
      </c>
    </row>
    <row r="48" spans="1:12" ht="25.5" x14ac:dyDescent="0.2">
      <c r="A48" s="128" t="s">
        <v>1122</v>
      </c>
      <c r="B48" s="22" t="s">
        <v>213</v>
      </c>
      <c r="C48" s="29">
        <v>66821.490640000004</v>
      </c>
      <c r="D48" s="27" t="str">
        <f t="shared" si="8"/>
        <v>N/A</v>
      </c>
      <c r="E48" s="29">
        <v>70490.156877999994</v>
      </c>
      <c r="F48" s="27" t="str">
        <f t="shared" si="9"/>
        <v>N/A</v>
      </c>
      <c r="G48" s="29">
        <v>66007.860933000004</v>
      </c>
      <c r="H48" s="27" t="str">
        <f t="shared" si="10"/>
        <v>N/A</v>
      </c>
      <c r="I48" s="8">
        <v>5.49</v>
      </c>
      <c r="J48" s="8">
        <v>-6.36</v>
      </c>
      <c r="K48" s="28" t="s">
        <v>734</v>
      </c>
      <c r="L48" s="105" t="str">
        <f>IF(J48="Div by 0", "N/A", IF(K48="N/A","N/A", IF(J48&gt;VALUE(MID(K48,1,2)), "No", IF(J48&lt;-1*VALUE(MID(K48,1,2)), "No", "Yes"))))</f>
        <v>Yes</v>
      </c>
    </row>
    <row r="49" spans="1:12" x14ac:dyDescent="0.2">
      <c r="A49" s="151" t="s">
        <v>1123</v>
      </c>
      <c r="B49" s="22" t="s">
        <v>213</v>
      </c>
      <c r="C49" s="29">
        <v>48486.182853999999</v>
      </c>
      <c r="D49" s="27" t="str">
        <f t="shared" si="8"/>
        <v>N/A</v>
      </c>
      <c r="E49" s="29">
        <v>49537.682941999999</v>
      </c>
      <c r="F49" s="27" t="str">
        <f t="shared" si="9"/>
        <v>N/A</v>
      </c>
      <c r="G49" s="29">
        <v>49074.078646000002</v>
      </c>
      <c r="H49" s="27" t="str">
        <f t="shared" si="10"/>
        <v>N/A</v>
      </c>
      <c r="I49" s="8">
        <v>2.169</v>
      </c>
      <c r="J49" s="8">
        <v>-0.93600000000000005</v>
      </c>
      <c r="K49" s="28" t="s">
        <v>734</v>
      </c>
      <c r="L49" s="105" t="str">
        <f t="shared" ref="L49:L59" si="13">IF(J49="Div by 0", "N/A", IF(K49="N/A","N/A", IF(J49&gt;VALUE(MID(K49,1,2)), "No", IF(J49&lt;-1*VALUE(MID(K49,1,2)), "No", "Yes"))))</f>
        <v>Yes</v>
      </c>
    </row>
    <row r="50" spans="1:12" ht="25.5" x14ac:dyDescent="0.2">
      <c r="A50" s="128" t="s">
        <v>1124</v>
      </c>
      <c r="B50" s="22" t="s">
        <v>213</v>
      </c>
      <c r="C50" s="29">
        <v>30808.548588000001</v>
      </c>
      <c r="D50" s="27" t="str">
        <f t="shared" si="8"/>
        <v>N/A</v>
      </c>
      <c r="E50" s="29">
        <v>32471.596395</v>
      </c>
      <c r="F50" s="27" t="str">
        <f t="shared" si="9"/>
        <v>N/A</v>
      </c>
      <c r="G50" s="29">
        <v>32457.685530999999</v>
      </c>
      <c r="H50" s="27" t="str">
        <f t="shared" si="10"/>
        <v>N/A</v>
      </c>
      <c r="I50" s="8">
        <v>5.3979999999999997</v>
      </c>
      <c r="J50" s="8">
        <v>-4.2999999999999997E-2</v>
      </c>
      <c r="K50" s="28" t="s">
        <v>734</v>
      </c>
      <c r="L50" s="105" t="str">
        <f t="shared" si="13"/>
        <v>Yes</v>
      </c>
    </row>
    <row r="51" spans="1:12" x14ac:dyDescent="0.2">
      <c r="A51" s="128" t="s">
        <v>1125</v>
      </c>
      <c r="B51" s="22" t="s">
        <v>213</v>
      </c>
      <c r="C51" s="29" t="s">
        <v>1749</v>
      </c>
      <c r="D51" s="27" t="str">
        <f t="shared" ref="D51:D82" si="14">IF($B51="N/A","N/A",IF(C51&gt;10,"No",IF(C51&lt;-10,"No","Yes")))</f>
        <v>N/A</v>
      </c>
      <c r="E51" s="29" t="s">
        <v>1749</v>
      </c>
      <c r="F51" s="27" t="str">
        <f t="shared" ref="F51:F82" si="15">IF($B51="N/A","N/A",IF(E51&gt;10,"No",IF(E51&lt;-10,"No","Yes")))</f>
        <v>N/A</v>
      </c>
      <c r="G51" s="29" t="s">
        <v>1749</v>
      </c>
      <c r="H51" s="27" t="str">
        <f t="shared" ref="H51:H82" si="16">IF($B51="N/A","N/A",IF(G51&gt;10,"No",IF(G51&lt;-10,"No","Yes")))</f>
        <v>N/A</v>
      </c>
      <c r="I51" s="8" t="s">
        <v>1749</v>
      </c>
      <c r="J51" s="8" t="s">
        <v>1749</v>
      </c>
      <c r="K51" s="28" t="s">
        <v>734</v>
      </c>
      <c r="L51" s="105" t="str">
        <f t="shared" si="13"/>
        <v>N/A</v>
      </c>
    </row>
    <row r="52" spans="1:12" ht="25.5" x14ac:dyDescent="0.2">
      <c r="A52" s="128" t="s">
        <v>1126</v>
      </c>
      <c r="B52" s="22" t="s">
        <v>213</v>
      </c>
      <c r="C52" s="29">
        <v>56072.427434999998</v>
      </c>
      <c r="D52" s="27" t="str">
        <f t="shared" si="14"/>
        <v>N/A</v>
      </c>
      <c r="E52" s="29">
        <v>53640.730703000001</v>
      </c>
      <c r="F52" s="27" t="str">
        <f t="shared" si="15"/>
        <v>N/A</v>
      </c>
      <c r="G52" s="29" t="s">
        <v>1749</v>
      </c>
      <c r="H52" s="27" t="str">
        <f t="shared" si="16"/>
        <v>N/A</v>
      </c>
      <c r="I52" s="8">
        <v>-4.34</v>
      </c>
      <c r="J52" s="8" t="s">
        <v>1749</v>
      </c>
      <c r="K52" s="28" t="s">
        <v>734</v>
      </c>
      <c r="L52" s="105" t="str">
        <f t="shared" si="13"/>
        <v>N/A</v>
      </c>
    </row>
    <row r="53" spans="1:12" ht="25.5" x14ac:dyDescent="0.2">
      <c r="A53" s="128" t="s">
        <v>1127</v>
      </c>
      <c r="B53" s="22" t="s">
        <v>213</v>
      </c>
      <c r="C53" s="29">
        <v>102681.52632</v>
      </c>
      <c r="D53" s="27" t="str">
        <f t="shared" si="14"/>
        <v>N/A</v>
      </c>
      <c r="E53" s="29">
        <v>104687.98333</v>
      </c>
      <c r="F53" s="27" t="str">
        <f t="shared" si="15"/>
        <v>N/A</v>
      </c>
      <c r="G53" s="29" t="s">
        <v>1749</v>
      </c>
      <c r="H53" s="27" t="str">
        <f t="shared" si="16"/>
        <v>N/A</v>
      </c>
      <c r="I53" s="8">
        <v>1.954</v>
      </c>
      <c r="J53" s="8" t="s">
        <v>1749</v>
      </c>
      <c r="K53" s="28" t="s">
        <v>734</v>
      </c>
      <c r="L53" s="105" t="str">
        <f t="shared" si="13"/>
        <v>N/A</v>
      </c>
    </row>
    <row r="54" spans="1:12" ht="25.5" x14ac:dyDescent="0.2">
      <c r="A54" s="128" t="s">
        <v>1128</v>
      </c>
      <c r="B54" s="22" t="s">
        <v>213</v>
      </c>
      <c r="C54" s="29" t="s">
        <v>1749</v>
      </c>
      <c r="D54" s="27" t="str">
        <f t="shared" si="14"/>
        <v>N/A</v>
      </c>
      <c r="E54" s="29" t="s">
        <v>1749</v>
      </c>
      <c r="F54" s="27" t="str">
        <f t="shared" si="15"/>
        <v>N/A</v>
      </c>
      <c r="G54" s="29" t="s">
        <v>1749</v>
      </c>
      <c r="H54" s="27" t="str">
        <f t="shared" si="16"/>
        <v>N/A</v>
      </c>
      <c r="I54" s="8" t="s">
        <v>1749</v>
      </c>
      <c r="J54" s="8" t="s">
        <v>1749</v>
      </c>
      <c r="K54" s="28" t="s">
        <v>734</v>
      </c>
      <c r="L54" s="105" t="str">
        <f t="shared" si="13"/>
        <v>N/A</v>
      </c>
    </row>
    <row r="55" spans="1:12" ht="25.5" x14ac:dyDescent="0.2">
      <c r="A55" s="128" t="s">
        <v>1129</v>
      </c>
      <c r="B55" s="22" t="s">
        <v>213</v>
      </c>
      <c r="C55" s="29">
        <v>58452.844168000003</v>
      </c>
      <c r="D55" s="27" t="str">
        <f t="shared" si="14"/>
        <v>N/A</v>
      </c>
      <c r="E55" s="29">
        <v>59538.390849000003</v>
      </c>
      <c r="F55" s="27" t="str">
        <f t="shared" si="15"/>
        <v>N/A</v>
      </c>
      <c r="G55" s="29">
        <v>60256.033267999999</v>
      </c>
      <c r="H55" s="27" t="str">
        <f t="shared" si="16"/>
        <v>N/A</v>
      </c>
      <c r="I55" s="8">
        <v>1.857</v>
      </c>
      <c r="J55" s="8">
        <v>1.2050000000000001</v>
      </c>
      <c r="K55" s="28" t="s">
        <v>734</v>
      </c>
      <c r="L55" s="105" t="str">
        <f t="shared" si="13"/>
        <v>Yes</v>
      </c>
    </row>
    <row r="56" spans="1:12" ht="25.5" x14ac:dyDescent="0.2">
      <c r="A56" s="128" t="s">
        <v>1130</v>
      </c>
      <c r="B56" s="22" t="s">
        <v>213</v>
      </c>
      <c r="C56" s="29">
        <v>41567.066666999999</v>
      </c>
      <c r="D56" s="27" t="str">
        <f t="shared" si="14"/>
        <v>N/A</v>
      </c>
      <c r="E56" s="29">
        <v>33072.400000000001</v>
      </c>
      <c r="F56" s="27" t="str">
        <f t="shared" si="15"/>
        <v>N/A</v>
      </c>
      <c r="G56" s="29">
        <v>35921.294117999998</v>
      </c>
      <c r="H56" s="27" t="str">
        <f t="shared" si="16"/>
        <v>N/A</v>
      </c>
      <c r="I56" s="8">
        <v>-20.399999999999999</v>
      </c>
      <c r="J56" s="8">
        <v>8.6140000000000008</v>
      </c>
      <c r="K56" s="28" t="s">
        <v>734</v>
      </c>
      <c r="L56" s="105" t="str">
        <f t="shared" si="13"/>
        <v>Yes</v>
      </c>
    </row>
    <row r="57" spans="1:12" ht="25.5" x14ac:dyDescent="0.2">
      <c r="A57" s="128" t="s">
        <v>1131</v>
      </c>
      <c r="B57" s="22" t="s">
        <v>213</v>
      </c>
      <c r="C57" s="29">
        <v>126787.86384999999</v>
      </c>
      <c r="D57" s="27" t="str">
        <f t="shared" si="14"/>
        <v>N/A</v>
      </c>
      <c r="E57" s="29">
        <v>129121.17512</v>
      </c>
      <c r="F57" s="27" t="str">
        <f t="shared" si="15"/>
        <v>N/A</v>
      </c>
      <c r="G57" s="29" t="s">
        <v>1749</v>
      </c>
      <c r="H57" s="27" t="str">
        <f t="shared" si="16"/>
        <v>N/A</v>
      </c>
      <c r="I57" s="8">
        <v>1.84</v>
      </c>
      <c r="J57" s="8" t="s">
        <v>1749</v>
      </c>
      <c r="K57" s="28" t="s">
        <v>734</v>
      </c>
      <c r="L57" s="105" t="str">
        <f t="shared" si="13"/>
        <v>N/A</v>
      </c>
    </row>
    <row r="58" spans="1:12" ht="25.5" x14ac:dyDescent="0.2">
      <c r="A58" s="128" t="s">
        <v>1132</v>
      </c>
      <c r="B58" s="22" t="s">
        <v>213</v>
      </c>
      <c r="C58" s="29">
        <v>45603.688470000001</v>
      </c>
      <c r="D58" s="27" t="str">
        <f t="shared" si="14"/>
        <v>N/A</v>
      </c>
      <c r="E58" s="29">
        <v>38656.235748999999</v>
      </c>
      <c r="F58" s="27" t="str">
        <f t="shared" si="15"/>
        <v>N/A</v>
      </c>
      <c r="G58" s="29">
        <v>43119.000984999999</v>
      </c>
      <c r="H58" s="27" t="str">
        <f t="shared" si="16"/>
        <v>N/A</v>
      </c>
      <c r="I58" s="8">
        <v>-15.2</v>
      </c>
      <c r="J58" s="8">
        <v>11.54</v>
      </c>
      <c r="K58" s="28" t="s">
        <v>734</v>
      </c>
      <c r="L58" s="105" t="str">
        <f t="shared" si="13"/>
        <v>Yes</v>
      </c>
    </row>
    <row r="59" spans="1:12" ht="25.5" x14ac:dyDescent="0.2">
      <c r="A59" s="128" t="s">
        <v>1133</v>
      </c>
      <c r="B59" s="22" t="s">
        <v>213</v>
      </c>
      <c r="C59" s="29" t="s">
        <v>1749</v>
      </c>
      <c r="D59" s="27" t="str">
        <f t="shared" si="14"/>
        <v>N/A</v>
      </c>
      <c r="E59" s="29" t="s">
        <v>1749</v>
      </c>
      <c r="F59" s="27" t="str">
        <f t="shared" si="15"/>
        <v>N/A</v>
      </c>
      <c r="G59" s="29">
        <v>126227.51145000001</v>
      </c>
      <c r="H59" s="27" t="str">
        <f t="shared" si="16"/>
        <v>N/A</v>
      </c>
      <c r="I59" s="8" t="s">
        <v>1749</v>
      </c>
      <c r="J59" s="8" t="s">
        <v>1749</v>
      </c>
      <c r="K59" s="28" t="s">
        <v>734</v>
      </c>
      <c r="L59" s="105" t="str">
        <f t="shared" si="13"/>
        <v>N/A</v>
      </c>
    </row>
    <row r="60" spans="1:12" x14ac:dyDescent="0.2">
      <c r="A60" s="151" t="s">
        <v>356</v>
      </c>
      <c r="B60" s="22" t="s">
        <v>213</v>
      </c>
      <c r="C60" s="29">
        <v>806223005</v>
      </c>
      <c r="D60" s="27" t="str">
        <f t="shared" si="14"/>
        <v>N/A</v>
      </c>
      <c r="E60" s="29">
        <v>860779906</v>
      </c>
      <c r="F60" s="27" t="str">
        <f t="shared" si="15"/>
        <v>N/A</v>
      </c>
      <c r="G60" s="29">
        <v>835696991</v>
      </c>
      <c r="H60" s="27" t="str">
        <f t="shared" si="16"/>
        <v>N/A</v>
      </c>
      <c r="I60" s="8">
        <v>6.7670000000000003</v>
      </c>
      <c r="J60" s="8">
        <v>-2.91</v>
      </c>
      <c r="K60" s="28" t="s">
        <v>734</v>
      </c>
      <c r="L60" s="105" t="str">
        <f t="shared" ref="L60:L70" si="17">IF(J60="Div by 0", "N/A", IF(K60="N/A","N/A", IF(J60&gt;VALUE(MID(K60,1,2)), "No", IF(J60&lt;-1*VALUE(MID(K60,1,2)), "No", "Yes"))))</f>
        <v>Yes</v>
      </c>
    </row>
    <row r="61" spans="1:12" ht="25.5" x14ac:dyDescent="0.2">
      <c r="A61" s="128" t="s">
        <v>1134</v>
      </c>
      <c r="B61" s="22" t="s">
        <v>213</v>
      </c>
      <c r="C61" s="29">
        <v>100806076</v>
      </c>
      <c r="D61" s="27" t="str">
        <f t="shared" si="14"/>
        <v>N/A</v>
      </c>
      <c r="E61" s="29">
        <v>111770855</v>
      </c>
      <c r="F61" s="27" t="str">
        <f t="shared" si="15"/>
        <v>N/A</v>
      </c>
      <c r="G61" s="29">
        <v>120735408</v>
      </c>
      <c r="H61" s="27" t="str">
        <f t="shared" si="16"/>
        <v>N/A</v>
      </c>
      <c r="I61" s="8">
        <v>10.88</v>
      </c>
      <c r="J61" s="8">
        <v>8.02</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1749</v>
      </c>
      <c r="J62" s="8" t="s">
        <v>1749</v>
      </c>
      <c r="K62" s="28" t="s">
        <v>734</v>
      </c>
      <c r="L62" s="105" t="str">
        <f t="shared" si="17"/>
        <v>N/A</v>
      </c>
    </row>
    <row r="63" spans="1:12" ht="25.5" x14ac:dyDescent="0.2">
      <c r="A63" s="128" t="s">
        <v>1136</v>
      </c>
      <c r="B63" s="22" t="s">
        <v>213</v>
      </c>
      <c r="C63" s="29">
        <v>64738</v>
      </c>
      <c r="D63" s="27" t="str">
        <f t="shared" si="14"/>
        <v>N/A</v>
      </c>
      <c r="E63" s="29">
        <v>783452</v>
      </c>
      <c r="F63" s="27" t="str">
        <f t="shared" si="15"/>
        <v>N/A</v>
      </c>
      <c r="G63" s="29">
        <v>0</v>
      </c>
      <c r="H63" s="27" t="str">
        <f t="shared" si="16"/>
        <v>N/A</v>
      </c>
      <c r="I63" s="8">
        <v>1110</v>
      </c>
      <c r="J63" s="8">
        <v>-100</v>
      </c>
      <c r="K63" s="28" t="s">
        <v>734</v>
      </c>
      <c r="L63" s="105" t="str">
        <f t="shared" si="17"/>
        <v>No</v>
      </c>
    </row>
    <row r="64" spans="1:12" ht="25.5" x14ac:dyDescent="0.2">
      <c r="A64" s="128" t="s">
        <v>1137</v>
      </c>
      <c r="B64" s="22" t="s">
        <v>213</v>
      </c>
      <c r="C64" s="29">
        <v>5367312</v>
      </c>
      <c r="D64" s="27" t="str">
        <f t="shared" si="14"/>
        <v>N/A</v>
      </c>
      <c r="E64" s="29">
        <v>5815988</v>
      </c>
      <c r="F64" s="27" t="str">
        <f t="shared" si="15"/>
        <v>N/A</v>
      </c>
      <c r="G64" s="29">
        <v>0</v>
      </c>
      <c r="H64" s="27" t="str">
        <f t="shared" si="16"/>
        <v>N/A</v>
      </c>
      <c r="I64" s="8">
        <v>8.359</v>
      </c>
      <c r="J64" s="8">
        <v>-100</v>
      </c>
      <c r="K64" s="28" t="s">
        <v>734</v>
      </c>
      <c r="L64" s="105" t="str">
        <f t="shared" si="17"/>
        <v>No</v>
      </c>
    </row>
    <row r="65" spans="1:12" ht="25.5" x14ac:dyDescent="0.2">
      <c r="A65" s="128" t="s">
        <v>1138</v>
      </c>
      <c r="B65" s="22" t="s">
        <v>213</v>
      </c>
      <c r="C65" s="29">
        <v>0</v>
      </c>
      <c r="D65" s="27" t="str">
        <f t="shared" si="14"/>
        <v>N/A</v>
      </c>
      <c r="E65" s="29">
        <v>0</v>
      </c>
      <c r="F65" s="27" t="str">
        <f t="shared" si="15"/>
        <v>N/A</v>
      </c>
      <c r="G65" s="29">
        <v>0</v>
      </c>
      <c r="H65" s="27" t="str">
        <f t="shared" si="16"/>
        <v>N/A</v>
      </c>
      <c r="I65" s="8" t="s">
        <v>1749</v>
      </c>
      <c r="J65" s="8" t="s">
        <v>1749</v>
      </c>
      <c r="K65" s="28" t="s">
        <v>734</v>
      </c>
      <c r="L65" s="105" t="str">
        <f t="shared" si="17"/>
        <v>N/A</v>
      </c>
    </row>
    <row r="66" spans="1:12" ht="25.5" x14ac:dyDescent="0.2">
      <c r="A66" s="128" t="s">
        <v>1139</v>
      </c>
      <c r="B66" s="22" t="s">
        <v>213</v>
      </c>
      <c r="C66" s="29">
        <v>694345753</v>
      </c>
      <c r="D66" s="27" t="str">
        <f t="shared" si="14"/>
        <v>N/A</v>
      </c>
      <c r="E66" s="29">
        <v>734815347</v>
      </c>
      <c r="F66" s="27" t="str">
        <f t="shared" si="15"/>
        <v>N/A</v>
      </c>
      <c r="G66" s="29">
        <v>677759783</v>
      </c>
      <c r="H66" s="27" t="str">
        <f t="shared" si="16"/>
        <v>N/A</v>
      </c>
      <c r="I66" s="8">
        <v>5.8280000000000003</v>
      </c>
      <c r="J66" s="8">
        <v>-7.76</v>
      </c>
      <c r="K66" s="28" t="s">
        <v>734</v>
      </c>
      <c r="L66" s="105" t="str">
        <f t="shared" si="17"/>
        <v>Yes</v>
      </c>
    </row>
    <row r="67" spans="1:12" ht="25.5" x14ac:dyDescent="0.2">
      <c r="A67" s="128" t="s">
        <v>1140</v>
      </c>
      <c r="B67" s="22" t="s">
        <v>213</v>
      </c>
      <c r="C67" s="29">
        <v>141184</v>
      </c>
      <c r="D67" s="27" t="str">
        <f t="shared" si="14"/>
        <v>N/A</v>
      </c>
      <c r="E67" s="29">
        <v>57066</v>
      </c>
      <c r="F67" s="27" t="str">
        <f t="shared" si="15"/>
        <v>N/A</v>
      </c>
      <c r="G67" s="29">
        <v>0</v>
      </c>
      <c r="H67" s="27" t="str">
        <f t="shared" si="16"/>
        <v>N/A</v>
      </c>
      <c r="I67" s="8">
        <v>-59.6</v>
      </c>
      <c r="J67" s="8">
        <v>-100</v>
      </c>
      <c r="K67" s="28" t="s">
        <v>734</v>
      </c>
      <c r="L67" s="105" t="str">
        <f t="shared" si="17"/>
        <v>No</v>
      </c>
    </row>
    <row r="68" spans="1:12" ht="25.5" x14ac:dyDescent="0.2">
      <c r="A68" s="128" t="s">
        <v>1141</v>
      </c>
      <c r="B68" s="22" t="s">
        <v>213</v>
      </c>
      <c r="C68" s="29">
        <v>1201500</v>
      </c>
      <c r="D68" s="27" t="str">
        <f t="shared" si="14"/>
        <v>N/A</v>
      </c>
      <c r="E68" s="29">
        <v>1195500</v>
      </c>
      <c r="F68" s="27" t="str">
        <f t="shared" si="15"/>
        <v>N/A</v>
      </c>
      <c r="G68" s="29">
        <v>0</v>
      </c>
      <c r="H68" s="27" t="str">
        <f t="shared" si="16"/>
        <v>N/A</v>
      </c>
      <c r="I68" s="8">
        <v>-0.499</v>
      </c>
      <c r="J68" s="8">
        <v>-100</v>
      </c>
      <c r="K68" s="28" t="s">
        <v>734</v>
      </c>
      <c r="L68" s="105" t="str">
        <f t="shared" si="17"/>
        <v>No</v>
      </c>
    </row>
    <row r="69" spans="1:12" ht="25.5" x14ac:dyDescent="0.2">
      <c r="A69" s="128" t="s">
        <v>1142</v>
      </c>
      <c r="B69" s="22" t="s">
        <v>213</v>
      </c>
      <c r="C69" s="29">
        <v>4296442</v>
      </c>
      <c r="D69" s="27" t="str">
        <f t="shared" si="14"/>
        <v>N/A</v>
      </c>
      <c r="E69" s="29">
        <v>6341698</v>
      </c>
      <c r="F69" s="27" t="str">
        <f t="shared" si="15"/>
        <v>N/A</v>
      </c>
      <c r="G69" s="29">
        <v>29510351</v>
      </c>
      <c r="H69" s="27" t="str">
        <f t="shared" si="16"/>
        <v>N/A</v>
      </c>
      <c r="I69" s="8">
        <v>47.6</v>
      </c>
      <c r="J69" s="8">
        <v>365.3</v>
      </c>
      <c r="K69" s="28" t="s">
        <v>734</v>
      </c>
      <c r="L69" s="105" t="str">
        <f t="shared" si="17"/>
        <v>No</v>
      </c>
    </row>
    <row r="70" spans="1:12" ht="25.5" x14ac:dyDescent="0.2">
      <c r="A70" s="128" t="s">
        <v>1143</v>
      </c>
      <c r="B70" s="22" t="s">
        <v>213</v>
      </c>
      <c r="C70" s="29">
        <v>0</v>
      </c>
      <c r="D70" s="27" t="str">
        <f t="shared" si="14"/>
        <v>N/A</v>
      </c>
      <c r="E70" s="29">
        <v>0</v>
      </c>
      <c r="F70" s="27" t="str">
        <f t="shared" si="15"/>
        <v>N/A</v>
      </c>
      <c r="G70" s="29">
        <v>7691449</v>
      </c>
      <c r="H70" s="27" t="str">
        <f t="shared" si="16"/>
        <v>N/A</v>
      </c>
      <c r="I70" s="8" t="s">
        <v>1749</v>
      </c>
      <c r="J70" s="8" t="s">
        <v>1749</v>
      </c>
      <c r="K70" s="28" t="s">
        <v>734</v>
      </c>
      <c r="L70" s="105" t="str">
        <f t="shared" si="17"/>
        <v>N/A</v>
      </c>
    </row>
    <row r="71" spans="1:12" x14ac:dyDescent="0.2">
      <c r="A71" s="151" t="s">
        <v>1144</v>
      </c>
      <c r="B71" s="22" t="s">
        <v>213</v>
      </c>
      <c r="C71" s="29">
        <v>33150.616982</v>
      </c>
      <c r="D71" s="27" t="str">
        <f t="shared" si="14"/>
        <v>N/A</v>
      </c>
      <c r="E71" s="29">
        <v>34225.841193</v>
      </c>
      <c r="F71" s="27" t="str">
        <f t="shared" si="15"/>
        <v>N/A</v>
      </c>
      <c r="G71" s="29">
        <v>34160.275956999998</v>
      </c>
      <c r="H71" s="27" t="str">
        <f t="shared" si="16"/>
        <v>N/A</v>
      </c>
      <c r="I71" s="8">
        <v>3.2429999999999999</v>
      </c>
      <c r="J71" s="8">
        <v>-0.192</v>
      </c>
      <c r="K71" s="28" t="s">
        <v>734</v>
      </c>
      <c r="L71" s="105" t="str">
        <f t="shared" ref="L71:L81" si="18">IF(J71="Div by 0", "N/A", IF(K71="N/A","N/A", IF(J71&gt;VALUE(MID(K71,1,2)), "No", IF(J71&lt;-1*VALUE(MID(K71,1,2)), "No", "Yes"))))</f>
        <v>Yes</v>
      </c>
    </row>
    <row r="72" spans="1:12" ht="25.5" x14ac:dyDescent="0.2">
      <c r="A72" s="128" t="s">
        <v>1145</v>
      </c>
      <c r="B72" s="22" t="s">
        <v>213</v>
      </c>
      <c r="C72" s="29">
        <v>11390.517062000001</v>
      </c>
      <c r="D72" s="27" t="str">
        <f t="shared" si="14"/>
        <v>N/A</v>
      </c>
      <c r="E72" s="29">
        <v>12513.530564000001</v>
      </c>
      <c r="F72" s="27" t="str">
        <f t="shared" si="15"/>
        <v>N/A</v>
      </c>
      <c r="G72" s="29">
        <v>12311.145915999999</v>
      </c>
      <c r="H72" s="27" t="str">
        <f t="shared" si="16"/>
        <v>N/A</v>
      </c>
      <c r="I72" s="8">
        <v>9.859</v>
      </c>
      <c r="J72" s="8">
        <v>-1.62</v>
      </c>
      <c r="K72" s="28" t="s">
        <v>734</v>
      </c>
      <c r="L72" s="105" t="str">
        <f t="shared" si="18"/>
        <v>Yes</v>
      </c>
    </row>
    <row r="73" spans="1:12" ht="25.5" x14ac:dyDescent="0.2">
      <c r="A73" s="128" t="s">
        <v>1146</v>
      </c>
      <c r="B73" s="22" t="s">
        <v>213</v>
      </c>
      <c r="C73" s="29" t="s">
        <v>1749</v>
      </c>
      <c r="D73" s="27" t="str">
        <f t="shared" si="14"/>
        <v>N/A</v>
      </c>
      <c r="E73" s="29" t="s">
        <v>1749</v>
      </c>
      <c r="F73" s="27" t="str">
        <f t="shared" si="15"/>
        <v>N/A</v>
      </c>
      <c r="G73" s="29" t="s">
        <v>1749</v>
      </c>
      <c r="H73" s="27" t="str">
        <f t="shared" si="16"/>
        <v>N/A</v>
      </c>
      <c r="I73" s="8" t="s">
        <v>1749</v>
      </c>
      <c r="J73" s="8" t="s">
        <v>1749</v>
      </c>
      <c r="K73" s="28" t="s">
        <v>734</v>
      </c>
      <c r="L73" s="105" t="str">
        <f t="shared" si="18"/>
        <v>N/A</v>
      </c>
    </row>
    <row r="74" spans="1:12" ht="25.5" x14ac:dyDescent="0.2">
      <c r="A74" s="128" t="s">
        <v>1147</v>
      </c>
      <c r="B74" s="22" t="s">
        <v>213</v>
      </c>
      <c r="C74" s="29">
        <v>128.70377733999999</v>
      </c>
      <c r="D74" s="27" t="str">
        <f t="shared" si="14"/>
        <v>N/A</v>
      </c>
      <c r="E74" s="29">
        <v>1343.8284733999999</v>
      </c>
      <c r="F74" s="27" t="str">
        <f t="shared" si="15"/>
        <v>N/A</v>
      </c>
      <c r="G74" s="29" t="s">
        <v>1749</v>
      </c>
      <c r="H74" s="27" t="str">
        <f t="shared" si="16"/>
        <v>N/A</v>
      </c>
      <c r="I74" s="8">
        <v>944.1</v>
      </c>
      <c r="J74" s="8" t="s">
        <v>1749</v>
      </c>
      <c r="K74" s="28" t="s">
        <v>734</v>
      </c>
      <c r="L74" s="105" t="str">
        <f t="shared" si="18"/>
        <v>N/A</v>
      </c>
    </row>
    <row r="75" spans="1:12" ht="25.5" x14ac:dyDescent="0.2">
      <c r="A75" s="128" t="s">
        <v>1148</v>
      </c>
      <c r="B75" s="22" t="s">
        <v>213</v>
      </c>
      <c r="C75" s="29">
        <v>94163.368421000006</v>
      </c>
      <c r="D75" s="27" t="str">
        <f t="shared" si="14"/>
        <v>N/A</v>
      </c>
      <c r="E75" s="29">
        <v>96933.133333000005</v>
      </c>
      <c r="F75" s="27" t="str">
        <f t="shared" si="15"/>
        <v>N/A</v>
      </c>
      <c r="G75" s="29" t="s">
        <v>1749</v>
      </c>
      <c r="H75" s="27" t="str">
        <f t="shared" si="16"/>
        <v>N/A</v>
      </c>
      <c r="I75" s="8">
        <v>2.9409999999999998</v>
      </c>
      <c r="J75" s="8" t="s">
        <v>1749</v>
      </c>
      <c r="K75" s="28" t="s">
        <v>734</v>
      </c>
      <c r="L75" s="105" t="str">
        <f t="shared" si="18"/>
        <v>N/A</v>
      </c>
    </row>
    <row r="76" spans="1:12" ht="25.5" x14ac:dyDescent="0.2">
      <c r="A76" s="128" t="s">
        <v>1149</v>
      </c>
      <c r="B76" s="22" t="s">
        <v>213</v>
      </c>
      <c r="C76" s="29" t="s">
        <v>1749</v>
      </c>
      <c r="D76" s="27" t="str">
        <f t="shared" si="14"/>
        <v>N/A</v>
      </c>
      <c r="E76" s="29" t="s">
        <v>1749</v>
      </c>
      <c r="F76" s="27" t="str">
        <f t="shared" si="15"/>
        <v>N/A</v>
      </c>
      <c r="G76" s="29" t="s">
        <v>1749</v>
      </c>
      <c r="H76" s="27" t="str">
        <f t="shared" si="16"/>
        <v>N/A</v>
      </c>
      <c r="I76" s="8" t="s">
        <v>1749</v>
      </c>
      <c r="J76" s="8" t="s">
        <v>1749</v>
      </c>
      <c r="K76" s="28" t="s">
        <v>734</v>
      </c>
      <c r="L76" s="105" t="str">
        <f t="shared" si="18"/>
        <v>N/A</v>
      </c>
    </row>
    <row r="77" spans="1:12" ht="25.5" x14ac:dyDescent="0.2">
      <c r="A77" s="128" t="s">
        <v>1150</v>
      </c>
      <c r="B77" s="22" t="s">
        <v>213</v>
      </c>
      <c r="C77" s="29">
        <v>50774.826545000004</v>
      </c>
      <c r="D77" s="27" t="str">
        <f t="shared" si="14"/>
        <v>N/A</v>
      </c>
      <c r="E77" s="29">
        <v>51645.723011000002</v>
      </c>
      <c r="F77" s="27" t="str">
        <f t="shared" si="15"/>
        <v>N/A</v>
      </c>
      <c r="G77" s="29">
        <v>50783.739173000002</v>
      </c>
      <c r="H77" s="27" t="str">
        <f t="shared" si="16"/>
        <v>N/A</v>
      </c>
      <c r="I77" s="8">
        <v>1.7150000000000001</v>
      </c>
      <c r="J77" s="8">
        <v>-1.67</v>
      </c>
      <c r="K77" s="28" t="s">
        <v>734</v>
      </c>
      <c r="L77" s="105" t="str">
        <f t="shared" si="18"/>
        <v>Yes</v>
      </c>
    </row>
    <row r="78" spans="1:12" ht="25.5" x14ac:dyDescent="0.2">
      <c r="A78" s="128" t="s">
        <v>1151</v>
      </c>
      <c r="B78" s="22" t="s">
        <v>213</v>
      </c>
      <c r="C78" s="29">
        <v>1176.5333333000001</v>
      </c>
      <c r="D78" s="27" t="str">
        <f t="shared" si="14"/>
        <v>N/A</v>
      </c>
      <c r="E78" s="29">
        <v>600.69473684000002</v>
      </c>
      <c r="F78" s="27" t="str">
        <f t="shared" si="15"/>
        <v>N/A</v>
      </c>
      <c r="G78" s="29">
        <v>0</v>
      </c>
      <c r="H78" s="27" t="str">
        <f t="shared" si="16"/>
        <v>N/A</v>
      </c>
      <c r="I78" s="8">
        <v>-48.9</v>
      </c>
      <c r="J78" s="8">
        <v>-100</v>
      </c>
      <c r="K78" s="28" t="s">
        <v>734</v>
      </c>
      <c r="L78" s="105" t="str">
        <f t="shared" si="18"/>
        <v>No</v>
      </c>
    </row>
    <row r="79" spans="1:12" ht="25.5" x14ac:dyDescent="0.2">
      <c r="A79" s="128" t="s">
        <v>1152</v>
      </c>
      <c r="B79" s="22" t="s">
        <v>213</v>
      </c>
      <c r="C79" s="29">
        <v>5640.8450703999997</v>
      </c>
      <c r="D79" s="27" t="str">
        <f t="shared" si="14"/>
        <v>N/A</v>
      </c>
      <c r="E79" s="29">
        <v>5509.2165899000001</v>
      </c>
      <c r="F79" s="27" t="str">
        <f t="shared" si="15"/>
        <v>N/A</v>
      </c>
      <c r="G79" s="29" t="s">
        <v>1749</v>
      </c>
      <c r="H79" s="27" t="str">
        <f t="shared" si="16"/>
        <v>N/A</v>
      </c>
      <c r="I79" s="8">
        <v>-2.33</v>
      </c>
      <c r="J79" s="8" t="s">
        <v>1749</v>
      </c>
      <c r="K79" s="28" t="s">
        <v>734</v>
      </c>
      <c r="L79" s="105" t="str">
        <f t="shared" si="18"/>
        <v>N/A</v>
      </c>
    </row>
    <row r="80" spans="1:12" ht="25.5" x14ac:dyDescent="0.2">
      <c r="A80" s="128" t="s">
        <v>1153</v>
      </c>
      <c r="B80" s="22" t="s">
        <v>213</v>
      </c>
      <c r="C80" s="29">
        <v>4763.2394678000001</v>
      </c>
      <c r="D80" s="27" t="str">
        <f t="shared" si="14"/>
        <v>N/A</v>
      </c>
      <c r="E80" s="29">
        <v>6127.2444444000002</v>
      </c>
      <c r="F80" s="27" t="str">
        <f t="shared" si="15"/>
        <v>N/A</v>
      </c>
      <c r="G80" s="29">
        <v>29074.237438</v>
      </c>
      <c r="H80" s="27" t="str">
        <f t="shared" si="16"/>
        <v>N/A</v>
      </c>
      <c r="I80" s="8">
        <v>28.64</v>
      </c>
      <c r="J80" s="8">
        <v>374.5</v>
      </c>
      <c r="K80" s="28" t="s">
        <v>734</v>
      </c>
      <c r="L80" s="105" t="str">
        <f t="shared" si="18"/>
        <v>No</v>
      </c>
    </row>
    <row r="81" spans="1:12" ht="25.5" x14ac:dyDescent="0.2">
      <c r="A81" s="128" t="s">
        <v>1154</v>
      </c>
      <c r="B81" s="22" t="s">
        <v>213</v>
      </c>
      <c r="C81" s="29" t="s">
        <v>1749</v>
      </c>
      <c r="D81" s="27" t="str">
        <f t="shared" si="14"/>
        <v>N/A</v>
      </c>
      <c r="E81" s="29" t="s">
        <v>1749</v>
      </c>
      <c r="F81" s="27" t="str">
        <f t="shared" si="15"/>
        <v>N/A</v>
      </c>
      <c r="G81" s="29">
        <v>29356.675573</v>
      </c>
      <c r="H81" s="27" t="str">
        <f t="shared" si="16"/>
        <v>N/A</v>
      </c>
      <c r="I81" s="8" t="s">
        <v>1749</v>
      </c>
      <c r="J81" s="8" t="s">
        <v>1749</v>
      </c>
      <c r="K81" s="28" t="s">
        <v>734</v>
      </c>
      <c r="L81" s="105" t="str">
        <f t="shared" si="18"/>
        <v>N/A</v>
      </c>
    </row>
    <row r="82" spans="1:12" x14ac:dyDescent="0.2">
      <c r="A82" s="128" t="s">
        <v>357</v>
      </c>
      <c r="B82" s="22" t="s">
        <v>213</v>
      </c>
      <c r="C82" s="29">
        <v>812770526</v>
      </c>
      <c r="D82" s="27" t="str">
        <f t="shared" si="14"/>
        <v>N/A</v>
      </c>
      <c r="E82" s="29">
        <v>867454943</v>
      </c>
      <c r="F82" s="27" t="str">
        <f t="shared" si="15"/>
        <v>N/A</v>
      </c>
      <c r="G82" s="29">
        <v>949707717</v>
      </c>
      <c r="H82" s="27" t="str">
        <f t="shared" si="16"/>
        <v>N/A</v>
      </c>
      <c r="I82" s="8">
        <v>6.7279999999999998</v>
      </c>
      <c r="J82" s="8">
        <v>9.4819999999999993</v>
      </c>
      <c r="K82" s="28" t="s">
        <v>734</v>
      </c>
      <c r="L82" s="105" t="str">
        <f t="shared" ref="L82:L138" si="19">IF(J82="Div by 0", "N/A", IF(K82="N/A","N/A", IF(J82&gt;VALUE(MID(K82,1,2)), "No", IF(J82&lt;-1*VALUE(MID(K82,1,2)), "No", "Yes"))))</f>
        <v>Yes</v>
      </c>
    </row>
    <row r="83" spans="1:12" x14ac:dyDescent="0.2">
      <c r="A83" s="128" t="s">
        <v>363</v>
      </c>
      <c r="B83" s="22" t="s">
        <v>213</v>
      </c>
      <c r="C83" s="23">
        <v>19030</v>
      </c>
      <c r="D83" s="27" t="str">
        <f t="shared" ref="D83:D114" si="20">IF($B83="N/A","N/A",IF(C83&gt;10,"No",IF(C83&lt;-10,"No","Yes")))</f>
        <v>N/A</v>
      </c>
      <c r="E83" s="23">
        <v>24073</v>
      </c>
      <c r="F83" s="27" t="str">
        <f t="shared" ref="F83:F114" si="21">IF($B83="N/A","N/A",IF(E83&gt;10,"No",IF(E83&lt;-10,"No","Yes")))</f>
        <v>N/A</v>
      </c>
      <c r="G83" s="23">
        <v>25218</v>
      </c>
      <c r="H83" s="27" t="str">
        <f t="shared" ref="H83:H114" si="22">IF($B83="N/A","N/A",IF(G83&gt;10,"No",IF(G83&lt;-10,"No","Yes")))</f>
        <v>N/A</v>
      </c>
      <c r="I83" s="8">
        <v>26.5</v>
      </c>
      <c r="J83" s="8">
        <v>4.7560000000000002</v>
      </c>
      <c r="K83" s="28" t="s">
        <v>734</v>
      </c>
      <c r="L83" s="105" t="str">
        <f t="shared" si="19"/>
        <v>Yes</v>
      </c>
    </row>
    <row r="84" spans="1:12" x14ac:dyDescent="0.2">
      <c r="A84" s="128" t="s">
        <v>358</v>
      </c>
      <c r="B84" s="22" t="s">
        <v>213</v>
      </c>
      <c r="C84" s="29">
        <v>42709.959326999997</v>
      </c>
      <c r="D84" s="27" t="str">
        <f t="shared" si="20"/>
        <v>N/A</v>
      </c>
      <c r="E84" s="29">
        <v>36034.351473000002</v>
      </c>
      <c r="F84" s="27" t="str">
        <f t="shared" si="21"/>
        <v>N/A</v>
      </c>
      <c r="G84" s="29">
        <v>37659.914228000001</v>
      </c>
      <c r="H84" s="27" t="str">
        <f t="shared" si="22"/>
        <v>N/A</v>
      </c>
      <c r="I84" s="8">
        <v>-15.6</v>
      </c>
      <c r="J84" s="8">
        <v>4.5110000000000001</v>
      </c>
      <c r="K84" s="28" t="s">
        <v>734</v>
      </c>
      <c r="L84" s="105" t="str">
        <f t="shared" si="19"/>
        <v>Yes</v>
      </c>
    </row>
    <row r="85" spans="1:12" ht="25.5" x14ac:dyDescent="0.2">
      <c r="A85" s="128" t="s">
        <v>1155</v>
      </c>
      <c r="B85" s="22" t="s">
        <v>213</v>
      </c>
      <c r="C85" s="29">
        <v>8298769</v>
      </c>
      <c r="D85" s="27" t="str">
        <f t="shared" si="20"/>
        <v>N/A</v>
      </c>
      <c r="E85" s="29">
        <v>10433446</v>
      </c>
      <c r="F85" s="27" t="str">
        <f t="shared" si="21"/>
        <v>N/A</v>
      </c>
      <c r="G85" s="29">
        <v>1779181</v>
      </c>
      <c r="H85" s="27" t="str">
        <f t="shared" si="22"/>
        <v>N/A</v>
      </c>
      <c r="I85" s="8">
        <v>25.72</v>
      </c>
      <c r="J85" s="8">
        <v>-82.9</v>
      </c>
      <c r="K85" s="28" t="s">
        <v>734</v>
      </c>
      <c r="L85" s="105" t="str">
        <f t="shared" si="19"/>
        <v>No</v>
      </c>
    </row>
    <row r="86" spans="1:12" x14ac:dyDescent="0.2">
      <c r="A86" s="128" t="s">
        <v>724</v>
      </c>
      <c r="B86" s="22" t="s">
        <v>213</v>
      </c>
      <c r="C86" s="23">
        <v>4066</v>
      </c>
      <c r="D86" s="27" t="str">
        <f t="shared" si="20"/>
        <v>N/A</v>
      </c>
      <c r="E86" s="23">
        <v>4197</v>
      </c>
      <c r="F86" s="27" t="str">
        <f t="shared" si="21"/>
        <v>N/A</v>
      </c>
      <c r="G86" s="23">
        <v>4435</v>
      </c>
      <c r="H86" s="27" t="str">
        <f t="shared" si="22"/>
        <v>N/A</v>
      </c>
      <c r="I86" s="8">
        <v>3.222</v>
      </c>
      <c r="J86" s="8">
        <v>5.6710000000000003</v>
      </c>
      <c r="K86" s="28" t="s">
        <v>734</v>
      </c>
      <c r="L86" s="105" t="str">
        <f t="shared" si="19"/>
        <v>Yes</v>
      </c>
    </row>
    <row r="87" spans="1:12" ht="25.5" x14ac:dyDescent="0.2">
      <c r="A87" s="128" t="s">
        <v>1156</v>
      </c>
      <c r="B87" s="22" t="s">
        <v>213</v>
      </c>
      <c r="C87" s="29">
        <v>2041.0154943</v>
      </c>
      <c r="D87" s="27" t="str">
        <f t="shared" si="20"/>
        <v>N/A</v>
      </c>
      <c r="E87" s="29">
        <v>2485.9294734</v>
      </c>
      <c r="F87" s="27" t="str">
        <f t="shared" si="21"/>
        <v>N/A</v>
      </c>
      <c r="G87" s="29">
        <v>401.16820744</v>
      </c>
      <c r="H87" s="27" t="str">
        <f t="shared" si="22"/>
        <v>N/A</v>
      </c>
      <c r="I87" s="8">
        <v>21.8</v>
      </c>
      <c r="J87" s="8">
        <v>-83.9</v>
      </c>
      <c r="K87" s="28" t="s">
        <v>734</v>
      </c>
      <c r="L87" s="105" t="str">
        <f t="shared" si="19"/>
        <v>No</v>
      </c>
    </row>
    <row r="88" spans="1:12" ht="25.5" x14ac:dyDescent="0.2">
      <c r="A88" s="128" t="s">
        <v>1157</v>
      </c>
      <c r="B88" s="22" t="s">
        <v>213</v>
      </c>
      <c r="C88" s="29">
        <v>433361545</v>
      </c>
      <c r="D88" s="27" t="str">
        <f t="shared" si="20"/>
        <v>N/A</v>
      </c>
      <c r="E88" s="29">
        <v>457146094</v>
      </c>
      <c r="F88" s="27" t="str">
        <f t="shared" si="21"/>
        <v>N/A</v>
      </c>
      <c r="G88" s="29">
        <v>493795181</v>
      </c>
      <c r="H88" s="27" t="str">
        <f t="shared" si="22"/>
        <v>N/A</v>
      </c>
      <c r="I88" s="8">
        <v>5.4880000000000004</v>
      </c>
      <c r="J88" s="8">
        <v>8.0169999999999995</v>
      </c>
      <c r="K88" s="28" t="s">
        <v>734</v>
      </c>
      <c r="L88" s="105" t="str">
        <f t="shared" si="19"/>
        <v>Yes</v>
      </c>
    </row>
    <row r="89" spans="1:12" x14ac:dyDescent="0.2">
      <c r="A89" s="128" t="s">
        <v>725</v>
      </c>
      <c r="B89" s="22" t="s">
        <v>213</v>
      </c>
      <c r="C89" s="23">
        <v>7390</v>
      </c>
      <c r="D89" s="27" t="str">
        <f t="shared" si="20"/>
        <v>N/A</v>
      </c>
      <c r="E89" s="23">
        <v>7491</v>
      </c>
      <c r="F89" s="27" t="str">
        <f t="shared" si="21"/>
        <v>N/A</v>
      </c>
      <c r="G89" s="23">
        <v>7651</v>
      </c>
      <c r="H89" s="27" t="str">
        <f t="shared" si="22"/>
        <v>N/A</v>
      </c>
      <c r="I89" s="8">
        <v>1.367</v>
      </c>
      <c r="J89" s="8">
        <v>2.1360000000000001</v>
      </c>
      <c r="K89" s="28" t="s">
        <v>734</v>
      </c>
      <c r="L89" s="105" t="str">
        <f t="shared" si="19"/>
        <v>Yes</v>
      </c>
    </row>
    <row r="90" spans="1:12" ht="25.5" x14ac:dyDescent="0.2">
      <c r="A90" s="128" t="s">
        <v>1158</v>
      </c>
      <c r="B90" s="22" t="s">
        <v>213</v>
      </c>
      <c r="C90" s="29">
        <v>58641.616372999997</v>
      </c>
      <c r="D90" s="27" t="str">
        <f t="shared" si="20"/>
        <v>N/A</v>
      </c>
      <c r="E90" s="29">
        <v>61026.043786000002</v>
      </c>
      <c r="F90" s="27" t="str">
        <f t="shared" si="21"/>
        <v>N/A</v>
      </c>
      <c r="G90" s="29">
        <v>64539.953077999999</v>
      </c>
      <c r="H90" s="27" t="str">
        <f t="shared" si="22"/>
        <v>N/A</v>
      </c>
      <c r="I90" s="8">
        <v>4.0659999999999998</v>
      </c>
      <c r="J90" s="8">
        <v>5.758</v>
      </c>
      <c r="K90" s="28" t="s">
        <v>734</v>
      </c>
      <c r="L90" s="105" t="str">
        <f t="shared" si="19"/>
        <v>Yes</v>
      </c>
    </row>
    <row r="91" spans="1:12" ht="25.5" x14ac:dyDescent="0.2">
      <c r="A91" s="128" t="s">
        <v>1159</v>
      </c>
      <c r="B91" s="22" t="s">
        <v>213</v>
      </c>
      <c r="C91" s="29">
        <v>62339134</v>
      </c>
      <c r="D91" s="27" t="str">
        <f t="shared" si="20"/>
        <v>N/A</v>
      </c>
      <c r="E91" s="29">
        <v>65432396</v>
      </c>
      <c r="F91" s="27" t="str">
        <f t="shared" si="21"/>
        <v>N/A</v>
      </c>
      <c r="G91" s="29">
        <v>67403180</v>
      </c>
      <c r="H91" s="27" t="str">
        <f t="shared" si="22"/>
        <v>N/A</v>
      </c>
      <c r="I91" s="8">
        <v>4.9619999999999997</v>
      </c>
      <c r="J91" s="8">
        <v>3.012</v>
      </c>
      <c r="K91" s="28" t="s">
        <v>734</v>
      </c>
      <c r="L91" s="105" t="str">
        <f t="shared" si="19"/>
        <v>Yes</v>
      </c>
    </row>
    <row r="92" spans="1:12" x14ac:dyDescent="0.2">
      <c r="A92" s="128" t="s">
        <v>726</v>
      </c>
      <c r="B92" s="22" t="s">
        <v>213</v>
      </c>
      <c r="C92" s="23">
        <v>4445</v>
      </c>
      <c r="D92" s="27" t="str">
        <f t="shared" si="20"/>
        <v>N/A</v>
      </c>
      <c r="E92" s="23">
        <v>4577</v>
      </c>
      <c r="F92" s="27" t="str">
        <f t="shared" si="21"/>
        <v>N/A</v>
      </c>
      <c r="G92" s="23">
        <v>4703</v>
      </c>
      <c r="H92" s="27" t="str">
        <f t="shared" si="22"/>
        <v>N/A</v>
      </c>
      <c r="I92" s="8">
        <v>2.97</v>
      </c>
      <c r="J92" s="8">
        <v>2.7530000000000001</v>
      </c>
      <c r="K92" s="28" t="s">
        <v>734</v>
      </c>
      <c r="L92" s="105" t="str">
        <f t="shared" si="19"/>
        <v>Yes</v>
      </c>
    </row>
    <row r="93" spans="1:12" ht="25.5" x14ac:dyDescent="0.2">
      <c r="A93" s="128" t="s">
        <v>1160</v>
      </c>
      <c r="B93" s="22" t="s">
        <v>213</v>
      </c>
      <c r="C93" s="29">
        <v>14024.552081</v>
      </c>
      <c r="D93" s="27" t="str">
        <f t="shared" si="20"/>
        <v>N/A</v>
      </c>
      <c r="E93" s="29">
        <v>14295.913479999999</v>
      </c>
      <c r="F93" s="27" t="str">
        <f t="shared" si="21"/>
        <v>N/A</v>
      </c>
      <c r="G93" s="29">
        <v>14331.954072</v>
      </c>
      <c r="H93" s="27" t="str">
        <f t="shared" si="22"/>
        <v>N/A</v>
      </c>
      <c r="I93" s="8">
        <v>1.9350000000000001</v>
      </c>
      <c r="J93" s="8">
        <v>0.25209999999999999</v>
      </c>
      <c r="K93" s="28" t="s">
        <v>734</v>
      </c>
      <c r="L93" s="105" t="str">
        <f t="shared" si="19"/>
        <v>Yes</v>
      </c>
    </row>
    <row r="94" spans="1:12" x14ac:dyDescent="0.2">
      <c r="A94" s="128" t="s">
        <v>1161</v>
      </c>
      <c r="B94" s="22" t="s">
        <v>213</v>
      </c>
      <c r="C94" s="29">
        <v>127908321</v>
      </c>
      <c r="D94" s="27" t="str">
        <f t="shared" si="20"/>
        <v>N/A</v>
      </c>
      <c r="E94" s="29">
        <v>140833931</v>
      </c>
      <c r="F94" s="27" t="str">
        <f t="shared" si="21"/>
        <v>N/A</v>
      </c>
      <c r="G94" s="29">
        <v>266621667</v>
      </c>
      <c r="H94" s="27" t="str">
        <f t="shared" si="22"/>
        <v>N/A</v>
      </c>
      <c r="I94" s="8">
        <v>10.11</v>
      </c>
      <c r="J94" s="8">
        <v>89.32</v>
      </c>
      <c r="K94" s="28" t="s">
        <v>734</v>
      </c>
      <c r="L94" s="105" t="str">
        <f t="shared" si="19"/>
        <v>No</v>
      </c>
    </row>
    <row r="95" spans="1:12" x14ac:dyDescent="0.2">
      <c r="A95" s="128" t="s">
        <v>727</v>
      </c>
      <c r="B95" s="22" t="s">
        <v>213</v>
      </c>
      <c r="C95" s="23">
        <v>7128</v>
      </c>
      <c r="D95" s="27" t="str">
        <f t="shared" si="20"/>
        <v>N/A</v>
      </c>
      <c r="E95" s="23">
        <v>13586</v>
      </c>
      <c r="F95" s="27" t="str">
        <f t="shared" si="21"/>
        <v>N/A</v>
      </c>
      <c r="G95" s="23">
        <v>15807</v>
      </c>
      <c r="H95" s="27" t="str">
        <f t="shared" si="22"/>
        <v>N/A</v>
      </c>
      <c r="I95" s="8">
        <v>90.6</v>
      </c>
      <c r="J95" s="8">
        <v>16.350000000000001</v>
      </c>
      <c r="K95" s="28" t="s">
        <v>734</v>
      </c>
      <c r="L95" s="105" t="str">
        <f t="shared" si="19"/>
        <v>Yes</v>
      </c>
    </row>
    <row r="96" spans="1:12" x14ac:dyDescent="0.2">
      <c r="A96" s="128" t="s">
        <v>1162</v>
      </c>
      <c r="B96" s="22" t="s">
        <v>213</v>
      </c>
      <c r="C96" s="29">
        <v>17944.489478</v>
      </c>
      <c r="D96" s="27" t="str">
        <f t="shared" si="20"/>
        <v>N/A</v>
      </c>
      <c r="E96" s="29">
        <v>10366.107096</v>
      </c>
      <c r="F96" s="27" t="str">
        <f t="shared" si="21"/>
        <v>N/A</v>
      </c>
      <c r="G96" s="29">
        <v>16867.316189000001</v>
      </c>
      <c r="H96" s="27" t="str">
        <f t="shared" si="22"/>
        <v>N/A</v>
      </c>
      <c r="I96" s="8">
        <v>-42.2</v>
      </c>
      <c r="J96" s="8">
        <v>62.72</v>
      </c>
      <c r="K96" s="28" t="s">
        <v>734</v>
      </c>
      <c r="L96" s="105" t="str">
        <f t="shared" si="19"/>
        <v>No</v>
      </c>
    </row>
    <row r="97" spans="1:12" x14ac:dyDescent="0.2">
      <c r="A97" s="128" t="s">
        <v>1163</v>
      </c>
      <c r="B97" s="22" t="s">
        <v>213</v>
      </c>
      <c r="C97" s="29">
        <v>0</v>
      </c>
      <c r="D97" s="27" t="str">
        <f t="shared" si="20"/>
        <v>N/A</v>
      </c>
      <c r="E97" s="29">
        <v>0</v>
      </c>
      <c r="F97" s="27" t="str">
        <f t="shared" si="21"/>
        <v>N/A</v>
      </c>
      <c r="G97" s="29">
        <v>0</v>
      </c>
      <c r="H97" s="27" t="str">
        <f t="shared" si="22"/>
        <v>N/A</v>
      </c>
      <c r="I97" s="8" t="s">
        <v>1749</v>
      </c>
      <c r="J97" s="8" t="s">
        <v>1749</v>
      </c>
      <c r="K97" s="28" t="s">
        <v>734</v>
      </c>
      <c r="L97" s="105" t="str">
        <f t="shared" si="19"/>
        <v>N/A</v>
      </c>
    </row>
    <row r="98" spans="1:12" x14ac:dyDescent="0.2">
      <c r="A98" s="128" t="s">
        <v>517</v>
      </c>
      <c r="B98" s="22" t="s">
        <v>213</v>
      </c>
      <c r="C98" s="23">
        <v>0</v>
      </c>
      <c r="D98" s="27" t="str">
        <f t="shared" si="20"/>
        <v>N/A</v>
      </c>
      <c r="E98" s="23">
        <v>0</v>
      </c>
      <c r="F98" s="27" t="str">
        <f t="shared" si="21"/>
        <v>N/A</v>
      </c>
      <c r="G98" s="23">
        <v>0</v>
      </c>
      <c r="H98" s="27" t="str">
        <f t="shared" si="22"/>
        <v>N/A</v>
      </c>
      <c r="I98" s="8" t="s">
        <v>1749</v>
      </c>
      <c r="J98" s="8" t="s">
        <v>1749</v>
      </c>
      <c r="K98" s="28" t="s">
        <v>734</v>
      </c>
      <c r="L98" s="105" t="str">
        <f t="shared" si="19"/>
        <v>N/A</v>
      </c>
    </row>
    <row r="99" spans="1:12" x14ac:dyDescent="0.2">
      <c r="A99" s="128" t="s">
        <v>1164</v>
      </c>
      <c r="B99" s="22" t="s">
        <v>213</v>
      </c>
      <c r="C99" s="29" t="s">
        <v>1749</v>
      </c>
      <c r="D99" s="27" t="str">
        <f t="shared" si="20"/>
        <v>N/A</v>
      </c>
      <c r="E99" s="29" t="s">
        <v>1749</v>
      </c>
      <c r="F99" s="27" t="str">
        <f t="shared" si="21"/>
        <v>N/A</v>
      </c>
      <c r="G99" s="29" t="s">
        <v>1749</v>
      </c>
      <c r="H99" s="27" t="str">
        <f t="shared" si="22"/>
        <v>N/A</v>
      </c>
      <c r="I99" s="8" t="s">
        <v>1749</v>
      </c>
      <c r="J99" s="8" t="s">
        <v>1749</v>
      </c>
      <c r="K99" s="28" t="s">
        <v>734</v>
      </c>
      <c r="L99" s="105" t="str">
        <f t="shared" si="19"/>
        <v>N/A</v>
      </c>
    </row>
    <row r="100" spans="1:12" ht="25.5" x14ac:dyDescent="0.2">
      <c r="A100" s="128" t="s">
        <v>1165</v>
      </c>
      <c r="B100" s="22" t="s">
        <v>213</v>
      </c>
      <c r="C100" s="29">
        <v>1207186</v>
      </c>
      <c r="D100" s="27" t="str">
        <f t="shared" si="20"/>
        <v>N/A</v>
      </c>
      <c r="E100" s="29">
        <v>1351417</v>
      </c>
      <c r="F100" s="27" t="str">
        <f t="shared" si="21"/>
        <v>N/A</v>
      </c>
      <c r="G100" s="29">
        <v>144814</v>
      </c>
      <c r="H100" s="27" t="str">
        <f t="shared" si="22"/>
        <v>N/A</v>
      </c>
      <c r="I100" s="8">
        <v>11.95</v>
      </c>
      <c r="J100" s="8">
        <v>-89.3</v>
      </c>
      <c r="K100" s="28" t="s">
        <v>734</v>
      </c>
      <c r="L100" s="105" t="str">
        <f t="shared" si="19"/>
        <v>No</v>
      </c>
    </row>
    <row r="101" spans="1:12" x14ac:dyDescent="0.2">
      <c r="A101" s="128" t="s">
        <v>518</v>
      </c>
      <c r="B101" s="22" t="s">
        <v>213</v>
      </c>
      <c r="C101" s="23">
        <v>794</v>
      </c>
      <c r="D101" s="27" t="str">
        <f t="shared" si="20"/>
        <v>N/A</v>
      </c>
      <c r="E101" s="23">
        <v>756</v>
      </c>
      <c r="F101" s="27" t="str">
        <f t="shared" si="21"/>
        <v>N/A</v>
      </c>
      <c r="G101" s="23">
        <v>887</v>
      </c>
      <c r="H101" s="27" t="str">
        <f t="shared" si="22"/>
        <v>N/A</v>
      </c>
      <c r="I101" s="8">
        <v>-4.79</v>
      </c>
      <c r="J101" s="8">
        <v>17.329999999999998</v>
      </c>
      <c r="K101" s="28" t="s">
        <v>734</v>
      </c>
      <c r="L101" s="105" t="str">
        <f t="shared" si="19"/>
        <v>Yes</v>
      </c>
    </row>
    <row r="102" spans="1:12" ht="25.5" x14ac:dyDescent="0.2">
      <c r="A102" s="128" t="s">
        <v>1166</v>
      </c>
      <c r="B102" s="22" t="s">
        <v>213</v>
      </c>
      <c r="C102" s="29">
        <v>1520.3853904</v>
      </c>
      <c r="D102" s="27" t="str">
        <f t="shared" si="20"/>
        <v>N/A</v>
      </c>
      <c r="E102" s="29">
        <v>1787.5886243</v>
      </c>
      <c r="F102" s="27" t="str">
        <f t="shared" si="21"/>
        <v>N/A</v>
      </c>
      <c r="G102" s="29">
        <v>163.2626832</v>
      </c>
      <c r="H102" s="27" t="str">
        <f t="shared" si="22"/>
        <v>N/A</v>
      </c>
      <c r="I102" s="8">
        <v>17.57</v>
      </c>
      <c r="J102" s="8">
        <v>-90.9</v>
      </c>
      <c r="K102" s="28" t="s">
        <v>734</v>
      </c>
      <c r="L102" s="105" t="str">
        <f t="shared" si="19"/>
        <v>No</v>
      </c>
    </row>
    <row r="103" spans="1:12" ht="25.5" x14ac:dyDescent="0.2">
      <c r="A103" s="163" t="s">
        <v>1167</v>
      </c>
      <c r="B103" s="22" t="s">
        <v>213</v>
      </c>
      <c r="C103" s="29">
        <v>0</v>
      </c>
      <c r="D103" s="27" t="str">
        <f t="shared" si="20"/>
        <v>N/A</v>
      </c>
      <c r="E103" s="29">
        <v>0</v>
      </c>
      <c r="F103" s="27" t="str">
        <f t="shared" si="21"/>
        <v>N/A</v>
      </c>
      <c r="G103" s="29">
        <v>2288</v>
      </c>
      <c r="H103" s="27" t="str">
        <f t="shared" si="22"/>
        <v>N/A</v>
      </c>
      <c r="I103" s="8" t="s">
        <v>1749</v>
      </c>
      <c r="J103" s="8" t="s">
        <v>1749</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11</v>
      </c>
      <c r="H104" s="27" t="str">
        <f t="shared" si="22"/>
        <v>N/A</v>
      </c>
      <c r="I104" s="8" t="s">
        <v>1749</v>
      </c>
      <c r="J104" s="8" t="s">
        <v>1749</v>
      </c>
      <c r="K104" s="28" t="s">
        <v>734</v>
      </c>
      <c r="L104" s="105" t="str">
        <f t="shared" si="19"/>
        <v>N/A</v>
      </c>
    </row>
    <row r="105" spans="1:12" ht="25.5" x14ac:dyDescent="0.2">
      <c r="A105" s="128" t="s">
        <v>1168</v>
      </c>
      <c r="B105" s="22" t="s">
        <v>213</v>
      </c>
      <c r="C105" s="29" t="s">
        <v>1749</v>
      </c>
      <c r="D105" s="27" t="str">
        <f t="shared" si="20"/>
        <v>N/A</v>
      </c>
      <c r="E105" s="29" t="s">
        <v>1749</v>
      </c>
      <c r="F105" s="27" t="str">
        <f t="shared" si="21"/>
        <v>N/A</v>
      </c>
      <c r="G105" s="29">
        <v>2288</v>
      </c>
      <c r="H105" s="27" t="str">
        <f t="shared" si="22"/>
        <v>N/A</v>
      </c>
      <c r="I105" s="8" t="s">
        <v>1749</v>
      </c>
      <c r="J105" s="8" t="s">
        <v>1749</v>
      </c>
      <c r="K105" s="28" t="s">
        <v>734</v>
      </c>
      <c r="L105" s="105" t="str">
        <f t="shared" si="19"/>
        <v>N/A</v>
      </c>
    </row>
    <row r="106" spans="1:12" ht="25.5" x14ac:dyDescent="0.2">
      <c r="A106" s="128" t="s">
        <v>1169</v>
      </c>
      <c r="B106" s="22" t="s">
        <v>213</v>
      </c>
      <c r="C106" s="29">
        <v>145971552</v>
      </c>
      <c r="D106" s="27" t="str">
        <f t="shared" si="20"/>
        <v>N/A</v>
      </c>
      <c r="E106" s="29">
        <v>164457792</v>
      </c>
      <c r="F106" s="27" t="str">
        <f t="shared" si="21"/>
        <v>N/A</v>
      </c>
      <c r="G106" s="29">
        <v>100964775</v>
      </c>
      <c r="H106" s="27" t="str">
        <f t="shared" si="22"/>
        <v>N/A</v>
      </c>
      <c r="I106" s="8">
        <v>12.66</v>
      </c>
      <c r="J106" s="8">
        <v>-38.6</v>
      </c>
      <c r="K106" s="28" t="s">
        <v>734</v>
      </c>
      <c r="L106" s="105" t="str">
        <f t="shared" si="19"/>
        <v>No</v>
      </c>
    </row>
    <row r="107" spans="1:12" x14ac:dyDescent="0.2">
      <c r="A107" s="128" t="s">
        <v>520</v>
      </c>
      <c r="B107" s="22" t="s">
        <v>213</v>
      </c>
      <c r="C107" s="23">
        <v>5271</v>
      </c>
      <c r="D107" s="27" t="str">
        <f t="shared" si="20"/>
        <v>N/A</v>
      </c>
      <c r="E107" s="23">
        <v>5585</v>
      </c>
      <c r="F107" s="27" t="str">
        <f t="shared" si="21"/>
        <v>N/A</v>
      </c>
      <c r="G107" s="23">
        <v>6171</v>
      </c>
      <c r="H107" s="27" t="str">
        <f t="shared" si="22"/>
        <v>N/A</v>
      </c>
      <c r="I107" s="8">
        <v>5.9569999999999999</v>
      </c>
      <c r="J107" s="8">
        <v>10.49</v>
      </c>
      <c r="K107" s="28" t="s">
        <v>734</v>
      </c>
      <c r="L107" s="105" t="str">
        <f t="shared" si="19"/>
        <v>Yes</v>
      </c>
    </row>
    <row r="108" spans="1:12" ht="25.5" x14ac:dyDescent="0.2">
      <c r="A108" s="128" t="s">
        <v>1170</v>
      </c>
      <c r="B108" s="22" t="s">
        <v>213</v>
      </c>
      <c r="C108" s="29">
        <v>27693.331816000002</v>
      </c>
      <c r="D108" s="27" t="str">
        <f t="shared" si="20"/>
        <v>N/A</v>
      </c>
      <c r="E108" s="29">
        <v>29446.336974000002</v>
      </c>
      <c r="F108" s="27" t="str">
        <f t="shared" si="21"/>
        <v>N/A</v>
      </c>
      <c r="G108" s="29">
        <v>16361.169178</v>
      </c>
      <c r="H108" s="27" t="str">
        <f t="shared" si="22"/>
        <v>N/A</v>
      </c>
      <c r="I108" s="8">
        <v>6.33</v>
      </c>
      <c r="J108" s="8">
        <v>-44.4</v>
      </c>
      <c r="K108" s="28" t="s">
        <v>734</v>
      </c>
      <c r="L108" s="105" t="str">
        <f t="shared" si="19"/>
        <v>No</v>
      </c>
    </row>
    <row r="109" spans="1:12" ht="25.5" x14ac:dyDescent="0.2">
      <c r="A109" s="128" t="s">
        <v>1171</v>
      </c>
      <c r="B109" s="22" t="s">
        <v>213</v>
      </c>
      <c r="C109" s="29">
        <v>5304558</v>
      </c>
      <c r="D109" s="27" t="str">
        <f t="shared" si="20"/>
        <v>N/A</v>
      </c>
      <c r="E109" s="29">
        <v>5410124</v>
      </c>
      <c r="F109" s="27" t="str">
        <f t="shared" si="21"/>
        <v>N/A</v>
      </c>
      <c r="G109" s="29">
        <v>7282161</v>
      </c>
      <c r="H109" s="27" t="str">
        <f t="shared" si="22"/>
        <v>N/A</v>
      </c>
      <c r="I109" s="8">
        <v>1.99</v>
      </c>
      <c r="J109" s="8">
        <v>34.6</v>
      </c>
      <c r="K109" s="28" t="s">
        <v>734</v>
      </c>
      <c r="L109" s="105" t="str">
        <f t="shared" si="19"/>
        <v>No</v>
      </c>
    </row>
    <row r="110" spans="1:12" x14ac:dyDescent="0.2">
      <c r="A110" s="128" t="s">
        <v>521</v>
      </c>
      <c r="B110" s="22" t="s">
        <v>213</v>
      </c>
      <c r="C110" s="23">
        <v>1581</v>
      </c>
      <c r="D110" s="27" t="str">
        <f t="shared" si="20"/>
        <v>N/A</v>
      </c>
      <c r="E110" s="23">
        <v>1514</v>
      </c>
      <c r="F110" s="27" t="str">
        <f t="shared" si="21"/>
        <v>N/A</v>
      </c>
      <c r="G110" s="23">
        <v>1131</v>
      </c>
      <c r="H110" s="27" t="str">
        <f t="shared" si="22"/>
        <v>N/A</v>
      </c>
      <c r="I110" s="8">
        <v>-4.24</v>
      </c>
      <c r="J110" s="8">
        <v>-25.3</v>
      </c>
      <c r="K110" s="28" t="s">
        <v>734</v>
      </c>
      <c r="L110" s="105" t="str">
        <f t="shared" si="19"/>
        <v>Yes</v>
      </c>
    </row>
    <row r="111" spans="1:12" ht="25.5" x14ac:dyDescent="0.2">
      <c r="A111" s="128" t="s">
        <v>1172</v>
      </c>
      <c r="B111" s="22" t="s">
        <v>213</v>
      </c>
      <c r="C111" s="29">
        <v>3355.1916508999998</v>
      </c>
      <c r="D111" s="27" t="str">
        <f t="shared" si="20"/>
        <v>N/A</v>
      </c>
      <c r="E111" s="29">
        <v>3573.3976222000001</v>
      </c>
      <c r="F111" s="27" t="str">
        <f t="shared" si="21"/>
        <v>N/A</v>
      </c>
      <c r="G111" s="29">
        <v>6438.6923077000001</v>
      </c>
      <c r="H111" s="27" t="str">
        <f t="shared" si="22"/>
        <v>N/A</v>
      </c>
      <c r="I111" s="8">
        <v>6.5039999999999996</v>
      </c>
      <c r="J111" s="8">
        <v>80.180000000000007</v>
      </c>
      <c r="K111" s="28" t="s">
        <v>734</v>
      </c>
      <c r="L111" s="105" t="str">
        <f t="shared" si="19"/>
        <v>No</v>
      </c>
    </row>
    <row r="112" spans="1:12" ht="25.5" x14ac:dyDescent="0.2">
      <c r="A112" s="128" t="s">
        <v>1173</v>
      </c>
      <c r="B112" s="22" t="s">
        <v>213</v>
      </c>
      <c r="C112" s="29">
        <v>1052032</v>
      </c>
      <c r="D112" s="27" t="str">
        <f t="shared" si="20"/>
        <v>N/A</v>
      </c>
      <c r="E112" s="29">
        <v>1230490</v>
      </c>
      <c r="F112" s="27" t="str">
        <f t="shared" si="21"/>
        <v>N/A</v>
      </c>
      <c r="G112" s="29">
        <v>3287797</v>
      </c>
      <c r="H112" s="27" t="str">
        <f t="shared" si="22"/>
        <v>N/A</v>
      </c>
      <c r="I112" s="8">
        <v>16.96</v>
      </c>
      <c r="J112" s="8">
        <v>167.2</v>
      </c>
      <c r="K112" s="28" t="s">
        <v>734</v>
      </c>
      <c r="L112" s="105" t="str">
        <f t="shared" si="19"/>
        <v>No</v>
      </c>
    </row>
    <row r="113" spans="1:12" ht="25.5" x14ac:dyDescent="0.2">
      <c r="A113" s="128" t="s">
        <v>522</v>
      </c>
      <c r="B113" s="22" t="s">
        <v>213</v>
      </c>
      <c r="C113" s="23">
        <v>1230</v>
      </c>
      <c r="D113" s="27" t="str">
        <f t="shared" si="20"/>
        <v>N/A</v>
      </c>
      <c r="E113" s="23">
        <v>1189</v>
      </c>
      <c r="F113" s="27" t="str">
        <f t="shared" si="21"/>
        <v>N/A</v>
      </c>
      <c r="G113" s="23">
        <v>1415</v>
      </c>
      <c r="H113" s="27" t="str">
        <f t="shared" si="22"/>
        <v>N/A</v>
      </c>
      <c r="I113" s="8">
        <v>-3.33</v>
      </c>
      <c r="J113" s="8">
        <v>19.010000000000002</v>
      </c>
      <c r="K113" s="28" t="s">
        <v>734</v>
      </c>
      <c r="L113" s="105" t="str">
        <f t="shared" si="19"/>
        <v>Yes</v>
      </c>
    </row>
    <row r="114" spans="1:12" ht="25.5" x14ac:dyDescent="0.2">
      <c r="A114" s="128" t="s">
        <v>1174</v>
      </c>
      <c r="B114" s="22" t="s">
        <v>213</v>
      </c>
      <c r="C114" s="29">
        <v>855.31056910999996</v>
      </c>
      <c r="D114" s="27" t="str">
        <f t="shared" si="20"/>
        <v>N/A</v>
      </c>
      <c r="E114" s="29">
        <v>1034.8948696</v>
      </c>
      <c r="F114" s="27" t="str">
        <f t="shared" si="21"/>
        <v>N/A</v>
      </c>
      <c r="G114" s="29">
        <v>2323.5314487999999</v>
      </c>
      <c r="H114" s="27" t="str">
        <f t="shared" si="22"/>
        <v>N/A</v>
      </c>
      <c r="I114" s="8">
        <v>21</v>
      </c>
      <c r="J114" s="8">
        <v>124.5</v>
      </c>
      <c r="K114" s="28" t="s">
        <v>734</v>
      </c>
      <c r="L114" s="105" t="str">
        <f t="shared" si="19"/>
        <v>No</v>
      </c>
    </row>
    <row r="115" spans="1:12" ht="25.5" x14ac:dyDescent="0.2">
      <c r="A115" s="128" t="s">
        <v>1175</v>
      </c>
      <c r="B115" s="22" t="s">
        <v>213</v>
      </c>
      <c r="C115" s="29">
        <v>18185</v>
      </c>
      <c r="D115" s="27" t="str">
        <f t="shared" ref="D115:D146" si="23">IF($B115="N/A","N/A",IF(C115&gt;10,"No",IF(C115&lt;-10,"No","Yes")))</f>
        <v>N/A</v>
      </c>
      <c r="E115" s="29">
        <v>1923</v>
      </c>
      <c r="F115" s="27" t="str">
        <f t="shared" ref="F115:F146" si="24">IF($B115="N/A","N/A",IF(E115&gt;10,"No",IF(E115&lt;-10,"No","Yes")))</f>
        <v>N/A</v>
      </c>
      <c r="G115" s="29">
        <v>1033</v>
      </c>
      <c r="H115" s="27" t="str">
        <f t="shared" ref="H115:H146" si="25">IF($B115="N/A","N/A",IF(G115&gt;10,"No",IF(G115&lt;-10,"No","Yes")))</f>
        <v>N/A</v>
      </c>
      <c r="I115" s="8">
        <v>-89.4</v>
      </c>
      <c r="J115" s="8">
        <v>-46.3</v>
      </c>
      <c r="K115" s="28" t="s">
        <v>734</v>
      </c>
      <c r="L115" s="105" t="str">
        <f t="shared" si="19"/>
        <v>No</v>
      </c>
    </row>
    <row r="116" spans="1:12" ht="25.5" x14ac:dyDescent="0.2">
      <c r="A116" s="128" t="s">
        <v>523</v>
      </c>
      <c r="B116" s="22" t="s">
        <v>213</v>
      </c>
      <c r="C116" s="23">
        <v>35</v>
      </c>
      <c r="D116" s="27" t="str">
        <f t="shared" si="23"/>
        <v>N/A</v>
      </c>
      <c r="E116" s="23">
        <v>11</v>
      </c>
      <c r="F116" s="27" t="str">
        <f t="shared" si="24"/>
        <v>N/A</v>
      </c>
      <c r="G116" s="23">
        <v>11</v>
      </c>
      <c r="H116" s="27" t="str">
        <f t="shared" si="25"/>
        <v>N/A</v>
      </c>
      <c r="I116" s="8">
        <v>-80</v>
      </c>
      <c r="J116" s="8">
        <v>14.29</v>
      </c>
      <c r="K116" s="28" t="s">
        <v>734</v>
      </c>
      <c r="L116" s="105" t="str">
        <f t="shared" si="19"/>
        <v>Yes</v>
      </c>
    </row>
    <row r="117" spans="1:12" ht="25.5" x14ac:dyDescent="0.2">
      <c r="A117" s="128" t="s">
        <v>1176</v>
      </c>
      <c r="B117" s="22" t="s">
        <v>213</v>
      </c>
      <c r="C117" s="29">
        <v>519.57142856999997</v>
      </c>
      <c r="D117" s="27" t="str">
        <f t="shared" si="23"/>
        <v>N/A</v>
      </c>
      <c r="E117" s="29">
        <v>274.71428571000001</v>
      </c>
      <c r="F117" s="27" t="str">
        <f t="shared" si="24"/>
        <v>N/A</v>
      </c>
      <c r="G117" s="29">
        <v>129.125</v>
      </c>
      <c r="H117" s="27" t="str">
        <f t="shared" si="25"/>
        <v>N/A</v>
      </c>
      <c r="I117" s="8">
        <v>-47.1</v>
      </c>
      <c r="J117" s="8">
        <v>-53</v>
      </c>
      <c r="K117" s="28" t="s">
        <v>734</v>
      </c>
      <c r="L117" s="105" t="str">
        <f t="shared" si="19"/>
        <v>No</v>
      </c>
    </row>
    <row r="118" spans="1:12" ht="25.5" x14ac:dyDescent="0.2">
      <c r="A118" s="128" t="s">
        <v>1177</v>
      </c>
      <c r="B118" s="22" t="s">
        <v>213</v>
      </c>
      <c r="C118" s="29">
        <v>0</v>
      </c>
      <c r="D118" s="27" t="str">
        <f t="shared" si="23"/>
        <v>N/A</v>
      </c>
      <c r="E118" s="29">
        <v>0</v>
      </c>
      <c r="F118" s="27" t="str">
        <f t="shared" si="24"/>
        <v>N/A</v>
      </c>
      <c r="G118" s="29">
        <v>1009048</v>
      </c>
      <c r="H118" s="27" t="str">
        <f t="shared" si="25"/>
        <v>N/A</v>
      </c>
      <c r="I118" s="8" t="s">
        <v>1749</v>
      </c>
      <c r="J118" s="8" t="s">
        <v>1749</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263</v>
      </c>
      <c r="H119" s="27" t="str">
        <f t="shared" si="25"/>
        <v>N/A</v>
      </c>
      <c r="I119" s="8" t="s">
        <v>1749</v>
      </c>
      <c r="J119" s="8" t="s">
        <v>1749</v>
      </c>
      <c r="K119" s="28" t="s">
        <v>734</v>
      </c>
      <c r="L119" s="105" t="str">
        <f t="shared" si="19"/>
        <v>N/A</v>
      </c>
    </row>
    <row r="120" spans="1:12" ht="25.5" x14ac:dyDescent="0.2">
      <c r="A120" s="128" t="s">
        <v>1178</v>
      </c>
      <c r="B120" s="22" t="s">
        <v>213</v>
      </c>
      <c r="C120" s="29" t="s">
        <v>1749</v>
      </c>
      <c r="D120" s="27" t="str">
        <f t="shared" si="23"/>
        <v>N/A</v>
      </c>
      <c r="E120" s="29" t="s">
        <v>1749</v>
      </c>
      <c r="F120" s="27" t="str">
        <f t="shared" si="24"/>
        <v>N/A</v>
      </c>
      <c r="G120" s="29">
        <v>3836.6844105999999</v>
      </c>
      <c r="H120" s="27" t="str">
        <f t="shared" si="25"/>
        <v>N/A</v>
      </c>
      <c r="I120" s="8" t="s">
        <v>1749</v>
      </c>
      <c r="J120" s="8" t="s">
        <v>1749</v>
      </c>
      <c r="K120" s="28" t="s">
        <v>734</v>
      </c>
      <c r="L120" s="105" t="str">
        <f t="shared" si="19"/>
        <v>N/A</v>
      </c>
    </row>
    <row r="121" spans="1:12" ht="25.5" x14ac:dyDescent="0.2">
      <c r="A121" s="128" t="s">
        <v>1179</v>
      </c>
      <c r="B121" s="22" t="s">
        <v>213</v>
      </c>
      <c r="C121" s="29">
        <v>360</v>
      </c>
      <c r="D121" s="27" t="str">
        <f t="shared" si="23"/>
        <v>N/A</v>
      </c>
      <c r="E121" s="29">
        <v>181</v>
      </c>
      <c r="F121" s="27" t="str">
        <f t="shared" si="24"/>
        <v>N/A</v>
      </c>
      <c r="G121" s="29">
        <v>0</v>
      </c>
      <c r="H121" s="27" t="str">
        <f t="shared" si="25"/>
        <v>N/A</v>
      </c>
      <c r="I121" s="8">
        <v>-49.7</v>
      </c>
      <c r="J121" s="8">
        <v>-100</v>
      </c>
      <c r="K121" s="28" t="s">
        <v>734</v>
      </c>
      <c r="L121" s="105" t="str">
        <f t="shared" si="19"/>
        <v>No</v>
      </c>
    </row>
    <row r="122" spans="1:12" x14ac:dyDescent="0.2">
      <c r="A122" s="128" t="s">
        <v>525</v>
      </c>
      <c r="B122" s="22" t="s">
        <v>213</v>
      </c>
      <c r="C122" s="23">
        <v>11</v>
      </c>
      <c r="D122" s="27" t="str">
        <f t="shared" si="23"/>
        <v>N/A</v>
      </c>
      <c r="E122" s="23">
        <v>11</v>
      </c>
      <c r="F122" s="27" t="str">
        <f t="shared" si="24"/>
        <v>N/A</v>
      </c>
      <c r="G122" s="23">
        <v>0</v>
      </c>
      <c r="H122" s="27" t="str">
        <f t="shared" si="25"/>
        <v>N/A</v>
      </c>
      <c r="I122" s="8">
        <v>-33.299999999999997</v>
      </c>
      <c r="J122" s="8">
        <v>-100</v>
      </c>
      <c r="K122" s="28" t="s">
        <v>734</v>
      </c>
      <c r="L122" s="105" t="str">
        <f t="shared" si="19"/>
        <v>No</v>
      </c>
    </row>
    <row r="123" spans="1:12" ht="25.5" x14ac:dyDescent="0.2">
      <c r="A123" s="128" t="s">
        <v>1180</v>
      </c>
      <c r="B123" s="22" t="s">
        <v>213</v>
      </c>
      <c r="C123" s="29">
        <v>120</v>
      </c>
      <c r="D123" s="27" t="str">
        <f t="shared" si="23"/>
        <v>N/A</v>
      </c>
      <c r="E123" s="29">
        <v>90.5</v>
      </c>
      <c r="F123" s="27" t="str">
        <f t="shared" si="24"/>
        <v>N/A</v>
      </c>
      <c r="G123" s="29" t="s">
        <v>1749</v>
      </c>
      <c r="H123" s="27" t="str">
        <f t="shared" si="25"/>
        <v>N/A</v>
      </c>
      <c r="I123" s="8">
        <v>-24.6</v>
      </c>
      <c r="J123" s="8" t="s">
        <v>1749</v>
      </c>
      <c r="K123" s="28" t="s">
        <v>734</v>
      </c>
      <c r="L123" s="105" t="str">
        <f t="shared" si="19"/>
        <v>N/A</v>
      </c>
    </row>
    <row r="124" spans="1:12" ht="25.5" x14ac:dyDescent="0.2">
      <c r="A124" s="128" t="s">
        <v>1181</v>
      </c>
      <c r="B124" s="22" t="s">
        <v>213</v>
      </c>
      <c r="C124" s="29">
        <v>1964086</v>
      </c>
      <c r="D124" s="27" t="str">
        <f t="shared" si="23"/>
        <v>N/A</v>
      </c>
      <c r="E124" s="29">
        <v>1830595</v>
      </c>
      <c r="F124" s="27" t="str">
        <f t="shared" si="24"/>
        <v>N/A</v>
      </c>
      <c r="G124" s="29">
        <v>358060</v>
      </c>
      <c r="H124" s="27" t="str">
        <f t="shared" si="25"/>
        <v>N/A</v>
      </c>
      <c r="I124" s="8">
        <v>-6.8</v>
      </c>
      <c r="J124" s="8">
        <v>-80.400000000000006</v>
      </c>
      <c r="K124" s="28" t="s">
        <v>734</v>
      </c>
      <c r="L124" s="105" t="str">
        <f t="shared" si="19"/>
        <v>No</v>
      </c>
    </row>
    <row r="125" spans="1:12" ht="25.5" x14ac:dyDescent="0.2">
      <c r="A125" s="128" t="s">
        <v>526</v>
      </c>
      <c r="B125" s="22" t="s">
        <v>213</v>
      </c>
      <c r="C125" s="23">
        <v>2748</v>
      </c>
      <c r="D125" s="27" t="str">
        <f t="shared" si="23"/>
        <v>N/A</v>
      </c>
      <c r="E125" s="23">
        <v>2751</v>
      </c>
      <c r="F125" s="27" t="str">
        <f t="shared" si="24"/>
        <v>N/A</v>
      </c>
      <c r="G125" s="23">
        <v>1008</v>
      </c>
      <c r="H125" s="27" t="str">
        <f t="shared" si="25"/>
        <v>N/A</v>
      </c>
      <c r="I125" s="8">
        <v>0.10920000000000001</v>
      </c>
      <c r="J125" s="8">
        <v>-63.4</v>
      </c>
      <c r="K125" s="28" t="s">
        <v>734</v>
      </c>
      <c r="L125" s="105" t="str">
        <f t="shared" si="19"/>
        <v>No</v>
      </c>
    </row>
    <row r="126" spans="1:12" ht="25.5" x14ac:dyDescent="0.2">
      <c r="A126" s="128" t="s">
        <v>1182</v>
      </c>
      <c r="B126" s="22" t="s">
        <v>213</v>
      </c>
      <c r="C126" s="29">
        <v>714.73289665000004</v>
      </c>
      <c r="D126" s="27" t="str">
        <f t="shared" si="23"/>
        <v>N/A</v>
      </c>
      <c r="E126" s="29">
        <v>665.42893492999997</v>
      </c>
      <c r="F126" s="27" t="str">
        <f t="shared" si="24"/>
        <v>N/A</v>
      </c>
      <c r="G126" s="29">
        <v>355.21825396999998</v>
      </c>
      <c r="H126" s="27" t="str">
        <f t="shared" si="25"/>
        <v>N/A</v>
      </c>
      <c r="I126" s="8">
        <v>-6.9</v>
      </c>
      <c r="J126" s="8">
        <v>-46.6</v>
      </c>
      <c r="K126" s="28" t="s">
        <v>734</v>
      </c>
      <c r="L126" s="105" t="str">
        <f t="shared" si="19"/>
        <v>No</v>
      </c>
    </row>
    <row r="127" spans="1:12" ht="25.5" x14ac:dyDescent="0.2">
      <c r="A127" s="128" t="s">
        <v>1183</v>
      </c>
      <c r="B127" s="22" t="s">
        <v>213</v>
      </c>
      <c r="C127" s="29">
        <v>0</v>
      </c>
      <c r="D127" s="27" t="str">
        <f t="shared" si="23"/>
        <v>N/A</v>
      </c>
      <c r="E127" s="29">
        <v>0</v>
      </c>
      <c r="F127" s="27" t="str">
        <f t="shared" si="24"/>
        <v>N/A</v>
      </c>
      <c r="G127" s="29">
        <v>6373</v>
      </c>
      <c r="H127" s="27" t="str">
        <f t="shared" si="25"/>
        <v>N/A</v>
      </c>
      <c r="I127" s="8" t="s">
        <v>1749</v>
      </c>
      <c r="J127" s="8" t="s">
        <v>1749</v>
      </c>
      <c r="K127" s="28" t="s">
        <v>734</v>
      </c>
      <c r="L127" s="105" t="str">
        <f t="shared" si="19"/>
        <v>N/A</v>
      </c>
    </row>
    <row r="128" spans="1:12" x14ac:dyDescent="0.2">
      <c r="A128" s="128" t="s">
        <v>527</v>
      </c>
      <c r="B128" s="22" t="s">
        <v>213</v>
      </c>
      <c r="C128" s="23">
        <v>0</v>
      </c>
      <c r="D128" s="27" t="str">
        <f t="shared" si="23"/>
        <v>N/A</v>
      </c>
      <c r="E128" s="23">
        <v>0</v>
      </c>
      <c r="F128" s="27" t="str">
        <f t="shared" si="24"/>
        <v>N/A</v>
      </c>
      <c r="G128" s="23">
        <v>12</v>
      </c>
      <c r="H128" s="27" t="str">
        <f t="shared" si="25"/>
        <v>N/A</v>
      </c>
      <c r="I128" s="8" t="s">
        <v>1749</v>
      </c>
      <c r="J128" s="8" t="s">
        <v>1749</v>
      </c>
      <c r="K128" s="28" t="s">
        <v>734</v>
      </c>
      <c r="L128" s="105" t="str">
        <f t="shared" si="19"/>
        <v>N/A</v>
      </c>
    </row>
    <row r="129" spans="1:12" ht="25.5" x14ac:dyDescent="0.2">
      <c r="A129" s="128" t="s">
        <v>1184</v>
      </c>
      <c r="B129" s="22" t="s">
        <v>213</v>
      </c>
      <c r="C129" s="29" t="s">
        <v>1749</v>
      </c>
      <c r="D129" s="27" t="str">
        <f t="shared" si="23"/>
        <v>N/A</v>
      </c>
      <c r="E129" s="29" t="s">
        <v>1749</v>
      </c>
      <c r="F129" s="27" t="str">
        <f t="shared" si="24"/>
        <v>N/A</v>
      </c>
      <c r="G129" s="29">
        <v>531.08333332999996</v>
      </c>
      <c r="H129" s="27" t="str">
        <f t="shared" si="25"/>
        <v>N/A</v>
      </c>
      <c r="I129" s="8" t="s">
        <v>1749</v>
      </c>
      <c r="J129" s="8" t="s">
        <v>1749</v>
      </c>
      <c r="K129" s="28" t="s">
        <v>734</v>
      </c>
      <c r="L129" s="105" t="str">
        <f t="shared" si="19"/>
        <v>N/A</v>
      </c>
    </row>
    <row r="130" spans="1:12" ht="25.5" x14ac:dyDescent="0.2">
      <c r="A130" s="128" t="s">
        <v>1185</v>
      </c>
      <c r="B130" s="22" t="s">
        <v>213</v>
      </c>
      <c r="C130" s="29">
        <v>4952010</v>
      </c>
      <c r="D130" s="27" t="str">
        <f t="shared" si="23"/>
        <v>N/A</v>
      </c>
      <c r="E130" s="29">
        <v>5332523</v>
      </c>
      <c r="F130" s="27" t="str">
        <f t="shared" si="24"/>
        <v>N/A</v>
      </c>
      <c r="G130" s="29">
        <v>5570271</v>
      </c>
      <c r="H130" s="27" t="str">
        <f t="shared" si="25"/>
        <v>N/A</v>
      </c>
      <c r="I130" s="8">
        <v>7.6840000000000002</v>
      </c>
      <c r="J130" s="8">
        <v>4.4580000000000002</v>
      </c>
      <c r="K130" s="28" t="s">
        <v>734</v>
      </c>
      <c r="L130" s="105" t="str">
        <f t="shared" si="19"/>
        <v>Yes</v>
      </c>
    </row>
    <row r="131" spans="1:12" ht="25.5" x14ac:dyDescent="0.2">
      <c r="A131" s="128" t="s">
        <v>528</v>
      </c>
      <c r="B131" s="22" t="s">
        <v>213</v>
      </c>
      <c r="C131" s="23">
        <v>203</v>
      </c>
      <c r="D131" s="27" t="str">
        <f t="shared" si="23"/>
        <v>N/A</v>
      </c>
      <c r="E131" s="23">
        <v>208</v>
      </c>
      <c r="F131" s="27" t="str">
        <f t="shared" si="24"/>
        <v>N/A</v>
      </c>
      <c r="G131" s="23">
        <v>290</v>
      </c>
      <c r="H131" s="27" t="str">
        <f t="shared" si="25"/>
        <v>N/A</v>
      </c>
      <c r="I131" s="8">
        <v>2.4630000000000001</v>
      </c>
      <c r="J131" s="8">
        <v>39.42</v>
      </c>
      <c r="K131" s="28" t="s">
        <v>734</v>
      </c>
      <c r="L131" s="105" t="str">
        <f t="shared" si="19"/>
        <v>No</v>
      </c>
    </row>
    <row r="132" spans="1:12" ht="25.5" x14ac:dyDescent="0.2">
      <c r="A132" s="128" t="s">
        <v>1186</v>
      </c>
      <c r="B132" s="22" t="s">
        <v>213</v>
      </c>
      <c r="C132" s="29">
        <v>24394.137931000001</v>
      </c>
      <c r="D132" s="27" t="str">
        <f t="shared" si="23"/>
        <v>N/A</v>
      </c>
      <c r="E132" s="29">
        <v>25637.129808000002</v>
      </c>
      <c r="F132" s="27" t="str">
        <f t="shared" si="24"/>
        <v>N/A</v>
      </c>
      <c r="G132" s="29">
        <v>19207.831033999999</v>
      </c>
      <c r="H132" s="27" t="str">
        <f t="shared" si="25"/>
        <v>N/A</v>
      </c>
      <c r="I132" s="8">
        <v>5.0949999999999998</v>
      </c>
      <c r="J132" s="8">
        <v>-25.1</v>
      </c>
      <c r="K132" s="28" t="s">
        <v>734</v>
      </c>
      <c r="L132" s="105" t="str">
        <f t="shared" si="19"/>
        <v>Yes</v>
      </c>
    </row>
    <row r="133" spans="1:12" ht="25.5" x14ac:dyDescent="0.2">
      <c r="A133" s="128" t="s">
        <v>1187</v>
      </c>
      <c r="B133" s="22" t="s">
        <v>213</v>
      </c>
      <c r="C133" s="29">
        <v>1411953</v>
      </c>
      <c r="D133" s="27" t="str">
        <f t="shared" si="23"/>
        <v>N/A</v>
      </c>
      <c r="E133" s="29">
        <v>1370248</v>
      </c>
      <c r="F133" s="27" t="str">
        <f t="shared" si="24"/>
        <v>N/A</v>
      </c>
      <c r="G133" s="29">
        <v>1348453</v>
      </c>
      <c r="H133" s="27" t="str">
        <f t="shared" si="25"/>
        <v>N/A</v>
      </c>
      <c r="I133" s="8">
        <v>-2.95</v>
      </c>
      <c r="J133" s="8">
        <v>-1.59</v>
      </c>
      <c r="K133" s="28" t="s">
        <v>734</v>
      </c>
      <c r="L133" s="105" t="str">
        <f t="shared" si="19"/>
        <v>Yes</v>
      </c>
    </row>
    <row r="134" spans="1:12" x14ac:dyDescent="0.2">
      <c r="A134" s="128" t="s">
        <v>529</v>
      </c>
      <c r="B134" s="22" t="s">
        <v>213</v>
      </c>
      <c r="C134" s="23">
        <v>267</v>
      </c>
      <c r="D134" s="27" t="str">
        <f t="shared" si="23"/>
        <v>N/A</v>
      </c>
      <c r="E134" s="23">
        <v>264</v>
      </c>
      <c r="F134" s="27" t="str">
        <f t="shared" si="24"/>
        <v>N/A</v>
      </c>
      <c r="G134" s="23">
        <v>247</v>
      </c>
      <c r="H134" s="27" t="str">
        <f t="shared" si="25"/>
        <v>N/A</v>
      </c>
      <c r="I134" s="8">
        <v>-1.1200000000000001</v>
      </c>
      <c r="J134" s="8">
        <v>-6.44</v>
      </c>
      <c r="K134" s="28" t="s">
        <v>734</v>
      </c>
      <c r="L134" s="105" t="str">
        <f t="shared" si="19"/>
        <v>Yes</v>
      </c>
    </row>
    <row r="135" spans="1:12" ht="25.5" x14ac:dyDescent="0.2">
      <c r="A135" s="128" t="s">
        <v>1188</v>
      </c>
      <c r="B135" s="22" t="s">
        <v>213</v>
      </c>
      <c r="C135" s="29">
        <v>5288.2134831000003</v>
      </c>
      <c r="D135" s="27" t="str">
        <f t="shared" si="23"/>
        <v>N/A</v>
      </c>
      <c r="E135" s="29">
        <v>5190.3333333</v>
      </c>
      <c r="F135" s="27" t="str">
        <f t="shared" si="24"/>
        <v>N/A</v>
      </c>
      <c r="G135" s="29">
        <v>5459.3238866000002</v>
      </c>
      <c r="H135" s="27" t="str">
        <f t="shared" si="25"/>
        <v>N/A</v>
      </c>
      <c r="I135" s="8">
        <v>-1.85</v>
      </c>
      <c r="J135" s="8">
        <v>5.1829999999999998</v>
      </c>
      <c r="K135" s="28" t="s">
        <v>734</v>
      </c>
      <c r="L135" s="105" t="str">
        <f t="shared" si="19"/>
        <v>Yes</v>
      </c>
    </row>
    <row r="136" spans="1:12" x14ac:dyDescent="0.2">
      <c r="A136" s="128" t="s">
        <v>1189</v>
      </c>
      <c r="B136" s="22" t="s">
        <v>213</v>
      </c>
      <c r="C136" s="29">
        <v>18980835</v>
      </c>
      <c r="D136" s="27" t="str">
        <f t="shared" si="23"/>
        <v>N/A</v>
      </c>
      <c r="E136" s="29">
        <v>12623783</v>
      </c>
      <c r="F136" s="27" t="str">
        <f t="shared" si="24"/>
        <v>N/A</v>
      </c>
      <c r="G136" s="29">
        <v>133435</v>
      </c>
      <c r="H136" s="27" t="str">
        <f t="shared" si="25"/>
        <v>N/A</v>
      </c>
      <c r="I136" s="8">
        <v>-33.5</v>
      </c>
      <c r="J136" s="8">
        <v>-98.9</v>
      </c>
      <c r="K136" s="28" t="s">
        <v>734</v>
      </c>
      <c r="L136" s="105" t="str">
        <f t="shared" si="19"/>
        <v>No</v>
      </c>
    </row>
    <row r="137" spans="1:12" x14ac:dyDescent="0.2">
      <c r="A137" s="128" t="s">
        <v>530</v>
      </c>
      <c r="B137" s="22" t="s">
        <v>213</v>
      </c>
      <c r="C137" s="23">
        <v>12637</v>
      </c>
      <c r="D137" s="27" t="str">
        <f t="shared" si="23"/>
        <v>N/A</v>
      </c>
      <c r="E137" s="23">
        <v>12876</v>
      </c>
      <c r="F137" s="27" t="str">
        <f t="shared" si="24"/>
        <v>N/A</v>
      </c>
      <c r="G137" s="23">
        <v>835</v>
      </c>
      <c r="H137" s="27" t="str">
        <f t="shared" si="25"/>
        <v>N/A</v>
      </c>
      <c r="I137" s="8">
        <v>1.891</v>
      </c>
      <c r="J137" s="8">
        <v>-93.5</v>
      </c>
      <c r="K137" s="28" t="s">
        <v>734</v>
      </c>
      <c r="L137" s="105" t="str">
        <f t="shared" si="19"/>
        <v>No</v>
      </c>
    </row>
    <row r="138" spans="1:12" x14ac:dyDescent="0.2">
      <c r="A138" s="128" t="s">
        <v>1190</v>
      </c>
      <c r="B138" s="22" t="s">
        <v>213</v>
      </c>
      <c r="C138" s="29">
        <v>1502.0048271000001</v>
      </c>
      <c r="D138" s="27" t="str">
        <f t="shared" si="23"/>
        <v>N/A</v>
      </c>
      <c r="E138" s="29">
        <v>980.41185151000002</v>
      </c>
      <c r="F138" s="27" t="str">
        <f t="shared" si="24"/>
        <v>N/A</v>
      </c>
      <c r="G138" s="29">
        <v>159.80239520999999</v>
      </c>
      <c r="H138" s="27" t="str">
        <f t="shared" si="25"/>
        <v>N/A</v>
      </c>
      <c r="I138" s="8">
        <v>-34.700000000000003</v>
      </c>
      <c r="J138" s="8">
        <v>-83.7</v>
      </c>
      <c r="K138" s="28" t="s">
        <v>734</v>
      </c>
      <c r="L138" s="105" t="str">
        <f t="shared" si="19"/>
        <v>No</v>
      </c>
    </row>
    <row r="139" spans="1:12" x14ac:dyDescent="0.2">
      <c r="A139" s="156" t="s">
        <v>404</v>
      </c>
      <c r="B139" s="10" t="s">
        <v>213</v>
      </c>
      <c r="C139" s="10">
        <v>7073168573</v>
      </c>
      <c r="D139" s="7" t="str">
        <f t="shared" si="23"/>
        <v>N/A</v>
      </c>
      <c r="E139" s="10">
        <v>7332631433</v>
      </c>
      <c r="F139" s="7" t="str">
        <f t="shared" si="24"/>
        <v>N/A</v>
      </c>
      <c r="G139" s="10">
        <v>9253815566</v>
      </c>
      <c r="H139" s="7" t="str">
        <f t="shared" si="25"/>
        <v>N/A</v>
      </c>
      <c r="I139" s="8">
        <v>3.6680000000000001</v>
      </c>
      <c r="J139" s="8">
        <v>26.2</v>
      </c>
      <c r="K139" s="10" t="s">
        <v>213</v>
      </c>
      <c r="L139" s="105" t="str">
        <f t="shared" ref="L139:L158" si="26">IF(J139="Div by 0", "N/A", IF(K139="N/A","N/A", IF(J139&gt;VALUE(MID(K139,1,2)), "No", IF(J139&lt;-1*VALUE(MID(K139,1,2)), "No", "Yes"))))</f>
        <v>N/A</v>
      </c>
    </row>
    <row r="140" spans="1:12" x14ac:dyDescent="0.2">
      <c r="A140" s="156" t="s">
        <v>1191</v>
      </c>
      <c r="B140" s="10" t="s">
        <v>213</v>
      </c>
      <c r="C140" s="10">
        <v>6657.4883173999997</v>
      </c>
      <c r="D140" s="7" t="str">
        <f t="shared" si="23"/>
        <v>N/A</v>
      </c>
      <c r="E140" s="10">
        <v>6713.8187581000002</v>
      </c>
      <c r="F140" s="7" t="str">
        <f t="shared" si="24"/>
        <v>N/A</v>
      </c>
      <c r="G140" s="10">
        <v>6472.6254846000002</v>
      </c>
      <c r="H140" s="7" t="str">
        <f t="shared" si="25"/>
        <v>N/A</v>
      </c>
      <c r="I140" s="8">
        <v>0.84609999999999996</v>
      </c>
      <c r="J140" s="8">
        <v>-3.59</v>
      </c>
      <c r="K140" s="10" t="s">
        <v>213</v>
      </c>
      <c r="L140" s="105" t="str">
        <f t="shared" si="26"/>
        <v>N/A</v>
      </c>
    </row>
    <row r="141" spans="1:12" x14ac:dyDescent="0.2">
      <c r="A141" s="156" t="s">
        <v>405</v>
      </c>
      <c r="B141" s="10" t="s">
        <v>213</v>
      </c>
      <c r="C141" s="10">
        <v>72120384</v>
      </c>
      <c r="D141" s="7" t="str">
        <f t="shared" si="23"/>
        <v>N/A</v>
      </c>
      <c r="E141" s="10">
        <v>81121941</v>
      </c>
      <c r="F141" s="7" t="str">
        <f t="shared" si="24"/>
        <v>N/A</v>
      </c>
      <c r="G141" s="10">
        <v>88471507</v>
      </c>
      <c r="H141" s="7" t="str">
        <f t="shared" si="25"/>
        <v>N/A</v>
      </c>
      <c r="I141" s="8">
        <v>12.48</v>
      </c>
      <c r="J141" s="8">
        <v>9.06</v>
      </c>
      <c r="K141" s="10" t="s">
        <v>213</v>
      </c>
      <c r="L141" s="105" t="str">
        <f t="shared" si="26"/>
        <v>N/A</v>
      </c>
    </row>
    <row r="142" spans="1:12" x14ac:dyDescent="0.2">
      <c r="A142" s="156" t="s">
        <v>1192</v>
      </c>
      <c r="B142" s="10" t="s">
        <v>213</v>
      </c>
      <c r="C142" s="10">
        <v>5690.8690918000002</v>
      </c>
      <c r="D142" s="7" t="str">
        <f t="shared" si="23"/>
        <v>N/A</v>
      </c>
      <c r="E142" s="10">
        <v>6088.4074602000001</v>
      </c>
      <c r="F142" s="7" t="str">
        <f t="shared" si="24"/>
        <v>N/A</v>
      </c>
      <c r="G142" s="10">
        <v>6142.1485003999996</v>
      </c>
      <c r="H142" s="7" t="str">
        <f t="shared" si="25"/>
        <v>N/A</v>
      </c>
      <c r="I142" s="8">
        <v>6.9859999999999998</v>
      </c>
      <c r="J142" s="8">
        <v>0.88270000000000004</v>
      </c>
      <c r="K142" s="10" t="s">
        <v>213</v>
      </c>
      <c r="L142" s="105" t="str">
        <f t="shared" si="26"/>
        <v>N/A</v>
      </c>
    </row>
    <row r="143" spans="1:12" x14ac:dyDescent="0.2">
      <c r="A143" s="156" t="s">
        <v>406</v>
      </c>
      <c r="B143" s="10" t="s">
        <v>213</v>
      </c>
      <c r="C143" s="10">
        <v>36058645</v>
      </c>
      <c r="D143" s="7" t="str">
        <f t="shared" si="23"/>
        <v>N/A</v>
      </c>
      <c r="E143" s="10">
        <v>40742242</v>
      </c>
      <c r="F143" s="7" t="str">
        <f t="shared" si="24"/>
        <v>N/A</v>
      </c>
      <c r="G143" s="10">
        <v>51460274</v>
      </c>
      <c r="H143" s="7" t="str">
        <f t="shared" si="25"/>
        <v>N/A</v>
      </c>
      <c r="I143" s="8">
        <v>12.99</v>
      </c>
      <c r="J143" s="8">
        <v>26.31</v>
      </c>
      <c r="K143" s="10" t="s">
        <v>213</v>
      </c>
      <c r="L143" s="105" t="str">
        <f t="shared" si="26"/>
        <v>N/A</v>
      </c>
    </row>
    <row r="144" spans="1:12" ht="25.5" x14ac:dyDescent="0.2">
      <c r="A144" s="156" t="s">
        <v>1193</v>
      </c>
      <c r="B144" s="10" t="s">
        <v>213</v>
      </c>
      <c r="C144" s="10">
        <v>774.88814630000002</v>
      </c>
      <c r="D144" s="7" t="str">
        <f t="shared" si="23"/>
        <v>N/A</v>
      </c>
      <c r="E144" s="10">
        <v>818.34736672999998</v>
      </c>
      <c r="F144" s="7" t="str">
        <f t="shared" si="24"/>
        <v>N/A</v>
      </c>
      <c r="G144" s="10">
        <v>973.57538264000004</v>
      </c>
      <c r="H144" s="7" t="str">
        <f t="shared" si="25"/>
        <v>N/A</v>
      </c>
      <c r="I144" s="8">
        <v>5.6079999999999997</v>
      </c>
      <c r="J144" s="8">
        <v>18.97</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1749</v>
      </c>
      <c r="J145" s="8" t="s">
        <v>1749</v>
      </c>
      <c r="K145" s="10" t="s">
        <v>213</v>
      </c>
      <c r="L145" s="105" t="str">
        <f t="shared" si="26"/>
        <v>N/A</v>
      </c>
    </row>
    <row r="146" spans="1:13" x14ac:dyDescent="0.2">
      <c r="A146" s="156" t="s">
        <v>1194</v>
      </c>
      <c r="B146" s="10" t="s">
        <v>213</v>
      </c>
      <c r="C146" s="10" t="s">
        <v>1749</v>
      </c>
      <c r="D146" s="7" t="str">
        <f t="shared" si="23"/>
        <v>N/A</v>
      </c>
      <c r="E146" s="10" t="s">
        <v>1749</v>
      </c>
      <c r="F146" s="7" t="str">
        <f t="shared" si="24"/>
        <v>N/A</v>
      </c>
      <c r="G146" s="10" t="s">
        <v>1749</v>
      </c>
      <c r="H146" s="7" t="str">
        <f t="shared" si="25"/>
        <v>N/A</v>
      </c>
      <c r="I146" s="8" t="s">
        <v>1749</v>
      </c>
      <c r="J146" s="8" t="s">
        <v>1749</v>
      </c>
      <c r="K146" s="10" t="s">
        <v>213</v>
      </c>
      <c r="L146" s="105" t="str">
        <f t="shared" si="26"/>
        <v>N/A</v>
      </c>
    </row>
    <row r="147" spans="1:13" x14ac:dyDescent="0.2">
      <c r="A147" s="156" t="s">
        <v>408</v>
      </c>
      <c r="B147" s="10" t="s">
        <v>213</v>
      </c>
      <c r="C147" s="10">
        <v>85269303</v>
      </c>
      <c r="D147" s="7" t="str">
        <f t="shared" ref="D147:D160" si="27">IF($B147="N/A","N/A",IF(C147&gt;10,"No",IF(C147&lt;-10,"No","Yes")))</f>
        <v>N/A</v>
      </c>
      <c r="E147" s="10">
        <v>222983739</v>
      </c>
      <c r="F147" s="7" t="str">
        <f t="shared" ref="F147:F160" si="28">IF($B147="N/A","N/A",IF(E147&gt;10,"No",IF(E147&lt;-10,"No","Yes")))</f>
        <v>N/A</v>
      </c>
      <c r="G147" s="10">
        <v>0</v>
      </c>
      <c r="H147" s="7" t="str">
        <f t="shared" ref="H147:H160" si="29">IF($B147="N/A","N/A",IF(G147&gt;10,"No",IF(G147&lt;-10,"No","Yes")))</f>
        <v>N/A</v>
      </c>
      <c r="I147" s="8">
        <v>161.5</v>
      </c>
      <c r="J147" s="8">
        <v>-100</v>
      </c>
      <c r="K147" s="10" t="s">
        <v>213</v>
      </c>
      <c r="L147" s="105" t="str">
        <f t="shared" si="26"/>
        <v>N/A</v>
      </c>
    </row>
    <row r="148" spans="1:13" x14ac:dyDescent="0.2">
      <c r="A148" s="156" t="s">
        <v>1195</v>
      </c>
      <c r="B148" s="10" t="s">
        <v>213</v>
      </c>
      <c r="C148" s="10">
        <v>850.26128272999995</v>
      </c>
      <c r="D148" s="7" t="str">
        <f t="shared" si="27"/>
        <v>N/A</v>
      </c>
      <c r="E148" s="10">
        <v>1874.1121608000001</v>
      </c>
      <c r="F148" s="7" t="str">
        <f t="shared" si="28"/>
        <v>N/A</v>
      </c>
      <c r="G148" s="10" t="s">
        <v>1749</v>
      </c>
      <c r="H148" s="7" t="str">
        <f t="shared" si="29"/>
        <v>N/A</v>
      </c>
      <c r="I148" s="8">
        <v>120.4</v>
      </c>
      <c r="J148" s="8" t="s">
        <v>1749</v>
      </c>
      <c r="K148" s="10" t="s">
        <v>213</v>
      </c>
      <c r="L148" s="105" t="str">
        <f t="shared" si="26"/>
        <v>N/A</v>
      </c>
    </row>
    <row r="149" spans="1:13" x14ac:dyDescent="0.2">
      <c r="A149" s="156" t="s">
        <v>409</v>
      </c>
      <c r="B149" s="10" t="s">
        <v>213</v>
      </c>
      <c r="C149" s="10">
        <v>1101637</v>
      </c>
      <c r="D149" s="7" t="str">
        <f t="shared" si="27"/>
        <v>N/A</v>
      </c>
      <c r="E149" s="10">
        <v>1405304</v>
      </c>
      <c r="F149" s="7" t="str">
        <f t="shared" si="28"/>
        <v>N/A</v>
      </c>
      <c r="G149" s="10">
        <v>760283</v>
      </c>
      <c r="H149" s="7" t="str">
        <f t="shared" si="29"/>
        <v>N/A</v>
      </c>
      <c r="I149" s="8">
        <v>27.57</v>
      </c>
      <c r="J149" s="8">
        <v>-45.9</v>
      </c>
      <c r="K149" s="10" t="s">
        <v>213</v>
      </c>
      <c r="L149" s="105" t="str">
        <f t="shared" si="26"/>
        <v>N/A</v>
      </c>
    </row>
    <row r="150" spans="1:13" x14ac:dyDescent="0.2">
      <c r="A150" s="156" t="s">
        <v>1196</v>
      </c>
      <c r="B150" s="10" t="s">
        <v>213</v>
      </c>
      <c r="C150" s="10">
        <v>98.792664334999998</v>
      </c>
      <c r="D150" s="7" t="str">
        <f t="shared" si="27"/>
        <v>N/A</v>
      </c>
      <c r="E150" s="10">
        <v>112.46930772</v>
      </c>
      <c r="F150" s="7" t="str">
        <f t="shared" si="28"/>
        <v>N/A</v>
      </c>
      <c r="G150" s="10">
        <v>83.410093252999999</v>
      </c>
      <c r="H150" s="7" t="str">
        <f t="shared" si="29"/>
        <v>N/A</v>
      </c>
      <c r="I150" s="8">
        <v>13.84</v>
      </c>
      <c r="J150" s="8">
        <v>-25.8</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1749</v>
      </c>
      <c r="J151" s="8" t="s">
        <v>1749</v>
      </c>
      <c r="K151" s="10" t="s">
        <v>213</v>
      </c>
      <c r="L151" s="105" t="str">
        <f t="shared" si="26"/>
        <v>N/A</v>
      </c>
    </row>
    <row r="152" spans="1:13" x14ac:dyDescent="0.2">
      <c r="A152" s="156" t="s">
        <v>1197</v>
      </c>
      <c r="B152" s="10" t="s">
        <v>213</v>
      </c>
      <c r="C152" s="10" t="s">
        <v>1749</v>
      </c>
      <c r="D152" s="7" t="str">
        <f t="shared" si="27"/>
        <v>N/A</v>
      </c>
      <c r="E152" s="10" t="s">
        <v>1749</v>
      </c>
      <c r="F152" s="7" t="str">
        <f t="shared" si="28"/>
        <v>N/A</v>
      </c>
      <c r="G152" s="10" t="s">
        <v>1749</v>
      </c>
      <c r="H152" s="7" t="str">
        <f t="shared" si="29"/>
        <v>N/A</v>
      </c>
      <c r="I152" s="8" t="s">
        <v>1749</v>
      </c>
      <c r="J152" s="8" t="s">
        <v>1749</v>
      </c>
      <c r="K152" s="10" t="s">
        <v>213</v>
      </c>
      <c r="L152" s="105" t="str">
        <f t="shared" si="26"/>
        <v>N/A</v>
      </c>
    </row>
    <row r="153" spans="1:13" x14ac:dyDescent="0.2">
      <c r="A153" s="156" t="s">
        <v>411</v>
      </c>
      <c r="B153" s="10" t="s">
        <v>213</v>
      </c>
      <c r="C153" s="10">
        <v>31057919</v>
      </c>
      <c r="D153" s="7" t="str">
        <f t="shared" si="27"/>
        <v>N/A</v>
      </c>
      <c r="E153" s="10">
        <v>32947765</v>
      </c>
      <c r="F153" s="7" t="str">
        <f t="shared" si="28"/>
        <v>N/A</v>
      </c>
      <c r="G153" s="10">
        <v>24586695</v>
      </c>
      <c r="H153" s="7" t="str">
        <f t="shared" si="29"/>
        <v>N/A</v>
      </c>
      <c r="I153" s="8">
        <v>6.085</v>
      </c>
      <c r="J153" s="8">
        <v>-25.4</v>
      </c>
      <c r="K153" s="10" t="s">
        <v>213</v>
      </c>
      <c r="L153" s="105" t="str">
        <f t="shared" si="26"/>
        <v>N/A</v>
      </c>
      <c r="M153" s="41"/>
    </row>
    <row r="154" spans="1:13" x14ac:dyDescent="0.2">
      <c r="A154" s="156" t="s">
        <v>1198</v>
      </c>
      <c r="B154" s="10" t="s">
        <v>213</v>
      </c>
      <c r="C154" s="10">
        <v>44816.621934000003</v>
      </c>
      <c r="D154" s="7" t="str">
        <f t="shared" si="27"/>
        <v>N/A</v>
      </c>
      <c r="E154" s="10">
        <v>50225.251523999999</v>
      </c>
      <c r="F154" s="7" t="str">
        <f t="shared" si="28"/>
        <v>N/A</v>
      </c>
      <c r="G154" s="10">
        <v>43059.010507999999</v>
      </c>
      <c r="H154" s="7" t="str">
        <f t="shared" si="29"/>
        <v>N/A</v>
      </c>
      <c r="I154" s="8">
        <v>12.07</v>
      </c>
      <c r="J154" s="8">
        <v>-14.3</v>
      </c>
      <c r="K154" s="10" t="s">
        <v>213</v>
      </c>
      <c r="L154" s="105" t="str">
        <f t="shared" si="26"/>
        <v>N/A</v>
      </c>
      <c r="M154" s="42"/>
    </row>
    <row r="155" spans="1:13" x14ac:dyDescent="0.2">
      <c r="A155" s="156" t="s">
        <v>412</v>
      </c>
      <c r="B155" s="10" t="s">
        <v>213</v>
      </c>
      <c r="C155" s="10">
        <v>8903156</v>
      </c>
      <c r="D155" s="7" t="str">
        <f t="shared" si="27"/>
        <v>N/A</v>
      </c>
      <c r="E155" s="10">
        <v>3153949</v>
      </c>
      <c r="F155" s="7" t="str">
        <f t="shared" si="28"/>
        <v>N/A</v>
      </c>
      <c r="G155" s="10">
        <v>1229013</v>
      </c>
      <c r="H155" s="7" t="str">
        <f t="shared" si="29"/>
        <v>N/A</v>
      </c>
      <c r="I155" s="8">
        <v>-64.599999999999994</v>
      </c>
      <c r="J155" s="8">
        <v>-61</v>
      </c>
      <c r="K155" s="10" t="s">
        <v>213</v>
      </c>
      <c r="L155" s="105" t="str">
        <f t="shared" si="26"/>
        <v>N/A</v>
      </c>
    </row>
    <row r="156" spans="1:13" x14ac:dyDescent="0.2">
      <c r="A156" s="156" t="s">
        <v>1199</v>
      </c>
      <c r="B156" s="10" t="s">
        <v>213</v>
      </c>
      <c r="C156" s="10">
        <v>42598.832536000002</v>
      </c>
      <c r="D156" s="7" t="str">
        <f t="shared" si="27"/>
        <v>N/A</v>
      </c>
      <c r="E156" s="10">
        <v>33199.463157999999</v>
      </c>
      <c r="F156" s="7" t="str">
        <f t="shared" si="28"/>
        <v>N/A</v>
      </c>
      <c r="G156" s="10">
        <v>34139.25</v>
      </c>
      <c r="H156" s="7" t="str">
        <f t="shared" si="29"/>
        <v>N/A</v>
      </c>
      <c r="I156" s="8">
        <v>-22.1</v>
      </c>
      <c r="J156" s="8">
        <v>2.831</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1749</v>
      </c>
      <c r="J157" s="8" t="s">
        <v>1749</v>
      </c>
      <c r="K157" s="10" t="s">
        <v>213</v>
      </c>
      <c r="L157" s="105" t="str">
        <f t="shared" si="26"/>
        <v>N/A</v>
      </c>
    </row>
    <row r="158" spans="1:13" x14ac:dyDescent="0.2">
      <c r="A158" s="156" t="s">
        <v>1200</v>
      </c>
      <c r="B158" s="10" t="s">
        <v>213</v>
      </c>
      <c r="C158" s="10" t="s">
        <v>1749</v>
      </c>
      <c r="D158" s="7" t="str">
        <f t="shared" si="27"/>
        <v>N/A</v>
      </c>
      <c r="E158" s="10" t="s">
        <v>1749</v>
      </c>
      <c r="F158" s="7" t="str">
        <f t="shared" si="28"/>
        <v>N/A</v>
      </c>
      <c r="G158" s="10" t="s">
        <v>1749</v>
      </c>
      <c r="H158" s="7" t="str">
        <f t="shared" si="29"/>
        <v>N/A</v>
      </c>
      <c r="I158" s="8" t="s">
        <v>1749</v>
      </c>
      <c r="J158" s="8" t="s">
        <v>1749</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1749</v>
      </c>
      <c r="J159" s="8" t="s">
        <v>1749</v>
      </c>
      <c r="K159" s="10" t="s">
        <v>213</v>
      </c>
      <c r="L159" s="105" t="str">
        <f t="shared" ref="L159:L160" si="30">IF(J159="Div by 0", "N/A", IF(K159="N/A","N/A", IF(J159&gt;VALUE(MID(K159,1,2)), "No", IF(J159&lt;-1*VALUE(MID(K159,1,2)), "No", "Yes"))))</f>
        <v>N/A</v>
      </c>
    </row>
    <row r="160" spans="1:13" ht="25.5" x14ac:dyDescent="0.2">
      <c r="A160" s="156" t="s">
        <v>1201</v>
      </c>
      <c r="B160" s="10" t="s">
        <v>213</v>
      </c>
      <c r="C160" s="10" t="s">
        <v>1749</v>
      </c>
      <c r="D160" s="7" t="str">
        <f t="shared" si="27"/>
        <v>N/A</v>
      </c>
      <c r="E160" s="10" t="s">
        <v>1749</v>
      </c>
      <c r="F160" s="7" t="str">
        <f t="shared" si="28"/>
        <v>N/A</v>
      </c>
      <c r="G160" s="10" t="s">
        <v>1749</v>
      </c>
      <c r="H160" s="7" t="str">
        <f t="shared" si="29"/>
        <v>N/A</v>
      </c>
      <c r="I160" s="8" t="s">
        <v>1749</v>
      </c>
      <c r="J160" s="8" t="s">
        <v>1749</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1749</v>
      </c>
      <c r="J161" s="8" t="s">
        <v>1749</v>
      </c>
      <c r="K161" s="10" t="s">
        <v>213</v>
      </c>
      <c r="L161" s="105" t="str">
        <f>IF(J161="Div by 0", "N/A", IF(K161="N/A","N/A", IF(J161&gt;VALUE(MID(K161,1,2)), "No", IF(J161&lt;-1*VALUE(MID(K161,1,2)), "No", "Yes"))))</f>
        <v>N/A</v>
      </c>
    </row>
    <row r="162" spans="1:16" ht="25.5" x14ac:dyDescent="0.2">
      <c r="A162" s="156" t="s">
        <v>1202</v>
      </c>
      <c r="B162" s="10" t="s">
        <v>213</v>
      </c>
      <c r="C162" s="10" t="s">
        <v>1749</v>
      </c>
      <c r="D162" s="10" t="s">
        <v>213</v>
      </c>
      <c r="E162" s="10" t="s">
        <v>1749</v>
      </c>
      <c r="F162" s="10" t="s">
        <v>213</v>
      </c>
      <c r="G162" s="10" t="s">
        <v>1749</v>
      </c>
      <c r="H162" s="10" t="s">
        <v>213</v>
      </c>
      <c r="I162" s="8" t="s">
        <v>1749</v>
      </c>
      <c r="J162" s="8" t="s">
        <v>1749</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1749</v>
      </c>
      <c r="J163" s="8" t="s">
        <v>1749</v>
      </c>
      <c r="K163" s="10" t="s">
        <v>213</v>
      </c>
      <c r="L163" s="105" t="str">
        <f>IF(J163="Div by 0", "N/A", IF(K163="N/A","N/A", IF(J163&gt;VALUE(MID(K163,1,2)), "No", IF(J163&lt;-1*VALUE(MID(K163,1,2)), "No", "Yes"))))</f>
        <v>N/A</v>
      </c>
      <c r="N163" s="42"/>
    </row>
    <row r="164" spans="1:16" x14ac:dyDescent="0.2">
      <c r="A164" s="156" t="s">
        <v>1216</v>
      </c>
      <c r="B164" s="87" t="s">
        <v>213</v>
      </c>
      <c r="C164" s="87">
        <v>1866.8135540000001</v>
      </c>
      <c r="D164" s="88" t="str">
        <f t="shared" ref="D164" si="31">IF($B164="N/A","N/A",IF(C164&gt;10,"No",IF(C164&lt;-10,"No","Yes")))</f>
        <v>N/A</v>
      </c>
      <c r="E164" s="87">
        <v>1994.8709718</v>
      </c>
      <c r="F164" s="88" t="str">
        <f t="shared" ref="F164" si="32">IF($B164="N/A","N/A",IF(E164&gt;10,"No",IF(E164&lt;-10,"No","Yes")))</f>
        <v>N/A</v>
      </c>
      <c r="G164" s="87">
        <v>2351.0222918999998</v>
      </c>
      <c r="H164" s="88" t="str">
        <f t="shared" ref="H164" si="33">IF($B164="N/A","N/A",IF(G164&gt;10,"No",IF(G164&lt;-10,"No","Yes")))</f>
        <v>N/A</v>
      </c>
      <c r="I164" s="89">
        <v>6.86</v>
      </c>
      <c r="J164" s="89">
        <v>17.850000000000001</v>
      </c>
      <c r="K164" s="90" t="s">
        <v>734</v>
      </c>
      <c r="L164" s="107" t="str">
        <f>IF(J164="Div by 0", "N/A", IF(OR(J164="N/A",K164="N/A"),"N/A", IF(J164&gt;VALUE(MID(K164,1,2)), "No", IF(J164&lt;-1*VALUE(MID(K164,1,2)), "No", "Yes"))))</f>
        <v>Yes</v>
      </c>
      <c r="N164" s="42"/>
    </row>
    <row r="165" spans="1:16" x14ac:dyDescent="0.2">
      <c r="A165" s="156" t="s">
        <v>1203</v>
      </c>
      <c r="B165" s="10" t="s">
        <v>213</v>
      </c>
      <c r="C165" s="10">
        <v>1810.4732027</v>
      </c>
      <c r="D165" s="7" t="str">
        <f t="shared" ref="D165:D171" si="34">IF($B165="N/A","N/A",IF(C165&gt;10,"No",IF(C165&lt;-10,"No","Yes")))</f>
        <v>N/A</v>
      </c>
      <c r="E165" s="10">
        <v>1944.6591767</v>
      </c>
      <c r="F165" s="7" t="str">
        <f t="shared" ref="F165:F171" si="35">IF($B165="N/A","N/A",IF(E165&gt;10,"No",IF(E165&lt;-10,"No","Yes")))</f>
        <v>N/A</v>
      </c>
      <c r="G165" s="10">
        <v>2351.4972846999999</v>
      </c>
      <c r="H165" s="7" t="str">
        <f t="shared" ref="H165:H171" si="36">IF($B165="N/A","N/A",IF(G165&gt;10,"No",IF(G165&lt;-10,"No","Yes")))</f>
        <v>N/A</v>
      </c>
      <c r="I165" s="8">
        <v>7.4119999999999999</v>
      </c>
      <c r="J165" s="8">
        <v>20.92</v>
      </c>
      <c r="K165" s="28" t="s">
        <v>734</v>
      </c>
      <c r="L165" s="105" t="str">
        <f>IF(J165="Div by 0", "N/A", IF(OR(J165="N/A",K165="N/A"),"N/A", IF(J165&gt;VALUE(MID(K165,1,2)), "No", IF(J165&lt;-1*VALUE(MID(K165,1,2)), "No", "Yes"))))</f>
        <v>Yes</v>
      </c>
      <c r="N165" s="42"/>
    </row>
    <row r="166" spans="1:16" x14ac:dyDescent="0.2">
      <c r="A166" s="156" t="s">
        <v>1204</v>
      </c>
      <c r="B166" s="10" t="s">
        <v>213</v>
      </c>
      <c r="C166" s="10">
        <v>3064.4762513999999</v>
      </c>
      <c r="D166" s="7" t="str">
        <f t="shared" si="34"/>
        <v>N/A</v>
      </c>
      <c r="E166" s="10">
        <v>3018.7374949999999</v>
      </c>
      <c r="F166" s="7" t="str">
        <f t="shared" si="35"/>
        <v>N/A</v>
      </c>
      <c r="G166" s="10">
        <v>2338.5741935000001</v>
      </c>
      <c r="H166" s="7" t="str">
        <f t="shared" si="36"/>
        <v>N/A</v>
      </c>
      <c r="I166" s="8">
        <v>-1.49</v>
      </c>
      <c r="J166" s="8">
        <v>-22.5</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1749</v>
      </c>
      <c r="J167" s="8" t="s">
        <v>1749</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1749</v>
      </c>
      <c r="J168" s="8" t="s">
        <v>1749</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1749</v>
      </c>
      <c r="J169" s="8" t="s">
        <v>1749</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1749</v>
      </c>
      <c r="D170" s="7" t="str">
        <f t="shared" si="34"/>
        <v>N/A</v>
      </c>
      <c r="E170" s="10" t="s">
        <v>1749</v>
      </c>
      <c r="F170" s="7" t="str">
        <f t="shared" si="35"/>
        <v>N/A</v>
      </c>
      <c r="G170" s="10" t="s">
        <v>1749</v>
      </c>
      <c r="H170" s="7" t="str">
        <f t="shared" si="36"/>
        <v>N/A</v>
      </c>
      <c r="I170" s="8" t="s">
        <v>1749</v>
      </c>
      <c r="J170" s="8" t="s">
        <v>1749</v>
      </c>
      <c r="K170" s="10" t="s">
        <v>213</v>
      </c>
      <c r="L170" s="105" t="str">
        <f t="shared" si="38"/>
        <v>N/A</v>
      </c>
    </row>
    <row r="171" spans="1:16" ht="25.5" x14ac:dyDescent="0.2">
      <c r="A171" s="165" t="s">
        <v>1206</v>
      </c>
      <c r="B171" s="166" t="s">
        <v>213</v>
      </c>
      <c r="C171" s="166" t="s">
        <v>1749</v>
      </c>
      <c r="D171" s="167" t="str">
        <f t="shared" si="34"/>
        <v>N/A</v>
      </c>
      <c r="E171" s="166" t="s">
        <v>1749</v>
      </c>
      <c r="F171" s="167" t="str">
        <f t="shared" si="35"/>
        <v>N/A</v>
      </c>
      <c r="G171" s="166" t="s">
        <v>1749</v>
      </c>
      <c r="H171" s="167" t="str">
        <f t="shared" si="36"/>
        <v>N/A</v>
      </c>
      <c r="I171" s="146" t="s">
        <v>1749</v>
      </c>
      <c r="J171" s="146" t="s">
        <v>1749</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1748</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1152757</v>
      </c>
      <c r="D6" s="7" t="str">
        <f t="shared" ref="D6:D11" si="0">IF($B6="N/A","N/A",IF(C6&gt;10,"No",IF(C6&lt;-10,"No","Yes")))</f>
        <v>N/A</v>
      </c>
      <c r="E6" s="1">
        <v>1200351</v>
      </c>
      <c r="F6" s="7" t="str">
        <f t="shared" ref="F6:F11" si="1">IF($B6="N/A","N/A",IF(E6&gt;10,"No",IF(E6&lt;-10,"No","Yes")))</f>
        <v>N/A</v>
      </c>
      <c r="G6" s="1">
        <v>1429745</v>
      </c>
      <c r="H6" s="7" t="str">
        <f t="shared" ref="H6:H11" si="2">IF($B6="N/A","N/A",IF(G6&gt;10,"No",IF(G6&lt;-10,"No","Yes")))</f>
        <v>N/A</v>
      </c>
      <c r="I6" s="8">
        <v>4.1289999999999996</v>
      </c>
      <c r="J6" s="8">
        <v>19.11</v>
      </c>
      <c r="K6" s="1" t="s">
        <v>734</v>
      </c>
      <c r="L6" s="105" t="str">
        <f t="shared" ref="L6:L14" si="3">IF(J6="Div by 0", "N/A", IF(K6="N/A","N/A", IF(J6&gt;VALUE(MID(K6,1,2)), "No", IF(J6&lt;-1*VALUE(MID(K6,1,2)), "No", "Yes"))))</f>
        <v>Yes</v>
      </c>
    </row>
    <row r="7" spans="1:12" x14ac:dyDescent="0.2">
      <c r="A7" s="138" t="s">
        <v>100</v>
      </c>
      <c r="B7" s="30" t="s">
        <v>213</v>
      </c>
      <c r="C7" s="1">
        <v>55507</v>
      </c>
      <c r="D7" s="7" t="str">
        <f t="shared" si="0"/>
        <v>N/A</v>
      </c>
      <c r="E7" s="1">
        <v>56313</v>
      </c>
      <c r="F7" s="7" t="str">
        <f t="shared" si="1"/>
        <v>N/A</v>
      </c>
      <c r="G7" s="1">
        <v>57032</v>
      </c>
      <c r="H7" s="7" t="str">
        <f t="shared" si="2"/>
        <v>N/A</v>
      </c>
      <c r="I7" s="8">
        <v>1.452</v>
      </c>
      <c r="J7" s="8">
        <v>1.2769999999999999</v>
      </c>
      <c r="K7" s="30" t="s">
        <v>734</v>
      </c>
      <c r="L7" s="105" t="str">
        <f t="shared" si="3"/>
        <v>Yes</v>
      </c>
    </row>
    <row r="8" spans="1:12" x14ac:dyDescent="0.2">
      <c r="A8" s="138" t="s">
        <v>101</v>
      </c>
      <c r="B8" s="30" t="s">
        <v>213</v>
      </c>
      <c r="C8" s="1">
        <v>129405</v>
      </c>
      <c r="D8" s="7" t="str">
        <f t="shared" si="0"/>
        <v>N/A</v>
      </c>
      <c r="E8" s="1">
        <v>128457</v>
      </c>
      <c r="F8" s="7" t="str">
        <f t="shared" si="1"/>
        <v>N/A</v>
      </c>
      <c r="G8" s="1">
        <v>131094</v>
      </c>
      <c r="H8" s="7" t="str">
        <f t="shared" si="2"/>
        <v>N/A</v>
      </c>
      <c r="I8" s="8">
        <v>-0.73299999999999998</v>
      </c>
      <c r="J8" s="8">
        <v>2.0529999999999999</v>
      </c>
      <c r="K8" s="30" t="s">
        <v>734</v>
      </c>
      <c r="L8" s="105" t="str">
        <f t="shared" si="3"/>
        <v>Yes</v>
      </c>
    </row>
    <row r="9" spans="1:12" x14ac:dyDescent="0.2">
      <c r="A9" s="138" t="s">
        <v>104</v>
      </c>
      <c r="B9" s="30" t="s">
        <v>213</v>
      </c>
      <c r="C9" s="1">
        <v>629179</v>
      </c>
      <c r="D9" s="7" t="str">
        <f t="shared" si="0"/>
        <v>N/A</v>
      </c>
      <c r="E9" s="1">
        <v>646425</v>
      </c>
      <c r="F9" s="7" t="str">
        <f t="shared" si="1"/>
        <v>N/A</v>
      </c>
      <c r="G9" s="1">
        <v>636180</v>
      </c>
      <c r="H9" s="7" t="str">
        <f t="shared" si="2"/>
        <v>N/A</v>
      </c>
      <c r="I9" s="8">
        <v>2.7410000000000001</v>
      </c>
      <c r="J9" s="8">
        <v>-1.58</v>
      </c>
      <c r="K9" s="30" t="s">
        <v>734</v>
      </c>
      <c r="L9" s="105" t="str">
        <f t="shared" si="3"/>
        <v>Yes</v>
      </c>
    </row>
    <row r="10" spans="1:12" x14ac:dyDescent="0.2">
      <c r="A10" s="138" t="s">
        <v>105</v>
      </c>
      <c r="B10" s="30" t="s">
        <v>213</v>
      </c>
      <c r="C10" s="1">
        <v>338666</v>
      </c>
      <c r="D10" s="7" t="str">
        <f t="shared" si="0"/>
        <v>N/A</v>
      </c>
      <c r="E10" s="1">
        <v>369156</v>
      </c>
      <c r="F10" s="7" t="str">
        <f t="shared" si="1"/>
        <v>N/A</v>
      </c>
      <c r="G10" s="1">
        <v>605361</v>
      </c>
      <c r="H10" s="7" t="str">
        <f t="shared" si="2"/>
        <v>N/A</v>
      </c>
      <c r="I10" s="8">
        <v>9.0030000000000001</v>
      </c>
      <c r="J10" s="8">
        <v>63.99</v>
      </c>
      <c r="K10" s="30" t="s">
        <v>734</v>
      </c>
      <c r="L10" s="105" t="str">
        <f t="shared" si="3"/>
        <v>No</v>
      </c>
    </row>
    <row r="11" spans="1:12" x14ac:dyDescent="0.2">
      <c r="A11" s="138" t="s">
        <v>77</v>
      </c>
      <c r="B11" s="1" t="s">
        <v>213</v>
      </c>
      <c r="C11" s="1">
        <v>986516.78</v>
      </c>
      <c r="D11" s="27" t="str">
        <f t="shared" si="0"/>
        <v>N/A</v>
      </c>
      <c r="E11" s="1">
        <v>1029581.44</v>
      </c>
      <c r="F11" s="7" t="str">
        <f t="shared" si="1"/>
        <v>N/A</v>
      </c>
      <c r="G11" s="1">
        <v>1220570.94</v>
      </c>
      <c r="H11" s="7" t="str">
        <f t="shared" si="2"/>
        <v>N/A</v>
      </c>
      <c r="I11" s="8">
        <v>4.3650000000000002</v>
      </c>
      <c r="J11" s="8">
        <v>18.55</v>
      </c>
      <c r="K11" s="1" t="s">
        <v>735</v>
      </c>
      <c r="L11" s="105" t="str">
        <f t="shared" si="3"/>
        <v>No</v>
      </c>
    </row>
    <row r="12" spans="1:12" x14ac:dyDescent="0.2">
      <c r="A12" s="138" t="s">
        <v>115</v>
      </c>
      <c r="B12" s="1" t="s">
        <v>213</v>
      </c>
      <c r="C12" s="1">
        <v>91681</v>
      </c>
      <c r="D12" s="1" t="s">
        <v>213</v>
      </c>
      <c r="E12" s="1">
        <v>94242</v>
      </c>
      <c r="F12" s="1" t="s">
        <v>213</v>
      </c>
      <c r="G12" s="1">
        <v>100498</v>
      </c>
      <c r="H12" s="1" t="s">
        <v>213</v>
      </c>
      <c r="I12" s="8">
        <v>2.7930000000000001</v>
      </c>
      <c r="J12" s="8">
        <v>6.6379999999999999</v>
      </c>
      <c r="K12" s="1" t="s">
        <v>735</v>
      </c>
      <c r="L12" s="105" t="str">
        <f t="shared" si="3"/>
        <v>Yes</v>
      </c>
    </row>
    <row r="13" spans="1:12" x14ac:dyDescent="0.2">
      <c r="A13" s="138" t="s">
        <v>446</v>
      </c>
      <c r="B13" s="1" t="s">
        <v>213</v>
      </c>
      <c r="C13" s="1">
        <v>48937</v>
      </c>
      <c r="D13" s="1" t="s">
        <v>213</v>
      </c>
      <c r="E13" s="1">
        <v>50898</v>
      </c>
      <c r="F13" s="1" t="s">
        <v>213</v>
      </c>
      <c r="G13" s="1">
        <v>51505</v>
      </c>
      <c r="H13" s="1" t="s">
        <v>213</v>
      </c>
      <c r="I13" s="8">
        <v>4.0069999999999997</v>
      </c>
      <c r="J13" s="8">
        <v>1.1930000000000001</v>
      </c>
      <c r="K13" s="1" t="s">
        <v>735</v>
      </c>
      <c r="L13" s="105" t="str">
        <f t="shared" si="3"/>
        <v>Yes</v>
      </c>
    </row>
    <row r="14" spans="1:12" x14ac:dyDescent="0.2">
      <c r="A14" s="138" t="s">
        <v>447</v>
      </c>
      <c r="B14" s="1" t="s">
        <v>213</v>
      </c>
      <c r="C14" s="1">
        <v>35180</v>
      </c>
      <c r="D14" s="1" t="s">
        <v>213</v>
      </c>
      <c r="E14" s="1">
        <v>35168</v>
      </c>
      <c r="F14" s="1" t="s">
        <v>213</v>
      </c>
      <c r="G14" s="1">
        <v>35700</v>
      </c>
      <c r="H14" s="1" t="s">
        <v>213</v>
      </c>
      <c r="I14" s="8">
        <v>-3.4000000000000002E-2</v>
      </c>
      <c r="J14" s="8">
        <v>1.5129999999999999</v>
      </c>
      <c r="K14" s="1" t="s">
        <v>735</v>
      </c>
      <c r="L14" s="105" t="str">
        <f t="shared" si="3"/>
        <v>Yes</v>
      </c>
    </row>
    <row r="15" spans="1:12" x14ac:dyDescent="0.2">
      <c r="A15" s="137" t="s">
        <v>58</v>
      </c>
      <c r="B15" s="30" t="s">
        <v>213</v>
      </c>
      <c r="C15" s="10">
        <v>7076806005</v>
      </c>
      <c r="D15" s="7" t="str">
        <f t="shared" ref="D15:D20" si="4">IF($B15="N/A","N/A",IF(C15&gt;10,"No",IF(C15&lt;-10,"No","Yes")))</f>
        <v>N/A</v>
      </c>
      <c r="E15" s="10">
        <v>7448859793</v>
      </c>
      <c r="F15" s="7" t="str">
        <f t="shared" ref="F15:F20" si="5">IF($B15="N/A","N/A",IF(E15&gt;10,"No",IF(E15&lt;-10,"No","Yes")))</f>
        <v>N/A</v>
      </c>
      <c r="G15" s="10">
        <v>9254581203</v>
      </c>
      <c r="H15" s="7" t="str">
        <f t="shared" ref="H15:H20" si="6">IF($B15="N/A","N/A",IF(G15&gt;10,"No",IF(G15&lt;-10,"No","Yes")))</f>
        <v>N/A</v>
      </c>
      <c r="I15" s="8">
        <v>5.2569999999999997</v>
      </c>
      <c r="J15" s="8">
        <v>24.24</v>
      </c>
      <c r="K15" s="30" t="s">
        <v>734</v>
      </c>
      <c r="L15" s="105" t="str">
        <f t="shared" ref="L15:L20" si="7">IF(J15="Div by 0", "N/A", IF(K15="N/A","N/A", IF(J15&gt;VALUE(MID(K15,1,2)), "No", IF(J15&lt;-1*VALUE(MID(K15,1,2)), "No", "Yes"))))</f>
        <v>Yes</v>
      </c>
    </row>
    <row r="16" spans="1:12" x14ac:dyDescent="0.2">
      <c r="A16" s="137" t="s">
        <v>1107</v>
      </c>
      <c r="B16" s="30" t="s">
        <v>213</v>
      </c>
      <c r="C16" s="10">
        <v>6139.0267028999997</v>
      </c>
      <c r="D16" s="7" t="str">
        <f t="shared" si="4"/>
        <v>N/A</v>
      </c>
      <c r="E16" s="10">
        <v>6205.5680321999998</v>
      </c>
      <c r="F16" s="7" t="str">
        <f t="shared" si="5"/>
        <v>N/A</v>
      </c>
      <c r="G16" s="10">
        <v>6472.8893635000004</v>
      </c>
      <c r="H16" s="7" t="str">
        <f t="shared" si="6"/>
        <v>N/A</v>
      </c>
      <c r="I16" s="8">
        <v>1.0840000000000001</v>
      </c>
      <c r="J16" s="8">
        <v>4.3079999999999998</v>
      </c>
      <c r="K16" s="30" t="s">
        <v>734</v>
      </c>
      <c r="L16" s="105" t="str">
        <f t="shared" si="7"/>
        <v>Yes</v>
      </c>
    </row>
    <row r="17" spans="1:12" x14ac:dyDescent="0.2">
      <c r="A17" s="137" t="s">
        <v>1207</v>
      </c>
      <c r="B17" s="30" t="s">
        <v>213</v>
      </c>
      <c r="C17" s="10">
        <v>23714.905778</v>
      </c>
      <c r="D17" s="7" t="str">
        <f t="shared" si="4"/>
        <v>N/A</v>
      </c>
      <c r="E17" s="10">
        <v>25216.841848</v>
      </c>
      <c r="F17" s="7" t="str">
        <f t="shared" si="5"/>
        <v>N/A</v>
      </c>
      <c r="G17" s="10">
        <v>20797.401301000002</v>
      </c>
      <c r="H17" s="7" t="str">
        <f t="shared" si="6"/>
        <v>N/A</v>
      </c>
      <c r="I17" s="8">
        <v>6.3330000000000002</v>
      </c>
      <c r="J17" s="8">
        <v>-17.5</v>
      </c>
      <c r="K17" s="30" t="s">
        <v>734</v>
      </c>
      <c r="L17" s="105" t="str">
        <f t="shared" si="7"/>
        <v>Yes</v>
      </c>
    </row>
    <row r="18" spans="1:12" x14ac:dyDescent="0.2">
      <c r="A18" s="137" t="s">
        <v>1208</v>
      </c>
      <c r="B18" s="30" t="s">
        <v>213</v>
      </c>
      <c r="C18" s="10">
        <v>22599.464510999998</v>
      </c>
      <c r="D18" s="7" t="str">
        <f t="shared" si="4"/>
        <v>N/A</v>
      </c>
      <c r="E18" s="10">
        <v>23234.903929</v>
      </c>
      <c r="F18" s="7" t="str">
        <f t="shared" si="5"/>
        <v>N/A</v>
      </c>
      <c r="G18" s="10">
        <v>22919.888782000002</v>
      </c>
      <c r="H18" s="7" t="str">
        <f t="shared" si="6"/>
        <v>N/A</v>
      </c>
      <c r="I18" s="8">
        <v>2.8119999999999998</v>
      </c>
      <c r="J18" s="8">
        <v>-1.36</v>
      </c>
      <c r="K18" s="30" t="s">
        <v>734</v>
      </c>
      <c r="L18" s="105" t="str">
        <f t="shared" si="7"/>
        <v>Yes</v>
      </c>
    </row>
    <row r="19" spans="1:12" x14ac:dyDescent="0.2">
      <c r="A19" s="137" t="s">
        <v>1209</v>
      </c>
      <c r="B19" s="30" t="s">
        <v>213</v>
      </c>
      <c r="C19" s="10">
        <v>2468.8270047000001</v>
      </c>
      <c r="D19" s="7" t="str">
        <f t="shared" si="4"/>
        <v>N/A</v>
      </c>
      <c r="E19" s="10">
        <v>2552.5515194999998</v>
      </c>
      <c r="F19" s="7" t="str">
        <f t="shared" si="5"/>
        <v>N/A</v>
      </c>
      <c r="G19" s="10">
        <v>2719.7962997999998</v>
      </c>
      <c r="H19" s="7" t="str">
        <f t="shared" si="6"/>
        <v>N/A</v>
      </c>
      <c r="I19" s="8">
        <v>3.391</v>
      </c>
      <c r="J19" s="8">
        <v>6.5519999999999996</v>
      </c>
      <c r="K19" s="30" t="s">
        <v>734</v>
      </c>
      <c r="L19" s="105" t="str">
        <f t="shared" si="7"/>
        <v>Yes</v>
      </c>
    </row>
    <row r="20" spans="1:12" x14ac:dyDescent="0.2">
      <c r="A20" s="137" t="s">
        <v>1210</v>
      </c>
      <c r="B20" s="30" t="s">
        <v>213</v>
      </c>
      <c r="C20" s="10">
        <v>3787.3448146999999</v>
      </c>
      <c r="D20" s="7" t="str">
        <f t="shared" si="4"/>
        <v>N/A</v>
      </c>
      <c r="E20" s="10">
        <v>3776.4647141</v>
      </c>
      <c r="F20" s="7" t="str">
        <f t="shared" si="5"/>
        <v>N/A</v>
      </c>
      <c r="G20" s="10">
        <v>5506.1574283999998</v>
      </c>
      <c r="H20" s="7" t="str">
        <f t="shared" si="6"/>
        <v>N/A</v>
      </c>
      <c r="I20" s="8">
        <v>-0.28699999999999998</v>
      </c>
      <c r="J20" s="8">
        <v>45.8</v>
      </c>
      <c r="K20" s="30" t="s">
        <v>734</v>
      </c>
      <c r="L20" s="105" t="str">
        <f t="shared" si="7"/>
        <v>No</v>
      </c>
    </row>
    <row r="21" spans="1:12" x14ac:dyDescent="0.2">
      <c r="A21" s="128" t="s">
        <v>1111</v>
      </c>
      <c r="B21" s="30" t="s">
        <v>213</v>
      </c>
      <c r="C21" s="10">
        <v>6326.6140367999997</v>
      </c>
      <c r="D21" s="7" t="str">
        <f t="shared" ref="D21:D22" si="8">IF($B21="N/A","N/A",IF(C21&gt;10,"No",IF(C21&lt;-10,"No","Yes")))</f>
        <v>N/A</v>
      </c>
      <c r="E21" s="10">
        <v>6333.9506019999999</v>
      </c>
      <c r="F21" s="7" t="str">
        <f t="shared" ref="F21:F22" si="9">IF($B21="N/A","N/A",IF(E21&gt;10,"No",IF(E21&lt;-10,"No","Yes")))</f>
        <v>N/A</v>
      </c>
      <c r="G21" s="10">
        <v>6529.2147698999997</v>
      </c>
      <c r="H21" s="7" t="str">
        <f t="shared" ref="H21:H22" si="10">IF($B21="N/A","N/A",IF(G21&gt;10,"No",IF(G21&lt;-10,"No","Yes")))</f>
        <v>N/A</v>
      </c>
      <c r="I21" s="8">
        <v>0.11600000000000001</v>
      </c>
      <c r="J21" s="8">
        <v>3.0830000000000002</v>
      </c>
      <c r="K21" s="30" t="s">
        <v>734</v>
      </c>
      <c r="L21" s="105" t="str">
        <f>IF(J21="Div by 0", "N/A", IF(OR(J21="N/A",K21="N/A"),"N/A", IF(J21&gt;VALUE(MID(K21,1,2)), "No", IF(J21&lt;-1*VALUE(MID(K21,1,2)), "No", "Yes"))))</f>
        <v>Yes</v>
      </c>
    </row>
    <row r="22" spans="1:12" x14ac:dyDescent="0.2">
      <c r="A22" s="128" t="s">
        <v>1112</v>
      </c>
      <c r="B22" s="30" t="s">
        <v>213</v>
      </c>
      <c r="C22" s="10">
        <v>5900.6712928999996</v>
      </c>
      <c r="D22" s="7" t="str">
        <f t="shared" si="8"/>
        <v>N/A</v>
      </c>
      <c r="E22" s="10">
        <v>6043.1661162999999</v>
      </c>
      <c r="F22" s="7" t="str">
        <f t="shared" si="9"/>
        <v>N/A</v>
      </c>
      <c r="G22" s="10">
        <v>6404.2871486000004</v>
      </c>
      <c r="H22" s="7" t="str">
        <f t="shared" si="10"/>
        <v>N/A</v>
      </c>
      <c r="I22" s="8">
        <v>2.415</v>
      </c>
      <c r="J22" s="8">
        <v>5.976</v>
      </c>
      <c r="K22" s="30" t="s">
        <v>734</v>
      </c>
      <c r="L22" s="105" t="str">
        <f>IF(J22="Div by 0", "N/A", IF(OR(J22="N/A",K22="N/A"),"N/A", IF(J22&gt;VALUE(MID(K22,1,2)), "No", IF(J22&lt;-1*VALUE(MID(K22,1,2)), "No", "Yes"))))</f>
        <v>Yes</v>
      </c>
    </row>
    <row r="23" spans="1:12" x14ac:dyDescent="0.2">
      <c r="A23" s="137" t="s">
        <v>1211</v>
      </c>
      <c r="B23" s="30" t="s">
        <v>213</v>
      </c>
      <c r="C23" s="10">
        <v>21474.536054</v>
      </c>
      <c r="D23" s="7" t="str">
        <f>IF($B23="N/A","N/A",IF(C23&gt;10,"No",IF(C23&lt;-10,"No","Yes")))</f>
        <v>N/A</v>
      </c>
      <c r="E23" s="10">
        <v>22572.885221</v>
      </c>
      <c r="F23" s="7" t="str">
        <f>IF($B23="N/A","N/A",IF(E23&gt;10,"No",IF(E23&lt;-10,"No","Yes")))</f>
        <v>N/A</v>
      </c>
      <c r="G23" s="10">
        <v>19265.52619</v>
      </c>
      <c r="H23" s="7" t="str">
        <f>IF($B23="N/A","N/A",IF(G23&gt;10,"No",IF(G23&lt;-10,"No","Yes")))</f>
        <v>N/A</v>
      </c>
      <c r="I23" s="8">
        <v>5.1150000000000002</v>
      </c>
      <c r="J23" s="8">
        <v>-14.7</v>
      </c>
      <c r="K23" s="30" t="s">
        <v>734</v>
      </c>
      <c r="L23" s="105" t="str">
        <f>IF(J23="Div by 0", "N/A", IF(K23="N/A","N/A", IF(J23&gt;VALUE(MID(K23,1,2)), "No", IF(J23&lt;-1*VALUE(MID(K23,1,2)), "No", "Yes"))))</f>
        <v>Yes</v>
      </c>
    </row>
    <row r="24" spans="1:12" x14ac:dyDescent="0.2">
      <c r="A24" s="137" t="s">
        <v>1212</v>
      </c>
      <c r="B24" s="30" t="s">
        <v>213</v>
      </c>
      <c r="C24" s="10">
        <v>24261.691930000001</v>
      </c>
      <c r="D24" s="7" t="str">
        <f>IF($B24="N/A","N/A",IF(C24&gt;10,"No",IF(C24&lt;-10,"No","Yes")))</f>
        <v>N/A</v>
      </c>
      <c r="E24" s="10">
        <v>25688.095367000002</v>
      </c>
      <c r="F24" s="7" t="str">
        <f>IF($B24="N/A","N/A",IF(E24&gt;10,"No",IF(E24&lt;-10,"No","Yes")))</f>
        <v>N/A</v>
      </c>
      <c r="G24" s="10">
        <v>21123.921152999999</v>
      </c>
      <c r="H24" s="7" t="str">
        <f>IF($B24="N/A","N/A",IF(G24&gt;10,"No",IF(G24&lt;-10,"No","Yes")))</f>
        <v>N/A</v>
      </c>
      <c r="I24" s="8">
        <v>5.8789999999999996</v>
      </c>
      <c r="J24" s="8">
        <v>-17.8</v>
      </c>
      <c r="K24" s="30" t="s">
        <v>734</v>
      </c>
      <c r="L24" s="105" t="str">
        <f>IF(J24="Div by 0", "N/A", IF(K24="N/A","N/A", IF(J24&gt;VALUE(MID(K24,1,2)), "No", IF(J24&lt;-1*VALUE(MID(K24,1,2)), "No", "Yes"))))</f>
        <v>Yes</v>
      </c>
    </row>
    <row r="25" spans="1:12" x14ac:dyDescent="0.2">
      <c r="A25" s="137" t="s">
        <v>1213</v>
      </c>
      <c r="B25" s="30" t="s">
        <v>213</v>
      </c>
      <c r="C25" s="10">
        <v>21473.835985999998</v>
      </c>
      <c r="D25" s="7" t="str">
        <f>IF($B25="N/A","N/A",IF(C25&gt;10,"No",IF(C25&lt;-10,"No","Yes")))</f>
        <v>N/A</v>
      </c>
      <c r="E25" s="10">
        <v>22559.839512999999</v>
      </c>
      <c r="F25" s="7" t="str">
        <f>IF($B25="N/A","N/A",IF(E25&gt;10,"No",IF(E25&lt;-10,"No","Yes")))</f>
        <v>N/A</v>
      </c>
      <c r="G25" s="10">
        <v>21980.193332999999</v>
      </c>
      <c r="H25" s="7" t="str">
        <f>IF($B25="N/A","N/A",IF(G25&gt;10,"No",IF(G25&lt;-10,"No","Yes")))</f>
        <v>N/A</v>
      </c>
      <c r="I25" s="8">
        <v>5.0570000000000004</v>
      </c>
      <c r="J25" s="8">
        <v>-2.57</v>
      </c>
      <c r="K25" s="30" t="s">
        <v>734</v>
      </c>
      <c r="L25" s="105" t="str">
        <f>IF(J25="Div by 0", "N/A", IF(K25="N/A","N/A", IF(J25&gt;VALUE(MID(K25,1,2)), "No", IF(J25&lt;-1*VALUE(MID(K25,1,2)), "No", "Yes"))))</f>
        <v>Yes</v>
      </c>
    </row>
    <row r="26" spans="1:12" x14ac:dyDescent="0.2">
      <c r="A26" s="137" t="s">
        <v>1214</v>
      </c>
      <c r="B26" s="30" t="s">
        <v>213</v>
      </c>
      <c r="C26" s="10">
        <v>20898.497790000001</v>
      </c>
      <c r="D26" s="7" t="str">
        <f t="shared" ref="D26:D27" si="11">IF($B26="N/A","N/A",IF(C26&gt;10,"No",IF(C26&lt;-10,"No","Yes")))</f>
        <v>N/A</v>
      </c>
      <c r="E26" s="10">
        <v>21981.429811000002</v>
      </c>
      <c r="F26" s="7" t="str">
        <f t="shared" ref="F26:F30" si="12">IF($B26="N/A","N/A",IF(E26&gt;10,"No",IF(E26&lt;-10,"No","Yes")))</f>
        <v>N/A</v>
      </c>
      <c r="G26" s="10">
        <v>18331.709909000001</v>
      </c>
      <c r="H26" s="7" t="str">
        <f t="shared" ref="H26:H27" si="13">IF($B26="N/A","N/A",IF(G26&gt;10,"No",IF(G26&lt;-10,"No","Yes")))</f>
        <v>N/A</v>
      </c>
      <c r="I26" s="8">
        <v>5.1820000000000004</v>
      </c>
      <c r="J26" s="8">
        <v>-16.600000000000001</v>
      </c>
      <c r="K26" s="30" t="s">
        <v>734</v>
      </c>
      <c r="L26" s="105" t="str">
        <f>IF(J26="Div by 0", "N/A", IF(OR(J26="N/A",K26="N/A"),"N/A", IF(J26&gt;VALUE(MID(K26,1,2)), "No", IF(J26&lt;-1*VALUE(MID(K26,1,2)), "No", "Yes"))))</f>
        <v>Yes</v>
      </c>
    </row>
    <row r="27" spans="1:12" x14ac:dyDescent="0.2">
      <c r="A27" s="137" t="s">
        <v>1215</v>
      </c>
      <c r="B27" s="30" t="s">
        <v>213</v>
      </c>
      <c r="C27" s="10">
        <v>22411.728854000001</v>
      </c>
      <c r="D27" s="7" t="str">
        <f t="shared" si="11"/>
        <v>N/A</v>
      </c>
      <c r="E27" s="10">
        <v>23533.166699000001</v>
      </c>
      <c r="F27" s="7" t="str">
        <f t="shared" si="12"/>
        <v>N/A</v>
      </c>
      <c r="G27" s="10">
        <v>20733.354617000001</v>
      </c>
      <c r="H27" s="7" t="str">
        <f t="shared" si="13"/>
        <v>N/A</v>
      </c>
      <c r="I27" s="8">
        <v>5.0039999999999996</v>
      </c>
      <c r="J27" s="8">
        <v>-11.9</v>
      </c>
      <c r="K27" s="30" t="s">
        <v>734</v>
      </c>
      <c r="L27" s="105" t="str">
        <f>IF(J27="Div by 0", "N/A", IF(OR(J27="N/A",K27="N/A"),"N/A", IF(J27&gt;VALUE(MID(K27,1,2)), "No", IF(J27&lt;-1*VALUE(MID(K27,1,2)), "No", "Yes"))))</f>
        <v>Yes</v>
      </c>
    </row>
    <row r="28" spans="1:12" x14ac:dyDescent="0.2">
      <c r="A28" s="156" t="s">
        <v>1216</v>
      </c>
      <c r="B28" s="10" t="s">
        <v>213</v>
      </c>
      <c r="C28" s="10">
        <v>1866.8135540000001</v>
      </c>
      <c r="D28" s="7" t="str">
        <f t="shared" ref="D28:D30" si="14">IF($B28="N/A","N/A",IF(C28&gt;10,"No",IF(C28&lt;-10,"No","Yes")))</f>
        <v>N/A</v>
      </c>
      <c r="E28" s="10">
        <v>1994.8709718</v>
      </c>
      <c r="F28" s="7" t="str">
        <f t="shared" si="12"/>
        <v>N/A</v>
      </c>
      <c r="G28" s="10">
        <v>2351.0222918999998</v>
      </c>
      <c r="H28" s="7" t="str">
        <f t="shared" ref="H28:H30" si="15">IF($B28="N/A","N/A",IF(G28&gt;10,"No",IF(G28&lt;-10,"No","Yes")))</f>
        <v>N/A</v>
      </c>
      <c r="I28" s="8">
        <v>6.86</v>
      </c>
      <c r="J28" s="8">
        <v>17.850000000000001</v>
      </c>
      <c r="K28" s="28" t="s">
        <v>734</v>
      </c>
      <c r="L28" s="105" t="str">
        <f>IF(J28="Div by 0", "N/A", IF(OR(J28="N/A",K28="N/A"),"N/A", IF(J28&gt;VALUE(MID(K28,1,2)), "No", IF(J28&lt;-1*VALUE(MID(K28,1,2)), "No", "Yes"))))</f>
        <v>Yes</v>
      </c>
    </row>
    <row r="29" spans="1:12" x14ac:dyDescent="0.2">
      <c r="A29" s="156" t="s">
        <v>1217</v>
      </c>
      <c r="B29" s="10" t="s">
        <v>213</v>
      </c>
      <c r="C29" s="10">
        <v>1810.4732027</v>
      </c>
      <c r="D29" s="7" t="str">
        <f t="shared" si="14"/>
        <v>N/A</v>
      </c>
      <c r="E29" s="10">
        <v>1944.6591767</v>
      </c>
      <c r="F29" s="7" t="str">
        <f t="shared" si="12"/>
        <v>N/A</v>
      </c>
      <c r="G29" s="10">
        <v>2351.4972846999999</v>
      </c>
      <c r="H29" s="7" t="str">
        <f t="shared" si="15"/>
        <v>N/A</v>
      </c>
      <c r="I29" s="8">
        <v>7.4119999999999999</v>
      </c>
      <c r="J29" s="8">
        <v>20.92</v>
      </c>
      <c r="K29" s="28" t="s">
        <v>734</v>
      </c>
      <c r="L29" s="105" t="str">
        <f t="shared" ref="L29:L30" si="16">IF(J29="Div by 0", "N/A", IF(OR(J29="N/A",K29="N/A"),"N/A", IF(J29&gt;VALUE(MID(K29,1,2)), "No", IF(J29&lt;-1*VALUE(MID(K29,1,2)), "No", "Yes"))))</f>
        <v>Yes</v>
      </c>
    </row>
    <row r="30" spans="1:12" x14ac:dyDescent="0.2">
      <c r="A30" s="156" t="s">
        <v>1218</v>
      </c>
      <c r="B30" s="10" t="s">
        <v>213</v>
      </c>
      <c r="C30" s="10">
        <v>3064.4762513999999</v>
      </c>
      <c r="D30" s="7" t="str">
        <f t="shared" si="14"/>
        <v>N/A</v>
      </c>
      <c r="E30" s="10">
        <v>3018.7374949999999</v>
      </c>
      <c r="F30" s="7" t="str">
        <f t="shared" si="12"/>
        <v>N/A</v>
      </c>
      <c r="G30" s="10">
        <v>2338.5741935000001</v>
      </c>
      <c r="H30" s="7" t="str">
        <f t="shared" si="15"/>
        <v>N/A</v>
      </c>
      <c r="I30" s="8">
        <v>-1.49</v>
      </c>
      <c r="J30" s="8">
        <v>-22.5</v>
      </c>
      <c r="K30" s="28" t="s">
        <v>734</v>
      </c>
      <c r="L30" s="105" t="str">
        <f t="shared" si="16"/>
        <v>Yes</v>
      </c>
    </row>
    <row r="31" spans="1:12" x14ac:dyDescent="0.2">
      <c r="A31" s="168" t="s">
        <v>2</v>
      </c>
      <c r="B31" s="22" t="s">
        <v>213</v>
      </c>
      <c r="C31" s="9">
        <v>88.305948260999998</v>
      </c>
      <c r="D31" s="27" t="str">
        <f t="shared" ref="D31:D69" si="17">IF($B31="N/A","N/A",IF(C31&gt;10,"No",IF(C31&lt;-10,"No","Yes")))</f>
        <v>N/A</v>
      </c>
      <c r="E31" s="9">
        <v>88.626909961999999</v>
      </c>
      <c r="F31" s="27" t="str">
        <f t="shared" ref="F31:F69" si="18">IF($B31="N/A","N/A",IF(E31&gt;10,"No",IF(E31&lt;-10,"No","Yes")))</f>
        <v>N/A</v>
      </c>
      <c r="G31" s="9">
        <v>87.652343599999995</v>
      </c>
      <c r="H31" s="27" t="str">
        <f t="shared" ref="H31:H69" si="19">IF($B31="N/A","N/A",IF(G31&gt;10,"No",IF(G31&lt;-10,"No","Yes")))</f>
        <v>N/A</v>
      </c>
      <c r="I31" s="8">
        <v>0.36349999999999999</v>
      </c>
      <c r="J31" s="8">
        <v>-1.1000000000000001</v>
      </c>
      <c r="K31" s="28" t="s">
        <v>734</v>
      </c>
      <c r="L31" s="105" t="str">
        <f t="shared" ref="L31:L99" si="20">IF(J31="Div by 0", "N/A", IF(K31="N/A","N/A", IF(J31&gt;VALUE(MID(K31,1,2)), "No", IF(J31&lt;-1*VALUE(MID(K31,1,2)), "No", "Yes"))))</f>
        <v>Yes</v>
      </c>
    </row>
    <row r="32" spans="1:12" x14ac:dyDescent="0.2">
      <c r="A32" s="168" t="s">
        <v>22</v>
      </c>
      <c r="B32" s="22" t="s">
        <v>213</v>
      </c>
      <c r="C32" s="1">
        <v>1017953</v>
      </c>
      <c r="D32" s="27" t="str">
        <f t="shared" si="17"/>
        <v>N/A</v>
      </c>
      <c r="E32" s="1">
        <v>1063834</v>
      </c>
      <c r="F32" s="27" t="str">
        <f t="shared" si="18"/>
        <v>N/A</v>
      </c>
      <c r="G32" s="1">
        <v>1253205</v>
      </c>
      <c r="H32" s="27" t="str">
        <f t="shared" si="19"/>
        <v>N/A</v>
      </c>
      <c r="I32" s="8">
        <v>4.5069999999999997</v>
      </c>
      <c r="J32" s="8">
        <v>17.8</v>
      </c>
      <c r="K32" s="28" t="s">
        <v>734</v>
      </c>
      <c r="L32" s="105" t="str">
        <f t="shared" si="20"/>
        <v>Yes</v>
      </c>
    </row>
    <row r="33" spans="1:12" x14ac:dyDescent="0.2">
      <c r="A33" s="168" t="s">
        <v>448</v>
      </c>
      <c r="B33" s="30" t="s">
        <v>213</v>
      </c>
      <c r="C33" s="1">
        <v>1747</v>
      </c>
      <c r="D33" s="1" t="str">
        <f t="shared" si="17"/>
        <v>N/A</v>
      </c>
      <c r="E33" s="1">
        <v>1671</v>
      </c>
      <c r="F33" s="1" t="str">
        <f t="shared" si="18"/>
        <v>N/A</v>
      </c>
      <c r="G33" s="1">
        <v>1907</v>
      </c>
      <c r="H33" s="7" t="str">
        <f t="shared" si="19"/>
        <v>N/A</v>
      </c>
      <c r="I33" s="8">
        <v>-4.3499999999999996</v>
      </c>
      <c r="J33" s="8">
        <v>14.12</v>
      </c>
      <c r="K33" s="30" t="s">
        <v>734</v>
      </c>
      <c r="L33" s="105" t="str">
        <f t="shared" si="20"/>
        <v>Yes</v>
      </c>
    </row>
    <row r="34" spans="1:12" x14ac:dyDescent="0.2">
      <c r="A34" s="168" t="s">
        <v>1219</v>
      </c>
      <c r="B34" s="3" t="s">
        <v>213</v>
      </c>
      <c r="C34" s="1">
        <v>1134</v>
      </c>
      <c r="D34" s="5" t="str">
        <f t="shared" ref="D34:D38" si="21">IF($B34="N/A","N/A",IF(C34&lt;0,"No","Yes"))</f>
        <v>N/A</v>
      </c>
      <c r="E34" s="1">
        <v>1098</v>
      </c>
      <c r="F34" s="5" t="str">
        <f t="shared" ref="F34:F38" si="22">IF($B34="N/A","N/A",IF(E34&lt;0,"No","Yes"))</f>
        <v>N/A</v>
      </c>
      <c r="G34" s="1">
        <v>1095</v>
      </c>
      <c r="H34" s="5" t="str">
        <f t="shared" ref="H34:H38" si="23">IF($B34="N/A","N/A",IF(G34&lt;0,"No","Yes"))</f>
        <v>N/A</v>
      </c>
      <c r="I34" s="8">
        <v>-3.17</v>
      </c>
      <c r="J34" s="8">
        <v>-0.27300000000000002</v>
      </c>
      <c r="K34" s="1" t="s">
        <v>734</v>
      </c>
      <c r="L34" s="105" t="str">
        <f t="shared" si="20"/>
        <v>Yes</v>
      </c>
    </row>
    <row r="35" spans="1:12" x14ac:dyDescent="0.2">
      <c r="A35" s="168" t="s">
        <v>1220</v>
      </c>
      <c r="B35" s="3" t="s">
        <v>213</v>
      </c>
      <c r="C35" s="1">
        <v>279</v>
      </c>
      <c r="D35" s="5" t="str">
        <f t="shared" si="21"/>
        <v>N/A</v>
      </c>
      <c r="E35" s="1">
        <v>273</v>
      </c>
      <c r="F35" s="5" t="str">
        <f t="shared" si="22"/>
        <v>N/A</v>
      </c>
      <c r="G35" s="1">
        <v>285</v>
      </c>
      <c r="H35" s="5" t="str">
        <f t="shared" si="23"/>
        <v>N/A</v>
      </c>
      <c r="I35" s="8">
        <v>-2.15</v>
      </c>
      <c r="J35" s="8">
        <v>4.3959999999999999</v>
      </c>
      <c r="K35" s="1" t="s">
        <v>734</v>
      </c>
      <c r="L35" s="105" t="str">
        <f t="shared" si="20"/>
        <v>Yes</v>
      </c>
    </row>
    <row r="36" spans="1:12" x14ac:dyDescent="0.2">
      <c r="A36" s="168" t="s">
        <v>1221</v>
      </c>
      <c r="B36" s="3" t="s">
        <v>213</v>
      </c>
      <c r="C36" s="1">
        <v>326</v>
      </c>
      <c r="D36" s="5" t="str">
        <f t="shared" si="21"/>
        <v>N/A</v>
      </c>
      <c r="E36" s="1">
        <v>288</v>
      </c>
      <c r="F36" s="5" t="str">
        <f t="shared" si="22"/>
        <v>N/A</v>
      </c>
      <c r="G36" s="1">
        <v>515</v>
      </c>
      <c r="H36" s="5" t="str">
        <f t="shared" si="23"/>
        <v>N/A</v>
      </c>
      <c r="I36" s="8">
        <v>-11.7</v>
      </c>
      <c r="J36" s="8">
        <v>78.819999999999993</v>
      </c>
      <c r="K36" s="1" t="s">
        <v>734</v>
      </c>
      <c r="L36" s="105" t="str">
        <f t="shared" si="20"/>
        <v>No</v>
      </c>
    </row>
    <row r="37" spans="1:12" x14ac:dyDescent="0.2">
      <c r="A37" s="168" t="s">
        <v>1222</v>
      </c>
      <c r="B37" s="3" t="s">
        <v>213</v>
      </c>
      <c r="C37" s="1">
        <v>11</v>
      </c>
      <c r="D37" s="5" t="str">
        <f t="shared" si="21"/>
        <v>N/A</v>
      </c>
      <c r="E37" s="1">
        <v>12</v>
      </c>
      <c r="F37" s="5" t="str">
        <f t="shared" si="22"/>
        <v>N/A</v>
      </c>
      <c r="G37" s="1">
        <v>11</v>
      </c>
      <c r="H37" s="5" t="str">
        <f t="shared" si="23"/>
        <v>N/A</v>
      </c>
      <c r="I37" s="8">
        <v>50</v>
      </c>
      <c r="J37" s="8">
        <v>-8.33</v>
      </c>
      <c r="K37" s="1" t="s">
        <v>734</v>
      </c>
      <c r="L37" s="105" t="str">
        <f t="shared" si="20"/>
        <v>Yes</v>
      </c>
    </row>
    <row r="38" spans="1:12" x14ac:dyDescent="0.2">
      <c r="A38" s="168" t="s">
        <v>1223</v>
      </c>
      <c r="B38" s="3" t="s">
        <v>213</v>
      </c>
      <c r="C38" s="1">
        <v>0</v>
      </c>
      <c r="D38" s="5" t="str">
        <f t="shared" si="21"/>
        <v>N/A</v>
      </c>
      <c r="E38" s="1">
        <v>0</v>
      </c>
      <c r="F38" s="5" t="str">
        <f t="shared" si="22"/>
        <v>N/A</v>
      </c>
      <c r="G38" s="1">
        <v>11</v>
      </c>
      <c r="H38" s="5" t="str">
        <f t="shared" si="23"/>
        <v>N/A</v>
      </c>
      <c r="I38" s="8" t="s">
        <v>1749</v>
      </c>
      <c r="J38" s="8" t="s">
        <v>1749</v>
      </c>
      <c r="K38" s="1" t="s">
        <v>734</v>
      </c>
      <c r="L38" s="105" t="str">
        <f t="shared" si="20"/>
        <v>N/A</v>
      </c>
    </row>
    <row r="39" spans="1:12" x14ac:dyDescent="0.2">
      <c r="A39" s="168" t="s">
        <v>449</v>
      </c>
      <c r="B39" s="30" t="s">
        <v>213</v>
      </c>
      <c r="C39" s="1">
        <v>86133</v>
      </c>
      <c r="D39" s="1" t="str">
        <f t="shared" si="17"/>
        <v>N/A</v>
      </c>
      <c r="E39" s="1">
        <v>85911</v>
      </c>
      <c r="F39" s="1" t="str">
        <f t="shared" si="18"/>
        <v>N/A</v>
      </c>
      <c r="G39" s="1">
        <v>88358</v>
      </c>
      <c r="H39" s="7" t="str">
        <f t="shared" si="19"/>
        <v>N/A</v>
      </c>
      <c r="I39" s="8">
        <v>-0.25800000000000001</v>
      </c>
      <c r="J39" s="8">
        <v>2.8479999999999999</v>
      </c>
      <c r="K39" s="30" t="s">
        <v>734</v>
      </c>
      <c r="L39" s="105" t="str">
        <f t="shared" si="20"/>
        <v>Yes</v>
      </c>
    </row>
    <row r="40" spans="1:12" x14ac:dyDescent="0.2">
      <c r="A40" s="168" t="s">
        <v>1224</v>
      </c>
      <c r="B40" s="3" t="s">
        <v>213</v>
      </c>
      <c r="C40" s="1">
        <v>75345</v>
      </c>
      <c r="D40" s="5" t="str">
        <f t="shared" ref="D40:D45" si="24">IF($B40="N/A","N/A",IF(C40&lt;0,"No","Yes"))</f>
        <v>N/A</v>
      </c>
      <c r="E40" s="1">
        <v>76856</v>
      </c>
      <c r="F40" s="5" t="str">
        <f t="shared" ref="F40:F45" si="25">IF($B40="N/A","N/A",IF(E40&lt;0,"No","Yes"))</f>
        <v>N/A</v>
      </c>
      <c r="G40" s="1">
        <v>78079</v>
      </c>
      <c r="H40" s="5" t="str">
        <f t="shared" ref="H40:H45" si="26">IF($B40="N/A","N/A",IF(G40&lt;0,"No","Yes"))</f>
        <v>N/A</v>
      </c>
      <c r="I40" s="8">
        <v>2.0049999999999999</v>
      </c>
      <c r="J40" s="8">
        <v>1.591</v>
      </c>
      <c r="K40" s="1" t="s">
        <v>734</v>
      </c>
      <c r="L40" s="105" t="str">
        <f t="shared" si="20"/>
        <v>Yes</v>
      </c>
    </row>
    <row r="41" spans="1:12" x14ac:dyDescent="0.2">
      <c r="A41" s="168" t="s">
        <v>1225</v>
      </c>
      <c r="B41" s="3" t="s">
        <v>213</v>
      </c>
      <c r="C41" s="1">
        <v>9089</v>
      </c>
      <c r="D41" s="5" t="str">
        <f t="shared" si="24"/>
        <v>N/A</v>
      </c>
      <c r="E41" s="1">
        <v>7328</v>
      </c>
      <c r="F41" s="5" t="str">
        <f t="shared" si="25"/>
        <v>N/A</v>
      </c>
      <c r="G41" s="1">
        <v>8550</v>
      </c>
      <c r="H41" s="5" t="str">
        <f t="shared" si="26"/>
        <v>N/A</v>
      </c>
      <c r="I41" s="8">
        <v>-19.399999999999999</v>
      </c>
      <c r="J41" s="8">
        <v>16.68</v>
      </c>
      <c r="K41" s="1" t="s">
        <v>734</v>
      </c>
      <c r="L41" s="105" t="str">
        <f t="shared" si="20"/>
        <v>Yes</v>
      </c>
    </row>
    <row r="42" spans="1:12" x14ac:dyDescent="0.2">
      <c r="A42" s="168" t="s">
        <v>1226</v>
      </c>
      <c r="B42" s="3" t="s">
        <v>213</v>
      </c>
      <c r="C42" s="1">
        <v>761</v>
      </c>
      <c r="D42" s="5" t="str">
        <f t="shared" si="24"/>
        <v>N/A</v>
      </c>
      <c r="E42" s="1">
        <v>787</v>
      </c>
      <c r="F42" s="5" t="str">
        <f t="shared" si="25"/>
        <v>N/A</v>
      </c>
      <c r="G42" s="1">
        <v>820</v>
      </c>
      <c r="H42" s="5" t="str">
        <f t="shared" si="26"/>
        <v>N/A</v>
      </c>
      <c r="I42" s="8">
        <v>3.4169999999999998</v>
      </c>
      <c r="J42" s="8">
        <v>4.1929999999999996</v>
      </c>
      <c r="K42" s="1" t="s">
        <v>734</v>
      </c>
      <c r="L42" s="105" t="str">
        <f t="shared" si="20"/>
        <v>Yes</v>
      </c>
    </row>
    <row r="43" spans="1:12" x14ac:dyDescent="0.2">
      <c r="A43" s="168" t="s">
        <v>1227</v>
      </c>
      <c r="B43" s="3" t="s">
        <v>213</v>
      </c>
      <c r="C43" s="1">
        <v>40</v>
      </c>
      <c r="D43" s="5" t="str">
        <f t="shared" si="24"/>
        <v>N/A</v>
      </c>
      <c r="E43" s="1">
        <v>48</v>
      </c>
      <c r="F43" s="5" t="str">
        <f t="shared" si="25"/>
        <v>N/A</v>
      </c>
      <c r="G43" s="1">
        <v>0</v>
      </c>
      <c r="H43" s="5" t="str">
        <f t="shared" si="26"/>
        <v>N/A</v>
      </c>
      <c r="I43" s="8">
        <v>20</v>
      </c>
      <c r="J43" s="8">
        <v>-100</v>
      </c>
      <c r="K43" s="1" t="s">
        <v>734</v>
      </c>
      <c r="L43" s="105" t="str">
        <f t="shared" si="20"/>
        <v>No</v>
      </c>
    </row>
    <row r="44" spans="1:12" x14ac:dyDescent="0.2">
      <c r="A44" s="168" t="s">
        <v>1228</v>
      </c>
      <c r="B44" s="3" t="s">
        <v>213</v>
      </c>
      <c r="C44" s="1">
        <v>897</v>
      </c>
      <c r="D44" s="5" t="str">
        <f t="shared" si="24"/>
        <v>N/A</v>
      </c>
      <c r="E44" s="1">
        <v>891</v>
      </c>
      <c r="F44" s="5" t="str">
        <f t="shared" si="25"/>
        <v>N/A</v>
      </c>
      <c r="G44" s="1">
        <v>908</v>
      </c>
      <c r="H44" s="5" t="str">
        <f t="shared" si="26"/>
        <v>N/A</v>
      </c>
      <c r="I44" s="8">
        <v>-0.66900000000000004</v>
      </c>
      <c r="J44" s="8">
        <v>1.9079999999999999</v>
      </c>
      <c r="K44" s="1" t="s">
        <v>734</v>
      </c>
      <c r="L44" s="105" t="str">
        <f t="shared" si="20"/>
        <v>Yes</v>
      </c>
    </row>
    <row r="45" spans="1:12" x14ac:dyDescent="0.2">
      <c r="A45" s="168" t="s">
        <v>1229</v>
      </c>
      <c r="B45" s="3" t="s">
        <v>213</v>
      </c>
      <c r="C45" s="1">
        <v>11</v>
      </c>
      <c r="D45" s="5" t="str">
        <f t="shared" si="24"/>
        <v>N/A</v>
      </c>
      <c r="E45" s="1">
        <v>11</v>
      </c>
      <c r="F45" s="5" t="str">
        <f t="shared" si="25"/>
        <v>N/A</v>
      </c>
      <c r="G45" s="1">
        <v>11</v>
      </c>
      <c r="H45" s="5" t="str">
        <f t="shared" si="26"/>
        <v>N/A</v>
      </c>
      <c r="I45" s="8">
        <v>0</v>
      </c>
      <c r="J45" s="8">
        <v>0</v>
      </c>
      <c r="K45" s="1" t="s">
        <v>734</v>
      </c>
      <c r="L45" s="105" t="str">
        <f t="shared" si="20"/>
        <v>Yes</v>
      </c>
    </row>
    <row r="46" spans="1:12" x14ac:dyDescent="0.2">
      <c r="A46" s="168" t="s">
        <v>450</v>
      </c>
      <c r="B46" s="30" t="s">
        <v>213</v>
      </c>
      <c r="C46" s="1">
        <v>615864</v>
      </c>
      <c r="D46" s="1" t="str">
        <f t="shared" si="17"/>
        <v>N/A</v>
      </c>
      <c r="E46" s="1">
        <v>633571</v>
      </c>
      <c r="F46" s="1" t="str">
        <f t="shared" si="18"/>
        <v>N/A</v>
      </c>
      <c r="G46" s="1">
        <v>619701</v>
      </c>
      <c r="H46" s="7" t="str">
        <f t="shared" si="19"/>
        <v>N/A</v>
      </c>
      <c r="I46" s="8">
        <v>2.875</v>
      </c>
      <c r="J46" s="8">
        <v>-2.19</v>
      </c>
      <c r="K46" s="30" t="s">
        <v>734</v>
      </c>
      <c r="L46" s="105" t="str">
        <f t="shared" si="20"/>
        <v>Yes</v>
      </c>
    </row>
    <row r="47" spans="1:12" x14ac:dyDescent="0.2">
      <c r="A47" s="168" t="s">
        <v>1230</v>
      </c>
      <c r="B47" s="3" t="s">
        <v>213</v>
      </c>
      <c r="C47" s="1">
        <v>322758</v>
      </c>
      <c r="D47" s="5" t="str">
        <f t="shared" ref="D47:D53" si="27">IF($B47="N/A","N/A",IF(C47&lt;0,"No","Yes"))</f>
        <v>N/A</v>
      </c>
      <c r="E47" s="1">
        <v>340635</v>
      </c>
      <c r="F47" s="5" t="str">
        <f t="shared" ref="F47:F53" si="28">IF($B47="N/A","N/A",IF(E47&lt;0,"No","Yes"))</f>
        <v>N/A</v>
      </c>
      <c r="G47" s="1">
        <v>425355</v>
      </c>
      <c r="H47" s="5" t="str">
        <f t="shared" ref="H47:H53" si="29">IF($B47="N/A","N/A",IF(G47&lt;0,"No","Yes"))</f>
        <v>N/A</v>
      </c>
      <c r="I47" s="8">
        <v>5.5389999999999997</v>
      </c>
      <c r="J47" s="8">
        <v>24.87</v>
      </c>
      <c r="K47" s="1" t="s">
        <v>734</v>
      </c>
      <c r="L47" s="105" t="str">
        <f t="shared" si="20"/>
        <v>Yes</v>
      </c>
    </row>
    <row r="48" spans="1:12" x14ac:dyDescent="0.2">
      <c r="A48" s="168" t="s">
        <v>1231</v>
      </c>
      <c r="B48" s="3" t="s">
        <v>213</v>
      </c>
      <c r="C48" s="1">
        <v>0</v>
      </c>
      <c r="D48" s="5" t="str">
        <f t="shared" si="27"/>
        <v>N/A</v>
      </c>
      <c r="E48" s="1">
        <v>0</v>
      </c>
      <c r="F48" s="5" t="str">
        <f t="shared" si="28"/>
        <v>N/A</v>
      </c>
      <c r="G48" s="1">
        <v>0</v>
      </c>
      <c r="H48" s="5" t="str">
        <f t="shared" si="29"/>
        <v>N/A</v>
      </c>
      <c r="I48" s="8" t="s">
        <v>1749</v>
      </c>
      <c r="J48" s="8" t="s">
        <v>1749</v>
      </c>
      <c r="K48" s="1" t="s">
        <v>734</v>
      </c>
      <c r="L48" s="105" t="str">
        <f t="shared" si="20"/>
        <v>N/A</v>
      </c>
    </row>
    <row r="49" spans="1:12" x14ac:dyDescent="0.2">
      <c r="A49" s="168" t="s">
        <v>1232</v>
      </c>
      <c r="B49" s="3" t="s">
        <v>213</v>
      </c>
      <c r="C49" s="1">
        <v>888</v>
      </c>
      <c r="D49" s="5" t="str">
        <f t="shared" si="27"/>
        <v>N/A</v>
      </c>
      <c r="E49" s="1">
        <v>836</v>
      </c>
      <c r="F49" s="5" t="str">
        <f t="shared" si="28"/>
        <v>N/A</v>
      </c>
      <c r="G49" s="1">
        <v>7104</v>
      </c>
      <c r="H49" s="5" t="str">
        <f t="shared" si="29"/>
        <v>N/A</v>
      </c>
      <c r="I49" s="8">
        <v>-5.86</v>
      </c>
      <c r="J49" s="8">
        <v>749.8</v>
      </c>
      <c r="K49" s="1" t="s">
        <v>734</v>
      </c>
      <c r="L49" s="105" t="str">
        <f t="shared" si="20"/>
        <v>No</v>
      </c>
    </row>
    <row r="50" spans="1:12" x14ac:dyDescent="0.2">
      <c r="A50" s="168" t="s">
        <v>1233</v>
      </c>
      <c r="B50" s="3" t="s">
        <v>213</v>
      </c>
      <c r="C50" s="1">
        <v>235198</v>
      </c>
      <c r="D50" s="5" t="str">
        <f t="shared" si="27"/>
        <v>N/A</v>
      </c>
      <c r="E50" s="1">
        <v>235287</v>
      </c>
      <c r="F50" s="5" t="str">
        <f t="shared" si="28"/>
        <v>N/A</v>
      </c>
      <c r="G50" s="1">
        <v>137888</v>
      </c>
      <c r="H50" s="5" t="str">
        <f t="shared" si="29"/>
        <v>N/A</v>
      </c>
      <c r="I50" s="8">
        <v>3.78E-2</v>
      </c>
      <c r="J50" s="8">
        <v>-41.4</v>
      </c>
      <c r="K50" s="1" t="s">
        <v>734</v>
      </c>
      <c r="L50" s="105" t="str">
        <f t="shared" si="20"/>
        <v>No</v>
      </c>
    </row>
    <row r="51" spans="1:12" x14ac:dyDescent="0.2">
      <c r="A51" s="168" t="s">
        <v>1234</v>
      </c>
      <c r="B51" s="3" t="s">
        <v>213</v>
      </c>
      <c r="C51" s="1">
        <v>40001</v>
      </c>
      <c r="D51" s="5" t="str">
        <f t="shared" si="27"/>
        <v>N/A</v>
      </c>
      <c r="E51" s="1">
        <v>40391</v>
      </c>
      <c r="F51" s="5" t="str">
        <f t="shared" si="28"/>
        <v>N/A</v>
      </c>
      <c r="G51" s="1">
        <v>33696</v>
      </c>
      <c r="H51" s="5" t="str">
        <f t="shared" si="29"/>
        <v>N/A</v>
      </c>
      <c r="I51" s="8">
        <v>0.97499999999999998</v>
      </c>
      <c r="J51" s="8">
        <v>-16.600000000000001</v>
      </c>
      <c r="K51" s="1" t="s">
        <v>734</v>
      </c>
      <c r="L51" s="105" t="str">
        <f t="shared" si="20"/>
        <v>Yes</v>
      </c>
    </row>
    <row r="52" spans="1:12" x14ac:dyDescent="0.2">
      <c r="A52" s="168" t="s">
        <v>1235</v>
      </c>
      <c r="B52" s="3" t="s">
        <v>213</v>
      </c>
      <c r="C52" s="1">
        <v>16126</v>
      </c>
      <c r="D52" s="5" t="str">
        <f t="shared" si="27"/>
        <v>N/A</v>
      </c>
      <c r="E52" s="1">
        <v>15672</v>
      </c>
      <c r="F52" s="5" t="str">
        <f t="shared" si="28"/>
        <v>N/A</v>
      </c>
      <c r="G52" s="1">
        <v>15162</v>
      </c>
      <c r="H52" s="5" t="str">
        <f t="shared" si="29"/>
        <v>N/A</v>
      </c>
      <c r="I52" s="8">
        <v>-2.82</v>
      </c>
      <c r="J52" s="8">
        <v>-3.25</v>
      </c>
      <c r="K52" s="1" t="s">
        <v>734</v>
      </c>
      <c r="L52" s="105" t="str">
        <f t="shared" si="20"/>
        <v>Yes</v>
      </c>
    </row>
    <row r="53" spans="1:12" x14ac:dyDescent="0.2">
      <c r="A53" s="168" t="s">
        <v>1236</v>
      </c>
      <c r="B53" s="3" t="s">
        <v>213</v>
      </c>
      <c r="C53" s="1">
        <v>893</v>
      </c>
      <c r="D53" s="5" t="str">
        <f t="shared" si="27"/>
        <v>N/A</v>
      </c>
      <c r="E53" s="1">
        <v>750</v>
      </c>
      <c r="F53" s="5" t="str">
        <f t="shared" si="28"/>
        <v>N/A</v>
      </c>
      <c r="G53" s="1">
        <v>496</v>
      </c>
      <c r="H53" s="5" t="str">
        <f t="shared" si="29"/>
        <v>N/A</v>
      </c>
      <c r="I53" s="8">
        <v>-16</v>
      </c>
      <c r="J53" s="8">
        <v>-33.9</v>
      </c>
      <c r="K53" s="1" t="s">
        <v>734</v>
      </c>
      <c r="L53" s="105" t="str">
        <f t="shared" si="20"/>
        <v>No</v>
      </c>
    </row>
    <row r="54" spans="1:12" x14ac:dyDescent="0.2">
      <c r="A54" s="168" t="s">
        <v>451</v>
      </c>
      <c r="B54" s="30" t="s">
        <v>213</v>
      </c>
      <c r="C54" s="1">
        <v>314209</v>
      </c>
      <c r="D54" s="1" t="str">
        <f t="shared" si="17"/>
        <v>N/A</v>
      </c>
      <c r="E54" s="1">
        <v>342681</v>
      </c>
      <c r="F54" s="1" t="str">
        <f t="shared" si="18"/>
        <v>N/A</v>
      </c>
      <c r="G54" s="1">
        <v>543165</v>
      </c>
      <c r="H54" s="7" t="str">
        <f t="shared" si="19"/>
        <v>N/A</v>
      </c>
      <c r="I54" s="8">
        <v>9.0609999999999999</v>
      </c>
      <c r="J54" s="8">
        <v>58.5</v>
      </c>
      <c r="K54" s="30" t="s">
        <v>734</v>
      </c>
      <c r="L54" s="105" t="str">
        <f t="shared" si="20"/>
        <v>No</v>
      </c>
    </row>
    <row r="55" spans="1:12" x14ac:dyDescent="0.2">
      <c r="A55" s="168" t="s">
        <v>1237</v>
      </c>
      <c r="B55" s="3" t="s">
        <v>213</v>
      </c>
      <c r="C55" s="1">
        <v>174223</v>
      </c>
      <c r="D55" s="5" t="str">
        <f t="shared" ref="D55:D60" si="30">IF($B55="N/A","N/A",IF(C55&lt;0,"No","Yes"))</f>
        <v>N/A</v>
      </c>
      <c r="E55" s="1">
        <v>184869</v>
      </c>
      <c r="F55" s="5" t="str">
        <f t="shared" ref="F55:F60" si="31">IF($B55="N/A","N/A",IF(E55&lt;0,"No","Yes"))</f>
        <v>N/A</v>
      </c>
      <c r="G55" s="1">
        <v>500899</v>
      </c>
      <c r="H55" s="5" t="str">
        <f t="shared" ref="H55:H60" si="32">IF($B55="N/A","N/A",IF(G55&lt;0,"No","Yes"))</f>
        <v>N/A</v>
      </c>
      <c r="I55" s="8">
        <v>6.1109999999999998</v>
      </c>
      <c r="J55" s="8">
        <v>170.9</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1749</v>
      </c>
      <c r="J56" s="8" t="s">
        <v>1749</v>
      </c>
      <c r="K56" s="1" t="s">
        <v>734</v>
      </c>
      <c r="L56" s="105" t="str">
        <f t="shared" si="20"/>
        <v>N/A</v>
      </c>
    </row>
    <row r="57" spans="1:12" x14ac:dyDescent="0.2">
      <c r="A57" s="168" t="s">
        <v>1239</v>
      </c>
      <c r="B57" s="3" t="s">
        <v>213</v>
      </c>
      <c r="C57" s="1">
        <v>955</v>
      </c>
      <c r="D57" s="5" t="str">
        <f t="shared" si="30"/>
        <v>N/A</v>
      </c>
      <c r="E57" s="1">
        <v>824</v>
      </c>
      <c r="F57" s="5" t="str">
        <f t="shared" si="31"/>
        <v>N/A</v>
      </c>
      <c r="G57" s="1">
        <v>420</v>
      </c>
      <c r="H57" s="5" t="str">
        <f t="shared" si="32"/>
        <v>N/A</v>
      </c>
      <c r="I57" s="8">
        <v>-13.7</v>
      </c>
      <c r="J57" s="8">
        <v>-49</v>
      </c>
      <c r="K57" s="1" t="s">
        <v>734</v>
      </c>
      <c r="L57" s="105" t="str">
        <f t="shared" si="20"/>
        <v>No</v>
      </c>
    </row>
    <row r="58" spans="1:12" x14ac:dyDescent="0.2">
      <c r="A58" s="168" t="s">
        <v>1240</v>
      </c>
      <c r="B58" s="3" t="s">
        <v>213</v>
      </c>
      <c r="C58" s="1">
        <v>10607</v>
      </c>
      <c r="D58" s="5" t="str">
        <f t="shared" si="30"/>
        <v>N/A</v>
      </c>
      <c r="E58" s="1">
        <v>10895</v>
      </c>
      <c r="F58" s="5" t="str">
        <f t="shared" si="31"/>
        <v>N/A</v>
      </c>
      <c r="G58" s="1">
        <v>0</v>
      </c>
      <c r="H58" s="5" t="str">
        <f t="shared" si="32"/>
        <v>N/A</v>
      </c>
      <c r="I58" s="8">
        <v>2.7149999999999999</v>
      </c>
      <c r="J58" s="8">
        <v>-100</v>
      </c>
      <c r="K58" s="1" t="s">
        <v>734</v>
      </c>
      <c r="L58" s="105" t="str">
        <f t="shared" si="20"/>
        <v>No</v>
      </c>
    </row>
    <row r="59" spans="1:12" x14ac:dyDescent="0.2">
      <c r="A59" s="168" t="s">
        <v>1241</v>
      </c>
      <c r="B59" s="3" t="s">
        <v>213</v>
      </c>
      <c r="C59" s="1">
        <v>34583</v>
      </c>
      <c r="D59" s="5" t="str">
        <f t="shared" si="30"/>
        <v>N/A</v>
      </c>
      <c r="E59" s="1">
        <v>36143</v>
      </c>
      <c r="F59" s="5" t="str">
        <f t="shared" si="31"/>
        <v>N/A</v>
      </c>
      <c r="G59" s="1">
        <v>36138</v>
      </c>
      <c r="H59" s="5" t="str">
        <f t="shared" si="32"/>
        <v>N/A</v>
      </c>
      <c r="I59" s="8">
        <v>4.5110000000000001</v>
      </c>
      <c r="J59" s="8">
        <v>-1.4E-2</v>
      </c>
      <c r="K59" s="1" t="s">
        <v>734</v>
      </c>
      <c r="L59" s="105" t="str">
        <f t="shared" si="20"/>
        <v>Yes</v>
      </c>
    </row>
    <row r="60" spans="1:12" x14ac:dyDescent="0.2">
      <c r="A60" s="168" t="s">
        <v>1242</v>
      </c>
      <c r="B60" s="3" t="s">
        <v>213</v>
      </c>
      <c r="C60" s="1">
        <v>93841</v>
      </c>
      <c r="D60" s="5" t="str">
        <f t="shared" si="30"/>
        <v>N/A</v>
      </c>
      <c r="E60" s="1">
        <v>109950</v>
      </c>
      <c r="F60" s="5" t="str">
        <f t="shared" si="31"/>
        <v>N/A</v>
      </c>
      <c r="G60" s="1">
        <v>5708</v>
      </c>
      <c r="H60" s="5" t="str">
        <f t="shared" si="32"/>
        <v>N/A</v>
      </c>
      <c r="I60" s="8">
        <v>17.170000000000002</v>
      </c>
      <c r="J60" s="8">
        <v>-94.8</v>
      </c>
      <c r="K60" s="1" t="s">
        <v>734</v>
      </c>
      <c r="L60" s="105" t="str">
        <f t="shared" si="20"/>
        <v>No</v>
      </c>
    </row>
    <row r="61" spans="1:12" x14ac:dyDescent="0.2">
      <c r="A61" s="104" t="s">
        <v>186</v>
      </c>
      <c r="B61" s="22" t="s">
        <v>213</v>
      </c>
      <c r="C61" s="1">
        <v>1017772</v>
      </c>
      <c r="D61" s="1" t="str">
        <f t="shared" si="17"/>
        <v>N/A</v>
      </c>
      <c r="E61" s="1">
        <v>1063664</v>
      </c>
      <c r="F61" s="1" t="str">
        <f t="shared" si="18"/>
        <v>N/A</v>
      </c>
      <c r="G61" s="1">
        <v>1253038</v>
      </c>
      <c r="H61" s="7" t="str">
        <f t="shared" si="19"/>
        <v>N/A</v>
      </c>
      <c r="I61" s="8">
        <v>4.5090000000000003</v>
      </c>
      <c r="J61" s="8">
        <v>17.8</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1749</v>
      </c>
      <c r="J62" s="8" t="s">
        <v>1749</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1749</v>
      </c>
      <c r="J63" s="8" t="s">
        <v>1749</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1749</v>
      </c>
      <c r="J64" s="8" t="s">
        <v>1749</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1749</v>
      </c>
      <c r="J65" s="8" t="s">
        <v>1749</v>
      </c>
      <c r="K65" s="28" t="s">
        <v>734</v>
      </c>
      <c r="L65" s="105" t="str">
        <f t="shared" si="33"/>
        <v>N/A</v>
      </c>
    </row>
    <row r="66" spans="1:12" x14ac:dyDescent="0.2">
      <c r="A66" s="104" t="s">
        <v>191</v>
      </c>
      <c r="B66" s="22" t="s">
        <v>213</v>
      </c>
      <c r="C66" s="1">
        <v>184</v>
      </c>
      <c r="D66" s="1" t="str">
        <f t="shared" si="17"/>
        <v>N/A</v>
      </c>
      <c r="E66" s="1">
        <v>172</v>
      </c>
      <c r="F66" s="1" t="str">
        <f t="shared" si="18"/>
        <v>N/A</v>
      </c>
      <c r="G66" s="1">
        <v>168</v>
      </c>
      <c r="H66" s="7" t="str">
        <f t="shared" si="19"/>
        <v>N/A</v>
      </c>
      <c r="I66" s="8">
        <v>-6.52</v>
      </c>
      <c r="J66" s="8">
        <v>-2.33</v>
      </c>
      <c r="K66" s="28" t="s">
        <v>734</v>
      </c>
      <c r="L66" s="105" t="str">
        <f t="shared" si="33"/>
        <v>Yes</v>
      </c>
    </row>
    <row r="67" spans="1:12" x14ac:dyDescent="0.2">
      <c r="A67" s="104" t="s">
        <v>192</v>
      </c>
      <c r="B67" s="22" t="s">
        <v>213</v>
      </c>
      <c r="C67" s="1">
        <v>0</v>
      </c>
      <c r="D67" s="1" t="str">
        <f t="shared" si="17"/>
        <v>N/A</v>
      </c>
      <c r="E67" s="1">
        <v>0</v>
      </c>
      <c r="F67" s="1" t="str">
        <f t="shared" si="18"/>
        <v>N/A</v>
      </c>
      <c r="G67" s="1">
        <v>0</v>
      </c>
      <c r="H67" s="7" t="str">
        <f t="shared" si="19"/>
        <v>N/A</v>
      </c>
      <c r="I67" s="8" t="s">
        <v>1749</v>
      </c>
      <c r="J67" s="8" t="s">
        <v>1749</v>
      </c>
      <c r="K67" s="28" t="s">
        <v>734</v>
      </c>
      <c r="L67" s="105" t="str">
        <f t="shared" si="33"/>
        <v>N/A</v>
      </c>
    </row>
    <row r="68" spans="1:12" x14ac:dyDescent="0.2">
      <c r="A68" s="128" t="s">
        <v>193</v>
      </c>
      <c r="B68" s="30" t="s">
        <v>213</v>
      </c>
      <c r="C68" s="1">
        <v>0</v>
      </c>
      <c r="D68" s="1" t="str">
        <f t="shared" si="17"/>
        <v>N/A</v>
      </c>
      <c r="E68" s="1">
        <v>0</v>
      </c>
      <c r="F68" s="1" t="str">
        <f t="shared" si="18"/>
        <v>N/A</v>
      </c>
      <c r="G68" s="1">
        <v>0</v>
      </c>
      <c r="H68" s="7" t="str">
        <f t="shared" si="19"/>
        <v>N/A</v>
      </c>
      <c r="I68" s="36" t="s">
        <v>1749</v>
      </c>
      <c r="J68" s="36" t="s">
        <v>1749</v>
      </c>
      <c r="K68" s="30" t="s">
        <v>734</v>
      </c>
      <c r="L68" s="105" t="str">
        <f t="shared" si="33"/>
        <v>N/A</v>
      </c>
    </row>
    <row r="69" spans="1:12" x14ac:dyDescent="0.2">
      <c r="A69" s="128" t="s">
        <v>194</v>
      </c>
      <c r="B69" s="30" t="s">
        <v>213</v>
      </c>
      <c r="C69" s="1">
        <v>0</v>
      </c>
      <c r="D69" s="1" t="str">
        <f t="shared" si="17"/>
        <v>N/A</v>
      </c>
      <c r="E69" s="1">
        <v>0</v>
      </c>
      <c r="F69" s="1" t="str">
        <f t="shared" si="18"/>
        <v>N/A</v>
      </c>
      <c r="G69" s="1">
        <v>0</v>
      </c>
      <c r="H69" s="7" t="str">
        <f t="shared" si="19"/>
        <v>N/A</v>
      </c>
      <c r="I69" s="36" t="s">
        <v>1749</v>
      </c>
      <c r="J69" s="36" t="s">
        <v>1749</v>
      </c>
      <c r="K69" s="30" t="s">
        <v>734</v>
      </c>
      <c r="L69" s="105" t="str">
        <f t="shared" si="33"/>
        <v>N/A</v>
      </c>
    </row>
    <row r="70" spans="1:12" x14ac:dyDescent="0.2">
      <c r="A70" s="168" t="s">
        <v>78</v>
      </c>
      <c r="B70" s="30" t="s">
        <v>294</v>
      </c>
      <c r="C70" s="9">
        <v>7.7758750450000003</v>
      </c>
      <c r="D70" s="27" t="str">
        <f>IF($B70="N/A","N/A",IF(C70&gt;=20,"No",IF(C70&lt;0,"No","Yes")))</f>
        <v>Yes</v>
      </c>
      <c r="E70" s="9">
        <v>7.1411897031000002</v>
      </c>
      <c r="F70" s="27" t="str">
        <f>IF($B70="N/A","N/A",IF(E70&gt;=20,"No",IF(E70&lt;0,"No","Yes")))</f>
        <v>Yes</v>
      </c>
      <c r="G70" s="9">
        <v>9.6409878804000009</v>
      </c>
      <c r="H70" s="27" t="str">
        <f>IF($B70="N/A","N/A",IF(G70&gt;=20,"No",IF(G70&lt;0,"No","Yes")))</f>
        <v>Yes</v>
      </c>
      <c r="I70" s="8">
        <v>-8.16</v>
      </c>
      <c r="J70" s="8">
        <v>35.01</v>
      </c>
      <c r="K70" s="28" t="s">
        <v>734</v>
      </c>
      <c r="L70" s="105" t="str">
        <f t="shared" si="20"/>
        <v>No</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1749</v>
      </c>
      <c r="J71" s="8" t="s">
        <v>1749</v>
      </c>
      <c r="K71" s="28" t="s">
        <v>734</v>
      </c>
      <c r="L71" s="105" t="str">
        <f t="shared" si="20"/>
        <v>N/A</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1749</v>
      </c>
      <c r="J72" s="8" t="s">
        <v>1749</v>
      </c>
      <c r="K72" s="28" t="s">
        <v>734</v>
      </c>
      <c r="L72" s="105" t="str">
        <f t="shared" si="20"/>
        <v>N/A</v>
      </c>
    </row>
    <row r="73" spans="1:12" x14ac:dyDescent="0.2">
      <c r="A73" s="168" t="s">
        <v>81</v>
      </c>
      <c r="B73" s="22" t="s">
        <v>213</v>
      </c>
      <c r="C73" s="9">
        <v>31.323517315</v>
      </c>
      <c r="D73" s="27" t="str">
        <f>IF($B73="N/A","N/A",IF(C73&gt;10,"No",IF(C73&lt;-10,"No","Yes")))</f>
        <v>N/A</v>
      </c>
      <c r="E73" s="9">
        <v>31.740098616000001</v>
      </c>
      <c r="F73" s="27" t="str">
        <f>IF($B73="N/A","N/A",IF(E73&gt;10,"No",IF(E73&lt;-10,"No","Yes")))</f>
        <v>N/A</v>
      </c>
      <c r="G73" s="9">
        <v>31.850882930000001</v>
      </c>
      <c r="H73" s="27" t="str">
        <f>IF($B73="N/A","N/A",IF(G73&gt;10,"No",IF(G73&lt;-10,"No","Yes")))</f>
        <v>N/A</v>
      </c>
      <c r="I73" s="8">
        <v>1.33</v>
      </c>
      <c r="J73" s="8">
        <v>0.34899999999999998</v>
      </c>
      <c r="K73" s="28" t="s">
        <v>734</v>
      </c>
      <c r="L73" s="105" t="str">
        <f t="shared" si="20"/>
        <v>Yes</v>
      </c>
    </row>
    <row r="74" spans="1:12" x14ac:dyDescent="0.2">
      <c r="A74" s="168" t="s">
        <v>121</v>
      </c>
      <c r="B74" s="22" t="s">
        <v>213</v>
      </c>
      <c r="C74" s="9">
        <v>0</v>
      </c>
      <c r="D74" s="27" t="str">
        <f>IF($B74="N/A","N/A",IF(C74&gt;10,"No",IF(C74&lt;-10,"No","Yes")))</f>
        <v>N/A</v>
      </c>
      <c r="E74" s="9">
        <v>0</v>
      </c>
      <c r="F74" s="27" t="str">
        <f>IF($B74="N/A","N/A",IF(E74&gt;10,"No",IF(E74&lt;-10,"No","Yes")))</f>
        <v>N/A</v>
      </c>
      <c r="G74" s="9">
        <v>0</v>
      </c>
      <c r="H74" s="27" t="str">
        <f>IF($B74="N/A","N/A",IF(G74&gt;10,"No",IF(G74&lt;-10,"No","Yes")))</f>
        <v>N/A</v>
      </c>
      <c r="I74" s="8" t="s">
        <v>1749</v>
      </c>
      <c r="J74" s="8" t="s">
        <v>1749</v>
      </c>
      <c r="K74" s="28" t="s">
        <v>734</v>
      </c>
      <c r="L74" s="105" t="str">
        <f t="shared" si="20"/>
        <v>N/A</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1749</v>
      </c>
      <c r="J75" s="8" t="s">
        <v>1749</v>
      </c>
      <c r="K75" s="28" t="s">
        <v>734</v>
      </c>
      <c r="L75" s="105" t="str">
        <f t="shared" si="20"/>
        <v>N/A</v>
      </c>
    </row>
    <row r="76" spans="1:12" x14ac:dyDescent="0.2">
      <c r="A76" s="168" t="s">
        <v>195</v>
      </c>
      <c r="B76" s="22" t="s">
        <v>213</v>
      </c>
      <c r="C76" s="9">
        <v>98.636062713000001</v>
      </c>
      <c r="D76" s="27" t="str">
        <f t="shared" ref="D76:D98" si="34">IF($B76="N/A","N/A",IF(C76&gt;10,"No",IF(C76&lt;-10,"No","Yes")))</f>
        <v>N/A</v>
      </c>
      <c r="E76" s="9">
        <v>98.717219092999997</v>
      </c>
      <c r="F76" s="27" t="str">
        <f t="shared" ref="F76:F98" si="35">IF($B76="N/A","N/A",IF(E76&gt;10,"No",IF(E76&lt;-10,"No","Yes")))</f>
        <v>N/A</v>
      </c>
      <c r="G76" s="9">
        <v>97.732780861999998</v>
      </c>
      <c r="H76" s="27" t="str">
        <f t="shared" ref="H76:H98" si="36">IF($B76="N/A","N/A",IF(G76&gt;10,"No",IF(G76&lt;-10,"No","Yes")))</f>
        <v>N/A</v>
      </c>
      <c r="I76" s="8">
        <v>8.2299999999999998E-2</v>
      </c>
      <c r="J76" s="8">
        <v>-0.997</v>
      </c>
      <c r="K76" s="28" t="s">
        <v>734</v>
      </c>
      <c r="L76" s="105" t="str">
        <f>IF(J76="Div by 0", "N/A", IF(OR(J76="N/A",K76="N/A"),"N/A", IF(J76&gt;VALUE(MID(K76,1,2)), "No", IF(J76&lt;-1*VALUE(MID(K76,1,2)), "No", "Yes"))))</f>
        <v>Yes</v>
      </c>
    </row>
    <row r="77" spans="1:12" x14ac:dyDescent="0.2">
      <c r="A77" s="168" t="s">
        <v>196</v>
      </c>
      <c r="B77" s="22" t="s">
        <v>213</v>
      </c>
      <c r="C77" s="9">
        <v>0</v>
      </c>
      <c r="D77" s="27" t="str">
        <f t="shared" si="34"/>
        <v>N/A</v>
      </c>
      <c r="E77" s="9">
        <v>0</v>
      </c>
      <c r="F77" s="27" t="str">
        <f t="shared" si="35"/>
        <v>N/A</v>
      </c>
      <c r="G77" s="9">
        <v>0</v>
      </c>
      <c r="H77" s="27" t="str">
        <f t="shared" si="36"/>
        <v>N/A</v>
      </c>
      <c r="I77" s="8" t="s">
        <v>1749</v>
      </c>
      <c r="J77" s="8" t="s">
        <v>1749</v>
      </c>
      <c r="K77" s="28" t="s">
        <v>734</v>
      </c>
      <c r="L77" s="105" t="str">
        <f t="shared" ref="L77:L81" si="37">IF(J77="Div by 0", "N/A", IF(OR(J77="N/A",K77="N/A"),"N/A", IF(J77&gt;VALUE(MID(K77,1,2)), "No", IF(J77&lt;-1*VALUE(MID(K77,1,2)), "No", "Yes"))))</f>
        <v>N/A</v>
      </c>
    </row>
    <row r="78" spans="1:12" x14ac:dyDescent="0.2">
      <c r="A78" s="168" t="s">
        <v>197</v>
      </c>
      <c r="B78" s="22" t="s">
        <v>213</v>
      </c>
      <c r="C78" s="9">
        <v>0</v>
      </c>
      <c r="D78" s="27" t="str">
        <f t="shared" si="34"/>
        <v>N/A</v>
      </c>
      <c r="E78" s="9">
        <v>0</v>
      </c>
      <c r="F78" s="27" t="str">
        <f t="shared" si="35"/>
        <v>N/A</v>
      </c>
      <c r="G78" s="9">
        <v>0</v>
      </c>
      <c r="H78" s="27" t="str">
        <f t="shared" si="36"/>
        <v>N/A</v>
      </c>
      <c r="I78" s="8" t="s">
        <v>1749</v>
      </c>
      <c r="J78" s="8" t="s">
        <v>1749</v>
      </c>
      <c r="K78" s="28" t="s">
        <v>734</v>
      </c>
      <c r="L78" s="105" t="str">
        <f t="shared" si="37"/>
        <v>N/A</v>
      </c>
    </row>
    <row r="79" spans="1:12" x14ac:dyDescent="0.2">
      <c r="A79" s="168" t="s">
        <v>198</v>
      </c>
      <c r="B79" s="22" t="s">
        <v>213</v>
      </c>
      <c r="C79" s="9">
        <v>95.937949783999997</v>
      </c>
      <c r="D79" s="27" t="str">
        <f t="shared" si="34"/>
        <v>N/A</v>
      </c>
      <c r="E79" s="9">
        <v>97.519007603000006</v>
      </c>
      <c r="F79" s="27" t="str">
        <f t="shared" si="35"/>
        <v>N/A</v>
      </c>
      <c r="G79" s="9">
        <v>98.571428570999998</v>
      </c>
      <c r="H79" s="27" t="str">
        <f t="shared" si="36"/>
        <v>N/A</v>
      </c>
      <c r="I79" s="8">
        <v>1.6479999999999999</v>
      </c>
      <c r="J79" s="8">
        <v>1.079</v>
      </c>
      <c r="K79" s="28" t="s">
        <v>734</v>
      </c>
      <c r="L79" s="105" t="str">
        <f t="shared" si="37"/>
        <v>Yes</v>
      </c>
    </row>
    <row r="80" spans="1:12" x14ac:dyDescent="0.2">
      <c r="A80" s="168" t="s">
        <v>199</v>
      </c>
      <c r="B80" s="22" t="s">
        <v>213</v>
      </c>
      <c r="C80" s="9">
        <v>0</v>
      </c>
      <c r="D80" s="27" t="str">
        <f t="shared" si="34"/>
        <v>N/A</v>
      </c>
      <c r="E80" s="9">
        <v>0</v>
      </c>
      <c r="F80" s="27" t="str">
        <f t="shared" si="35"/>
        <v>N/A</v>
      </c>
      <c r="G80" s="9">
        <v>0</v>
      </c>
      <c r="H80" s="27" t="str">
        <f t="shared" si="36"/>
        <v>N/A</v>
      </c>
      <c r="I80" s="8" t="s">
        <v>1749</v>
      </c>
      <c r="J80" s="8" t="s">
        <v>1749</v>
      </c>
      <c r="K80" s="28" t="s">
        <v>734</v>
      </c>
      <c r="L80" s="105" t="str">
        <f t="shared" si="37"/>
        <v>N/A</v>
      </c>
    </row>
    <row r="81" spans="1:12" x14ac:dyDescent="0.2">
      <c r="A81" s="168" t="s">
        <v>200</v>
      </c>
      <c r="B81" s="30" t="s">
        <v>213</v>
      </c>
      <c r="C81" s="9">
        <v>0</v>
      </c>
      <c r="D81" s="27" t="str">
        <f t="shared" si="34"/>
        <v>N/A</v>
      </c>
      <c r="E81" s="9">
        <v>0</v>
      </c>
      <c r="F81" s="27" t="str">
        <f t="shared" si="35"/>
        <v>N/A</v>
      </c>
      <c r="G81" s="9">
        <v>0</v>
      </c>
      <c r="H81" s="27" t="str">
        <f t="shared" si="36"/>
        <v>N/A</v>
      </c>
      <c r="I81" s="8" t="s">
        <v>1749</v>
      </c>
      <c r="J81" s="8" t="s">
        <v>1749</v>
      </c>
      <c r="K81" s="30" t="s">
        <v>734</v>
      </c>
      <c r="L81" s="105" t="str">
        <f t="shared" si="37"/>
        <v>N/A</v>
      </c>
    </row>
    <row r="82" spans="1:12" x14ac:dyDescent="0.2">
      <c r="A82" s="168" t="s">
        <v>73</v>
      </c>
      <c r="B82" s="22" t="s">
        <v>213</v>
      </c>
      <c r="C82" s="23">
        <v>982987</v>
      </c>
      <c r="D82" s="27" t="str">
        <f t="shared" si="34"/>
        <v>N/A</v>
      </c>
      <c r="E82" s="23">
        <v>1024830</v>
      </c>
      <c r="F82" s="27" t="str">
        <f t="shared" si="35"/>
        <v>N/A</v>
      </c>
      <c r="G82" s="23">
        <v>1254435</v>
      </c>
      <c r="H82" s="27" t="str">
        <f t="shared" si="36"/>
        <v>N/A</v>
      </c>
      <c r="I82" s="8">
        <v>4.2569999999999997</v>
      </c>
      <c r="J82" s="8">
        <v>22.4</v>
      </c>
      <c r="K82" s="28" t="s">
        <v>734</v>
      </c>
      <c r="L82" s="105" t="str">
        <f t="shared" si="20"/>
        <v>Yes</v>
      </c>
    </row>
    <row r="83" spans="1:12" x14ac:dyDescent="0.2">
      <c r="A83" s="168" t="s">
        <v>1243</v>
      </c>
      <c r="B83" s="22" t="s">
        <v>213</v>
      </c>
      <c r="C83" s="4">
        <v>85.352603849000005</v>
      </c>
      <c r="D83" s="27" t="str">
        <f t="shared" si="34"/>
        <v>N/A</v>
      </c>
      <c r="E83" s="4">
        <v>86.016510054999998</v>
      </c>
      <c r="F83" s="27" t="str">
        <f t="shared" si="35"/>
        <v>N/A</v>
      </c>
      <c r="G83" s="4">
        <v>87.720208700000001</v>
      </c>
      <c r="H83" s="27" t="str">
        <f t="shared" si="36"/>
        <v>N/A</v>
      </c>
      <c r="I83" s="8">
        <v>0.77780000000000005</v>
      </c>
      <c r="J83" s="8">
        <v>1.9810000000000001</v>
      </c>
      <c r="K83" s="28" t="s">
        <v>734</v>
      </c>
      <c r="L83" s="105" t="str">
        <f t="shared" si="20"/>
        <v>Yes</v>
      </c>
    </row>
    <row r="84" spans="1:12" x14ac:dyDescent="0.2">
      <c r="A84" s="168" t="s">
        <v>1244</v>
      </c>
      <c r="B84" s="22" t="s">
        <v>213</v>
      </c>
      <c r="C84" s="4">
        <v>0</v>
      </c>
      <c r="D84" s="27" t="str">
        <f t="shared" si="34"/>
        <v>N/A</v>
      </c>
      <c r="E84" s="4">
        <v>0</v>
      </c>
      <c r="F84" s="27" t="str">
        <f t="shared" si="35"/>
        <v>N/A</v>
      </c>
      <c r="G84" s="4">
        <v>0</v>
      </c>
      <c r="H84" s="27" t="str">
        <f t="shared" si="36"/>
        <v>N/A</v>
      </c>
      <c r="I84" s="8" t="s">
        <v>1749</v>
      </c>
      <c r="J84" s="8" t="s">
        <v>1749</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1749</v>
      </c>
      <c r="J85" s="8" t="s">
        <v>1749</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1749</v>
      </c>
      <c r="J86" s="8" t="s">
        <v>1749</v>
      </c>
      <c r="K86" s="28" t="s">
        <v>734</v>
      </c>
      <c r="L86" s="105" t="str">
        <f t="shared" si="20"/>
        <v>N/A</v>
      </c>
    </row>
    <row r="87" spans="1:12" x14ac:dyDescent="0.2">
      <c r="A87" s="168" t="s">
        <v>1247</v>
      </c>
      <c r="B87" s="22" t="s">
        <v>213</v>
      </c>
      <c r="C87" s="4">
        <v>1.44457658E-2</v>
      </c>
      <c r="D87" s="27" t="str">
        <f t="shared" si="34"/>
        <v>N/A</v>
      </c>
      <c r="E87" s="4">
        <v>1.4538996699999999E-2</v>
      </c>
      <c r="F87" s="27" t="str">
        <f t="shared" si="35"/>
        <v>N/A</v>
      </c>
      <c r="G87" s="4">
        <v>1.1638705900000001E-2</v>
      </c>
      <c r="H87" s="27" t="str">
        <f t="shared" si="36"/>
        <v>N/A</v>
      </c>
      <c r="I87" s="8">
        <v>0.64539999999999997</v>
      </c>
      <c r="J87" s="8">
        <v>-19.899999999999999</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1749</v>
      </c>
      <c r="J88" s="8" t="s">
        <v>1749</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1749</v>
      </c>
      <c r="J89" s="8" t="s">
        <v>1749</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1749</v>
      </c>
      <c r="J90" s="8" t="s">
        <v>1749</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1749</v>
      </c>
      <c r="J91" s="8" t="s">
        <v>1749</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1749</v>
      </c>
      <c r="J92" s="8" t="s">
        <v>1749</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1749</v>
      </c>
      <c r="J93" s="8" t="s">
        <v>1749</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1749</v>
      </c>
      <c r="J94" s="8" t="s">
        <v>1749</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1749</v>
      </c>
      <c r="J95" s="36" t="s">
        <v>1749</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1749</v>
      </c>
      <c r="J96" s="36" t="s">
        <v>1749</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1749</v>
      </c>
      <c r="J97" s="8" t="s">
        <v>1749</v>
      </c>
      <c r="K97" s="28" t="s">
        <v>734</v>
      </c>
      <c r="L97" s="105" t="str">
        <f t="shared" si="20"/>
        <v>N/A</v>
      </c>
    </row>
    <row r="98" spans="1:12" x14ac:dyDescent="0.2">
      <c r="A98" s="168" t="s">
        <v>1258</v>
      </c>
      <c r="B98" s="22" t="s">
        <v>213</v>
      </c>
      <c r="C98" s="4">
        <v>14.632950384999999</v>
      </c>
      <c r="D98" s="27" t="str">
        <f t="shared" si="34"/>
        <v>N/A</v>
      </c>
      <c r="E98" s="4">
        <v>13.968950948</v>
      </c>
      <c r="F98" s="27" t="str">
        <f t="shared" si="35"/>
        <v>N/A</v>
      </c>
      <c r="G98" s="4">
        <v>0</v>
      </c>
      <c r="H98" s="27" t="str">
        <f t="shared" si="36"/>
        <v>N/A</v>
      </c>
      <c r="I98" s="8">
        <v>-4.54</v>
      </c>
      <c r="J98" s="8">
        <v>-100</v>
      </c>
      <c r="K98" s="28" t="s">
        <v>734</v>
      </c>
      <c r="L98" s="105" t="str">
        <f t="shared" si="20"/>
        <v>No</v>
      </c>
    </row>
    <row r="99" spans="1:12" x14ac:dyDescent="0.2">
      <c r="A99" s="168" t="s">
        <v>1259</v>
      </c>
      <c r="B99" s="38" t="s">
        <v>278</v>
      </c>
      <c r="C99" s="4">
        <v>0</v>
      </c>
      <c r="D99" s="27" t="str">
        <f>IF($B99="N/A","N/A",IF(C99&gt;=5,"No",IF(C99&lt;0,"No","Yes")))</f>
        <v>Yes</v>
      </c>
      <c r="E99" s="4">
        <v>0</v>
      </c>
      <c r="F99" s="27" t="str">
        <f>IF($B99="N/A","N/A",IF(E99&gt;=5,"No",IF(E99&lt;0,"No","Yes")))</f>
        <v>Yes</v>
      </c>
      <c r="G99" s="4">
        <v>12.268152595</v>
      </c>
      <c r="H99" s="27" t="str">
        <f>IF($B99="N/A","N/A",IF(G99&gt;=5,"No",IF(G99&lt;0,"No","Yes")))</f>
        <v>No</v>
      </c>
      <c r="I99" s="8" t="s">
        <v>1749</v>
      </c>
      <c r="J99" s="8" t="s">
        <v>1749</v>
      </c>
      <c r="K99" s="28" t="s">
        <v>734</v>
      </c>
      <c r="L99" s="105" t="str">
        <f t="shared" si="20"/>
        <v>N/A</v>
      </c>
    </row>
    <row r="100" spans="1:12" x14ac:dyDescent="0.2">
      <c r="A100" s="168" t="s">
        <v>107</v>
      </c>
      <c r="B100" s="22" t="s">
        <v>213</v>
      </c>
      <c r="C100" s="29">
        <v>2676324761</v>
      </c>
      <c r="D100" s="27" t="str">
        <f>IF($B100="N/A","N/A",IF(C100&gt;10,"No",IF(C100&lt;-10,"No","Yes")))</f>
        <v>N/A</v>
      </c>
      <c r="E100" s="29">
        <v>2673632968</v>
      </c>
      <c r="F100" s="27" t="str">
        <f>IF($B100="N/A","N/A",IF(E100&gt;10,"No",IF(E100&lt;-10,"No","Yes")))</f>
        <v>N/A</v>
      </c>
      <c r="G100" s="29">
        <v>4086309178</v>
      </c>
      <c r="H100" s="27" t="str">
        <f>IF($B100="N/A","N/A",IF(G100&gt;10,"No",IF(G100&lt;-10,"No","Yes")))</f>
        <v>N/A</v>
      </c>
      <c r="I100" s="8">
        <v>-0.10100000000000001</v>
      </c>
      <c r="J100" s="8">
        <v>52.84</v>
      </c>
      <c r="K100" s="28" t="s">
        <v>734</v>
      </c>
      <c r="L100" s="105" t="str">
        <f t="shared" ref="L100:L111" si="38">IF(J100="Div by 0", "N/A", IF(K100="N/A","N/A", IF(J100&gt;VALUE(MID(K100,1,2)), "No", IF(J100&lt;-1*VALUE(MID(K100,1,2)), "No", "Yes"))))</f>
        <v>No</v>
      </c>
    </row>
    <row r="101" spans="1:12" x14ac:dyDescent="0.2">
      <c r="A101" s="168" t="s">
        <v>452</v>
      </c>
      <c r="B101" s="22" t="s">
        <v>213</v>
      </c>
      <c r="C101" s="29">
        <v>2676324761</v>
      </c>
      <c r="D101" s="27" t="str">
        <f>IF($B101="N/A","N/A",IF(C101&gt;10,"No",IF(C101&lt;-10,"No","Yes")))</f>
        <v>N/A</v>
      </c>
      <c r="E101" s="29">
        <v>2673632968</v>
      </c>
      <c r="F101" s="27" t="str">
        <f>IF($B101="N/A","N/A",IF(E101&gt;10,"No",IF(E101&lt;-10,"No","Yes")))</f>
        <v>N/A</v>
      </c>
      <c r="G101" s="29">
        <v>4086309178</v>
      </c>
      <c r="H101" s="27" t="str">
        <f>IF($B101="N/A","N/A",IF(G101&gt;10,"No",IF(G101&lt;-10,"No","Yes")))</f>
        <v>N/A</v>
      </c>
      <c r="I101" s="8">
        <v>-0.10100000000000001</v>
      </c>
      <c r="J101" s="8">
        <v>52.84</v>
      </c>
      <c r="K101" s="28" t="s">
        <v>734</v>
      </c>
      <c r="L101" s="105" t="str">
        <f t="shared" si="38"/>
        <v>No</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1749</v>
      </c>
      <c r="J102" s="8" t="s">
        <v>1749</v>
      </c>
      <c r="K102" s="28" t="s">
        <v>734</v>
      </c>
      <c r="L102" s="105" t="str">
        <f t="shared" si="38"/>
        <v>N/A</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1749</v>
      </c>
      <c r="J103" s="8" t="s">
        <v>1749</v>
      </c>
      <c r="K103" s="28" t="s">
        <v>734</v>
      </c>
      <c r="L103" s="105" t="str">
        <f t="shared" si="38"/>
        <v>N/A</v>
      </c>
    </row>
    <row r="104" spans="1:12" x14ac:dyDescent="0.2">
      <c r="A104" s="168" t="s">
        <v>108</v>
      </c>
      <c r="B104" s="39" t="s">
        <v>295</v>
      </c>
      <c r="C104" s="4">
        <v>0.81772506690000002</v>
      </c>
      <c r="D104" s="27" t="str">
        <f>IF($B104="N/A","N/A",IF(C104&gt;2,"No",IF(C104&lt;0.9,"No","Yes")))</f>
        <v>No</v>
      </c>
      <c r="E104" s="4">
        <v>0.8101872712</v>
      </c>
      <c r="F104" s="27" t="str">
        <f>IF($B104="N/A","N/A",IF(E104&gt;2,"No",IF(E104&lt;0.9,"No","Yes")))</f>
        <v>No</v>
      </c>
      <c r="G104" s="4">
        <v>0.93505230080000001</v>
      </c>
      <c r="H104" s="27" t="str">
        <f>IF($B104="N/A","N/A",IF(G104&gt;2,"No",IF(G104&lt;0.9,"No","Yes")))</f>
        <v>Yes</v>
      </c>
      <c r="I104" s="8">
        <v>-0.92200000000000004</v>
      </c>
      <c r="J104" s="8">
        <v>15.41</v>
      </c>
      <c r="K104" s="28" t="s">
        <v>734</v>
      </c>
      <c r="L104" s="105" t="str">
        <f t="shared" si="38"/>
        <v>Yes</v>
      </c>
    </row>
    <row r="105" spans="1:12" x14ac:dyDescent="0.2">
      <c r="A105" s="168" t="s">
        <v>455</v>
      </c>
      <c r="B105" s="39" t="s">
        <v>295</v>
      </c>
      <c r="C105" s="4">
        <v>0.81772506690000002</v>
      </c>
      <c r="D105" s="27" t="str">
        <f>IF($B105="N/A","N/A",IF(C105&gt;2,"No",IF(C105&lt;0.9,"No","Yes")))</f>
        <v>No</v>
      </c>
      <c r="E105" s="4">
        <v>0.8101872712</v>
      </c>
      <c r="F105" s="27" t="str">
        <f>IF($B105="N/A","N/A",IF(E105&gt;2,"No",IF(E105&lt;0.9,"No","Yes")))</f>
        <v>No</v>
      </c>
      <c r="G105" s="4">
        <v>0.93505230080000001</v>
      </c>
      <c r="H105" s="27" t="str">
        <f>IF($B105="N/A","N/A",IF(G105&gt;2,"No",IF(G105&lt;0.9,"No","Yes")))</f>
        <v>Yes</v>
      </c>
      <c r="I105" s="8">
        <v>-0.92200000000000004</v>
      </c>
      <c r="J105" s="8">
        <v>15.41</v>
      </c>
      <c r="K105" s="28" t="s">
        <v>734</v>
      </c>
      <c r="L105" s="105" t="str">
        <f t="shared" si="38"/>
        <v>Yes</v>
      </c>
    </row>
    <row r="106" spans="1:12" x14ac:dyDescent="0.2">
      <c r="A106" s="168" t="s">
        <v>456</v>
      </c>
      <c r="B106" s="39" t="s">
        <v>295</v>
      </c>
      <c r="C106" s="4" t="s">
        <v>1749</v>
      </c>
      <c r="D106" s="27" t="str">
        <f>IF($B106="N/A","N/A",IF(C106&gt;2,"No",IF(C106&lt;0.9,"No","Yes")))</f>
        <v>No</v>
      </c>
      <c r="E106" s="4" t="s">
        <v>1749</v>
      </c>
      <c r="F106" s="27" t="str">
        <f>IF($B106="N/A","N/A",IF(E106&gt;2,"No",IF(E106&lt;0.9,"No","Yes")))</f>
        <v>No</v>
      </c>
      <c r="G106" s="4" t="s">
        <v>1749</v>
      </c>
      <c r="H106" s="27" t="str">
        <f>IF($B106="N/A","N/A",IF(G106&gt;2,"No",IF(G106&lt;0.9,"No","Yes")))</f>
        <v>No</v>
      </c>
      <c r="I106" s="8" t="s">
        <v>1749</v>
      </c>
      <c r="J106" s="8" t="s">
        <v>1749</v>
      </c>
      <c r="K106" s="28" t="s">
        <v>734</v>
      </c>
      <c r="L106" s="105" t="str">
        <f t="shared" si="38"/>
        <v>N/A</v>
      </c>
    </row>
    <row r="107" spans="1:12" x14ac:dyDescent="0.2">
      <c r="A107" s="168" t="s">
        <v>457</v>
      </c>
      <c r="B107" s="39" t="s">
        <v>295</v>
      </c>
      <c r="C107" s="4" t="s">
        <v>1749</v>
      </c>
      <c r="D107" s="27" t="str">
        <f>IF($B107="N/A","N/A",IF(C107&gt;2,"No",IF(C107&lt;0.9,"No","Yes")))</f>
        <v>No</v>
      </c>
      <c r="E107" s="4" t="s">
        <v>1749</v>
      </c>
      <c r="F107" s="27" t="str">
        <f>IF($B107="N/A","N/A",IF(E107&gt;2,"No",IF(E107&lt;0.9,"No","Yes")))</f>
        <v>No</v>
      </c>
      <c r="G107" s="4" t="s">
        <v>1749</v>
      </c>
      <c r="H107" s="27" t="str">
        <f>IF($B107="N/A","N/A",IF(G107&gt;2,"No",IF(G107&lt;0.9,"No","Yes")))</f>
        <v>No</v>
      </c>
      <c r="I107" s="8" t="s">
        <v>1749</v>
      </c>
      <c r="J107" s="8" t="s">
        <v>1749</v>
      </c>
      <c r="K107" s="28" t="s">
        <v>734</v>
      </c>
      <c r="L107" s="105" t="str">
        <f t="shared" si="38"/>
        <v>N/A</v>
      </c>
    </row>
    <row r="108" spans="1:12" x14ac:dyDescent="0.2">
      <c r="A108" s="168" t="s">
        <v>1260</v>
      </c>
      <c r="B108" s="22" t="s">
        <v>213</v>
      </c>
      <c r="C108" s="29">
        <v>264.98823797</v>
      </c>
      <c r="D108" s="27" t="str">
        <f>IF($B108="N/A","N/A",IF(C108&gt;10,"No",IF(C108&lt;-10,"No","Yes")))</f>
        <v>N/A</v>
      </c>
      <c r="E108" s="29">
        <v>252.29371737</v>
      </c>
      <c r="F108" s="27" t="str">
        <f>IF($B108="N/A","N/A",IF(E108&gt;10,"No",IF(E108&lt;-10,"No","Yes")))</f>
        <v>N/A</v>
      </c>
      <c r="G108" s="29">
        <v>327.26763476999997</v>
      </c>
      <c r="H108" s="27" t="str">
        <f>IF($B108="N/A","N/A",IF(G108&gt;10,"No",IF(G108&lt;-10,"No","Yes")))</f>
        <v>N/A</v>
      </c>
      <c r="I108" s="8">
        <v>-4.79</v>
      </c>
      <c r="J108" s="8">
        <v>29.72</v>
      </c>
      <c r="K108" s="28" t="s">
        <v>734</v>
      </c>
      <c r="L108" s="105" t="str">
        <f t="shared" si="38"/>
        <v>Yes</v>
      </c>
    </row>
    <row r="109" spans="1:12" x14ac:dyDescent="0.2">
      <c r="A109" s="168" t="s">
        <v>1261</v>
      </c>
      <c r="B109" s="22" t="s">
        <v>213</v>
      </c>
      <c r="C109" s="29">
        <v>264.98823797</v>
      </c>
      <c r="D109" s="27" t="str">
        <f>IF($B109="N/A","N/A",IF(C109&gt;10,"No",IF(C109&lt;-10,"No","Yes")))</f>
        <v>N/A</v>
      </c>
      <c r="E109" s="29">
        <v>252.29371737</v>
      </c>
      <c r="F109" s="27" t="str">
        <f>IF($B109="N/A","N/A",IF(E109&gt;10,"No",IF(E109&lt;-10,"No","Yes")))</f>
        <v>N/A</v>
      </c>
      <c r="G109" s="29">
        <v>327.26763476999997</v>
      </c>
      <c r="H109" s="27" t="str">
        <f>IF($B109="N/A","N/A",IF(G109&gt;10,"No",IF(G109&lt;-10,"No","Yes")))</f>
        <v>N/A</v>
      </c>
      <c r="I109" s="8">
        <v>-4.79</v>
      </c>
      <c r="J109" s="8">
        <v>29.72</v>
      </c>
      <c r="K109" s="28" t="s">
        <v>734</v>
      </c>
      <c r="L109" s="105" t="str">
        <f t="shared" si="38"/>
        <v>Yes</v>
      </c>
    </row>
    <row r="110" spans="1:12" x14ac:dyDescent="0.2">
      <c r="A110" s="168" t="s">
        <v>1262</v>
      </c>
      <c r="B110" s="22" t="s">
        <v>213</v>
      </c>
      <c r="C110" s="29" t="s">
        <v>1749</v>
      </c>
      <c r="D110" s="27" t="str">
        <f>IF($B110="N/A","N/A",IF(C110&gt;10,"No",IF(C110&lt;-10,"No","Yes")))</f>
        <v>N/A</v>
      </c>
      <c r="E110" s="29" t="s">
        <v>1749</v>
      </c>
      <c r="F110" s="27" t="str">
        <f>IF($B110="N/A","N/A",IF(E110&gt;10,"No",IF(E110&lt;-10,"No","Yes")))</f>
        <v>N/A</v>
      </c>
      <c r="G110" s="29" t="s">
        <v>1749</v>
      </c>
      <c r="H110" s="27" t="str">
        <f>IF($B110="N/A","N/A",IF(G110&gt;10,"No",IF(G110&lt;-10,"No","Yes")))</f>
        <v>N/A</v>
      </c>
      <c r="I110" s="8" t="s">
        <v>1749</v>
      </c>
      <c r="J110" s="8" t="s">
        <v>1749</v>
      </c>
      <c r="K110" s="28" t="s">
        <v>734</v>
      </c>
      <c r="L110" s="105" t="str">
        <f t="shared" si="38"/>
        <v>N/A</v>
      </c>
    </row>
    <row r="111" spans="1:12" x14ac:dyDescent="0.2">
      <c r="A111" s="168" t="s">
        <v>1263</v>
      </c>
      <c r="B111" s="22" t="s">
        <v>213</v>
      </c>
      <c r="C111" s="29" t="s">
        <v>1749</v>
      </c>
      <c r="D111" s="27" t="str">
        <f>IF($B111="N/A","N/A",IF(C111&gt;10,"No",IF(C111&lt;-10,"No","Yes")))</f>
        <v>N/A</v>
      </c>
      <c r="E111" s="29" t="s">
        <v>1749</v>
      </c>
      <c r="F111" s="27" t="str">
        <f>IF($B111="N/A","N/A",IF(E111&gt;10,"No",IF(E111&lt;-10,"No","Yes")))</f>
        <v>N/A</v>
      </c>
      <c r="G111" s="29" t="s">
        <v>1749</v>
      </c>
      <c r="H111" s="27" t="str">
        <f>IF($B111="N/A","N/A",IF(G111&gt;10,"No",IF(G111&lt;-10,"No","Yes")))</f>
        <v>N/A</v>
      </c>
      <c r="I111" s="8" t="s">
        <v>1749</v>
      </c>
      <c r="J111" s="8" t="s">
        <v>1749</v>
      </c>
      <c r="K111" s="28" t="s">
        <v>734</v>
      </c>
      <c r="L111" s="105" t="str">
        <f t="shared" si="38"/>
        <v>N/A</v>
      </c>
    </row>
    <row r="112" spans="1:12" x14ac:dyDescent="0.2">
      <c r="A112" s="168" t="s">
        <v>325</v>
      </c>
      <c r="B112" s="30" t="s">
        <v>296</v>
      </c>
      <c r="C112" s="4">
        <v>89.572013639000005</v>
      </c>
      <c r="D112" s="27" t="str">
        <f>IF(OR($B112="N/A",$C112="N/A"),"N/A",IF(C112&gt;98,"Yes","No"))</f>
        <v>No</v>
      </c>
      <c r="E112" s="4">
        <v>96.729282952000005</v>
      </c>
      <c r="F112" s="27" t="str">
        <f>IF(OR($B112="N/A",$E112="N/A"),"N/A",IF(E112&gt;98,"Yes","No"))</f>
        <v>No</v>
      </c>
      <c r="G112" s="4">
        <v>99.618976943000007</v>
      </c>
      <c r="H112" s="27" t="str">
        <f t="shared" ref="H112:H115" si="39">IF($B112="N/A","N/A",IF(G112&gt;98,"Yes","No"))</f>
        <v>Yes</v>
      </c>
      <c r="I112" s="8">
        <v>7.9909999999999997</v>
      </c>
      <c r="J112" s="8">
        <v>2.9870000000000001</v>
      </c>
      <c r="K112" s="28" t="s">
        <v>734</v>
      </c>
      <c r="L112" s="105" t="str">
        <f>IF(J112="Div by 0", "N/A", IF(OR(J112="N/A",K112="N/A"),"N/A", IF(J112&gt;VALUE(MID(K112,1,2)), "No", IF(J112&lt;-1*VALUE(MID(K112,1,2)), "No", "Yes"))))</f>
        <v>Yes</v>
      </c>
    </row>
    <row r="113" spans="1:12" x14ac:dyDescent="0.2">
      <c r="A113" s="168" t="s">
        <v>458</v>
      </c>
      <c r="B113" s="30" t="s">
        <v>296</v>
      </c>
      <c r="C113" s="4">
        <v>89.572013639000005</v>
      </c>
      <c r="D113" s="27" t="str">
        <f t="shared" ref="D113:D115" si="40">IF(OR($B113="N/A",$C113="N/A"),"N/A",IF(C113&gt;98,"Yes","No"))</f>
        <v>No</v>
      </c>
      <c r="E113" s="4">
        <v>96.729282952000005</v>
      </c>
      <c r="F113" s="27" t="str">
        <f t="shared" ref="F113:F115" si="41">IF(OR($B113="N/A",$E113="N/A"),"N/A",IF(E113&gt;98,"Yes","No"))</f>
        <v>No</v>
      </c>
      <c r="G113" s="4">
        <v>99.618976943000007</v>
      </c>
      <c r="H113" s="27" t="str">
        <f t="shared" si="39"/>
        <v>Yes</v>
      </c>
      <c r="I113" s="8">
        <v>7.9909999999999997</v>
      </c>
      <c r="J113" s="8">
        <v>2.9870000000000001</v>
      </c>
      <c r="K113" s="28" t="s">
        <v>734</v>
      </c>
      <c r="L113" s="105" t="str">
        <f t="shared" ref="L113:L115" si="42">IF(J113="Div by 0", "N/A", IF(OR(J113="N/A",K113="N/A"),"N/A", IF(J113&gt;VALUE(MID(K113,1,2)), "No", IF(J113&lt;-1*VALUE(MID(K113,1,2)), "No", "Yes"))))</f>
        <v>Yes</v>
      </c>
    </row>
    <row r="114" spans="1:12" x14ac:dyDescent="0.2">
      <c r="A114" s="168" t="s">
        <v>459</v>
      </c>
      <c r="B114" s="30" t="s">
        <v>296</v>
      </c>
      <c r="C114" s="4" t="s">
        <v>1749</v>
      </c>
      <c r="D114" s="27" t="str">
        <f t="shared" si="40"/>
        <v>Yes</v>
      </c>
      <c r="E114" s="4" t="s">
        <v>1749</v>
      </c>
      <c r="F114" s="27" t="str">
        <f t="shared" si="41"/>
        <v>Yes</v>
      </c>
      <c r="G114" s="4" t="s">
        <v>1749</v>
      </c>
      <c r="H114" s="27" t="str">
        <f t="shared" si="39"/>
        <v>Yes</v>
      </c>
      <c r="I114" s="8" t="s">
        <v>1749</v>
      </c>
      <c r="J114" s="8" t="s">
        <v>1749</v>
      </c>
      <c r="K114" s="28" t="s">
        <v>734</v>
      </c>
      <c r="L114" s="105" t="str">
        <f t="shared" si="42"/>
        <v>N/A</v>
      </c>
    </row>
    <row r="115" spans="1:12" x14ac:dyDescent="0.2">
      <c r="A115" s="168" t="s">
        <v>460</v>
      </c>
      <c r="B115" s="30" t="s">
        <v>296</v>
      </c>
      <c r="C115" s="4" t="s">
        <v>1749</v>
      </c>
      <c r="D115" s="27" t="str">
        <f t="shared" si="40"/>
        <v>Yes</v>
      </c>
      <c r="E115" s="4" t="s">
        <v>1749</v>
      </c>
      <c r="F115" s="27" t="str">
        <f t="shared" si="41"/>
        <v>Yes</v>
      </c>
      <c r="G115" s="4" t="s">
        <v>1749</v>
      </c>
      <c r="H115" s="27" t="str">
        <f t="shared" si="39"/>
        <v>Yes</v>
      </c>
      <c r="I115" s="8" t="s">
        <v>1749</v>
      </c>
      <c r="J115" s="8" t="s">
        <v>1749</v>
      </c>
      <c r="K115" s="28" t="s">
        <v>734</v>
      </c>
      <c r="L115" s="105" t="str">
        <f t="shared" si="42"/>
        <v>N/A</v>
      </c>
    </row>
    <row r="116" spans="1:12" x14ac:dyDescent="0.2">
      <c r="A116" s="104" t="s">
        <v>461</v>
      </c>
      <c r="B116" s="30" t="s">
        <v>213</v>
      </c>
      <c r="C116" s="31">
        <v>1017953</v>
      </c>
      <c r="D116" s="27" t="str">
        <f>IF($B116="N/A","N/A",IF(C116&gt;10,"No",IF(C116&lt;-10,"No","Yes")))</f>
        <v>N/A</v>
      </c>
      <c r="E116" s="31">
        <v>1063834</v>
      </c>
      <c r="F116" s="27" t="str">
        <f>IF($B116="N/A","N/A",IF(E116&gt;10,"No",IF(E116&lt;-10,"No","Yes")))</f>
        <v>N/A</v>
      </c>
      <c r="G116" s="31">
        <v>1253205</v>
      </c>
      <c r="H116" s="27" t="str">
        <f>IF($B116="N/A","N/A",IF(G116&gt;10,"No",IF(G116&lt;-10,"No","Yes")))</f>
        <v>N/A</v>
      </c>
      <c r="I116" s="8">
        <v>4.5069999999999997</v>
      </c>
      <c r="J116" s="8">
        <v>17.8</v>
      </c>
      <c r="K116" s="30" t="s">
        <v>734</v>
      </c>
      <c r="L116" s="105" t="str">
        <f>IF(J116="Div by 0", "N/A", IF(OR(J116="N/A",K116="N/A"),"N/A", IF(J116&gt;VALUE(MID(K116,1,2)), "No", IF(J116&lt;-1*VALUE(MID(K116,1,2)), "No", "Yes"))))</f>
        <v>Yes</v>
      </c>
    </row>
    <row r="117" spans="1:12" x14ac:dyDescent="0.2">
      <c r="A117" s="104" t="s">
        <v>211</v>
      </c>
      <c r="B117" s="30" t="s">
        <v>213</v>
      </c>
      <c r="C117" s="4">
        <v>82.879759675000003</v>
      </c>
      <c r="D117" s="27" t="str">
        <f>IF($B117="N/A","N/A",IF(C117&gt;10,"No",IF(C117&lt;-10,"No","Yes")))</f>
        <v>N/A</v>
      </c>
      <c r="E117" s="4">
        <v>83.991957392000003</v>
      </c>
      <c r="F117" s="27" t="str">
        <f>IF($B117="N/A","N/A",IF(E117&gt;10,"No",IF(E117&lt;-10,"No","Yes")))</f>
        <v>N/A</v>
      </c>
      <c r="G117" s="4">
        <v>83.587601390000003</v>
      </c>
      <c r="H117" s="27" t="str">
        <f>IF($B117="N/A","N/A",IF(G117&gt;10,"No",IF(G117&lt;-10,"No","Yes")))</f>
        <v>N/A</v>
      </c>
      <c r="I117" s="8">
        <v>1.3420000000000001</v>
      </c>
      <c r="J117" s="8">
        <v>-0.48099999999999998</v>
      </c>
      <c r="K117" s="30" t="s">
        <v>734</v>
      </c>
      <c r="L117" s="105" t="str">
        <f>IF(J117="Div by 0", "N/A", IF(OR(J117="N/A",K117="N/A"),"N/A", IF(J117&gt;VALUE(MID(K117,1,2)), "No", IF(J117&lt;-1*VALUE(MID(K117,1,2)), "No", "Yes"))))</f>
        <v>Yes</v>
      </c>
    </row>
    <row r="118" spans="1:12" x14ac:dyDescent="0.2">
      <c r="A118" s="137" t="s">
        <v>1602</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1749</v>
      </c>
      <c r="J118" s="36" t="s">
        <v>1749</v>
      </c>
      <c r="K118" s="30" t="s">
        <v>734</v>
      </c>
      <c r="L118" s="105" t="str">
        <f>IF(J118="Div by 0", "N/A", IF(K118="N/A","N/A", IF(J118&gt;VALUE(MID(K118,1,2)), "No", IF(J118&lt;-1*VALUE(MID(K118,1,2)), "No", "Yes"))))</f>
        <v>N/A</v>
      </c>
    </row>
    <row r="119" spans="1:12" x14ac:dyDescent="0.2">
      <c r="A119" s="137" t="s">
        <v>1603</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1749</v>
      </c>
      <c r="J119" s="36" t="s">
        <v>1749</v>
      </c>
      <c r="K119" s="30" t="s">
        <v>734</v>
      </c>
      <c r="L119" s="105" t="str">
        <f>IF(J119="Div by 0", "N/A", IF(K119="N/A","N/A", IF(J119&gt;VALUE(MID(K119,1,2)), "No", IF(J119&lt;-1*VALUE(MID(K119,1,2)), "No", "Yes"))))</f>
        <v>N/A</v>
      </c>
    </row>
    <row r="120" spans="1:12" x14ac:dyDescent="0.2">
      <c r="A120" s="137" t="s">
        <v>1604</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1749</v>
      </c>
      <c r="J120" s="36" t="s">
        <v>1749</v>
      </c>
      <c r="K120" s="30" t="s">
        <v>734</v>
      </c>
      <c r="L120" s="105" t="str">
        <f>IF(J120="Div by 0", "N/A", IF(K120="N/A","N/A", IF(J120&gt;VALUE(MID(K120,1,2)), "No", IF(J120&lt;-1*VALUE(MID(K120,1,2)), "No", "Yes"))))</f>
        <v>N/A</v>
      </c>
    </row>
    <row r="121" spans="1:12" x14ac:dyDescent="0.2">
      <c r="A121" s="137" t="s">
        <v>1605</v>
      </c>
      <c r="B121" s="3" t="s">
        <v>213</v>
      </c>
      <c r="C121" s="1">
        <v>0</v>
      </c>
      <c r="D121" s="5" t="str">
        <f t="shared" ref="D121:H134" si="43">IF($B121="N/A","N/A",IF(C121&lt;0,"No","Yes"))</f>
        <v>N/A</v>
      </c>
      <c r="E121" s="1">
        <v>0</v>
      </c>
      <c r="F121" s="5" t="str">
        <f t="shared" si="43"/>
        <v>N/A</v>
      </c>
      <c r="G121" s="1">
        <v>0</v>
      </c>
      <c r="H121" s="5" t="str">
        <f t="shared" si="43"/>
        <v>N/A</v>
      </c>
      <c r="I121" s="36" t="s">
        <v>1749</v>
      </c>
      <c r="J121" s="36" t="s">
        <v>1749</v>
      </c>
      <c r="K121" s="3" t="s">
        <v>734</v>
      </c>
      <c r="L121" s="105" t="str">
        <f t="shared" ref="L121:L142" si="44">IF(J121="Div by 0", "N/A", IF(OR(J121="N/A",K121="N/A"),"N/A", IF(J121&gt;VALUE(MID(K121,1,2)), "No", IF(J121&lt;-1*VALUE(MID(K121,1,2)), "No", "Yes"))))</f>
        <v>N/A</v>
      </c>
    </row>
    <row r="122" spans="1:12" x14ac:dyDescent="0.2">
      <c r="A122" s="137" t="s">
        <v>1606</v>
      </c>
      <c r="B122" s="3" t="s">
        <v>213</v>
      </c>
      <c r="C122" s="1">
        <v>0</v>
      </c>
      <c r="D122" s="5" t="str">
        <f t="shared" si="43"/>
        <v>N/A</v>
      </c>
      <c r="E122" s="1">
        <v>0</v>
      </c>
      <c r="F122" s="5" t="str">
        <f t="shared" si="43"/>
        <v>N/A</v>
      </c>
      <c r="G122" s="1">
        <v>0</v>
      </c>
      <c r="H122" s="5" t="str">
        <f t="shared" si="43"/>
        <v>N/A</v>
      </c>
      <c r="I122" s="36" t="s">
        <v>1749</v>
      </c>
      <c r="J122" s="36" t="s">
        <v>1749</v>
      </c>
      <c r="K122" s="3" t="s">
        <v>734</v>
      </c>
      <c r="L122" s="105" t="str">
        <f t="shared" si="44"/>
        <v>N/A</v>
      </c>
    </row>
    <row r="123" spans="1:12" x14ac:dyDescent="0.2">
      <c r="A123" s="137" t="s">
        <v>1607</v>
      </c>
      <c r="B123" s="3" t="s">
        <v>213</v>
      </c>
      <c r="C123" s="1">
        <v>0</v>
      </c>
      <c r="D123" s="5" t="str">
        <f t="shared" si="43"/>
        <v>N/A</v>
      </c>
      <c r="E123" s="1">
        <v>0</v>
      </c>
      <c r="F123" s="5" t="str">
        <f t="shared" si="43"/>
        <v>N/A</v>
      </c>
      <c r="G123" s="1">
        <v>0</v>
      </c>
      <c r="H123" s="5" t="str">
        <f t="shared" si="43"/>
        <v>N/A</v>
      </c>
      <c r="I123" s="36" t="s">
        <v>1749</v>
      </c>
      <c r="J123" s="36" t="s">
        <v>1749</v>
      </c>
      <c r="K123" s="3" t="s">
        <v>734</v>
      </c>
      <c r="L123" s="105" t="str">
        <f t="shared" si="44"/>
        <v>N/A</v>
      </c>
    </row>
    <row r="124" spans="1:12" x14ac:dyDescent="0.2">
      <c r="A124" s="137" t="s">
        <v>1608</v>
      </c>
      <c r="B124" s="3" t="s">
        <v>213</v>
      </c>
      <c r="C124" s="1">
        <v>0</v>
      </c>
      <c r="D124" s="5" t="str">
        <f t="shared" si="43"/>
        <v>N/A</v>
      </c>
      <c r="E124" s="1">
        <v>0</v>
      </c>
      <c r="F124" s="5" t="str">
        <f t="shared" si="43"/>
        <v>N/A</v>
      </c>
      <c r="G124" s="1">
        <v>0</v>
      </c>
      <c r="H124" s="5" t="str">
        <f t="shared" si="43"/>
        <v>N/A</v>
      </c>
      <c r="I124" s="36" t="s">
        <v>1749</v>
      </c>
      <c r="J124" s="36" t="s">
        <v>1749</v>
      </c>
      <c r="K124" s="3" t="s">
        <v>734</v>
      </c>
      <c r="L124" s="105" t="str">
        <f t="shared" si="44"/>
        <v>N/A</v>
      </c>
    </row>
    <row r="125" spans="1:12" x14ac:dyDescent="0.2">
      <c r="A125" s="128" t="s">
        <v>1609</v>
      </c>
      <c r="B125" s="3" t="s">
        <v>213</v>
      </c>
      <c r="C125" s="40">
        <v>0</v>
      </c>
      <c r="D125" s="5" t="str">
        <f t="shared" si="43"/>
        <v>N/A</v>
      </c>
      <c r="E125" s="40">
        <v>0</v>
      </c>
      <c r="F125" s="5" t="str">
        <f t="shared" si="43"/>
        <v>N/A</v>
      </c>
      <c r="G125" s="40">
        <v>0</v>
      </c>
      <c r="H125" s="5" t="str">
        <f t="shared" si="43"/>
        <v>N/A</v>
      </c>
      <c r="I125" s="8" t="s">
        <v>1749</v>
      </c>
      <c r="J125" s="8" t="s">
        <v>1749</v>
      </c>
      <c r="K125" s="30" t="s">
        <v>734</v>
      </c>
      <c r="L125" s="105" t="str">
        <f>IF(J125="Div by 0", "N/A", IF(OR(J125="N/A",K125="N/A"),"N/A", IF(J125&gt;VALUE(MID(K125,1,2)), "No", IF(J125&lt;-1*VALUE(MID(K125,1,2)), "No", "Yes"))))</f>
        <v>N/A</v>
      </c>
    </row>
    <row r="126" spans="1:12" ht="25.5" x14ac:dyDescent="0.2">
      <c r="A126" s="128" t="s">
        <v>1610</v>
      </c>
      <c r="B126" s="3" t="s">
        <v>213</v>
      </c>
      <c r="C126" s="40">
        <v>0</v>
      </c>
      <c r="D126" s="5" t="str">
        <f t="shared" si="43"/>
        <v>N/A</v>
      </c>
      <c r="E126" s="40">
        <v>0</v>
      </c>
      <c r="F126" s="5" t="str">
        <f t="shared" si="43"/>
        <v>N/A</v>
      </c>
      <c r="G126" s="40">
        <v>0</v>
      </c>
      <c r="H126" s="5" t="str">
        <f t="shared" si="43"/>
        <v>N/A</v>
      </c>
      <c r="I126" s="8" t="s">
        <v>1749</v>
      </c>
      <c r="J126" s="8" t="s">
        <v>1749</v>
      </c>
      <c r="K126" s="3" t="s">
        <v>734</v>
      </c>
      <c r="L126" s="105" t="str">
        <f t="shared" ref="L126:L129" si="45">IF(J126="Div by 0", "N/A", IF(OR(J126="N/A",K126="N/A"),"N/A", IF(J126&gt;VALUE(MID(K126,1,2)), "No", IF(J126&lt;-1*VALUE(MID(K126,1,2)), "No", "Yes"))))</f>
        <v>N/A</v>
      </c>
    </row>
    <row r="127" spans="1:12" ht="25.5" x14ac:dyDescent="0.2">
      <c r="A127" s="128" t="s">
        <v>1611</v>
      </c>
      <c r="B127" s="3" t="s">
        <v>213</v>
      </c>
      <c r="C127" s="40">
        <v>0</v>
      </c>
      <c r="D127" s="5" t="str">
        <f t="shared" si="43"/>
        <v>N/A</v>
      </c>
      <c r="E127" s="40">
        <v>0</v>
      </c>
      <c r="F127" s="5" t="str">
        <f t="shared" si="43"/>
        <v>N/A</v>
      </c>
      <c r="G127" s="40">
        <v>0</v>
      </c>
      <c r="H127" s="5" t="str">
        <f t="shared" si="43"/>
        <v>N/A</v>
      </c>
      <c r="I127" s="8" t="s">
        <v>1749</v>
      </c>
      <c r="J127" s="8" t="s">
        <v>1749</v>
      </c>
      <c r="K127" s="3" t="s">
        <v>734</v>
      </c>
      <c r="L127" s="105" t="str">
        <f t="shared" si="45"/>
        <v>N/A</v>
      </c>
    </row>
    <row r="128" spans="1:12" ht="25.5" x14ac:dyDescent="0.2">
      <c r="A128" s="128" t="s">
        <v>1612</v>
      </c>
      <c r="B128" s="3" t="s">
        <v>213</v>
      </c>
      <c r="C128" s="40">
        <v>0</v>
      </c>
      <c r="D128" s="5" t="str">
        <f t="shared" si="43"/>
        <v>N/A</v>
      </c>
      <c r="E128" s="40">
        <v>0</v>
      </c>
      <c r="F128" s="5" t="str">
        <f t="shared" si="43"/>
        <v>N/A</v>
      </c>
      <c r="G128" s="40">
        <v>0</v>
      </c>
      <c r="H128" s="5" t="str">
        <f t="shared" si="43"/>
        <v>N/A</v>
      </c>
      <c r="I128" s="8" t="s">
        <v>1749</v>
      </c>
      <c r="J128" s="8" t="s">
        <v>1749</v>
      </c>
      <c r="K128" s="3" t="s">
        <v>734</v>
      </c>
      <c r="L128" s="105" t="str">
        <f t="shared" si="45"/>
        <v>N/A</v>
      </c>
    </row>
    <row r="129" spans="1:12" ht="25.5" x14ac:dyDescent="0.2">
      <c r="A129" s="128" t="s">
        <v>1613</v>
      </c>
      <c r="B129" s="3" t="s">
        <v>213</v>
      </c>
      <c r="C129" s="40">
        <v>0</v>
      </c>
      <c r="D129" s="5" t="str">
        <f t="shared" si="43"/>
        <v>N/A</v>
      </c>
      <c r="E129" s="40">
        <v>0</v>
      </c>
      <c r="F129" s="5" t="str">
        <f t="shared" si="43"/>
        <v>N/A</v>
      </c>
      <c r="G129" s="40">
        <v>0</v>
      </c>
      <c r="H129" s="5" t="str">
        <f t="shared" si="43"/>
        <v>N/A</v>
      </c>
      <c r="I129" s="8" t="s">
        <v>1749</v>
      </c>
      <c r="J129" s="8" t="s">
        <v>1749</v>
      </c>
      <c r="K129" s="3" t="s">
        <v>734</v>
      </c>
      <c r="L129" s="105" t="str">
        <f t="shared" si="45"/>
        <v>N/A</v>
      </c>
    </row>
    <row r="130" spans="1:12" ht="25.5" x14ac:dyDescent="0.2">
      <c r="A130" s="128" t="s">
        <v>1614</v>
      </c>
      <c r="B130" s="3" t="s">
        <v>213</v>
      </c>
      <c r="C130" s="40" t="s">
        <v>1749</v>
      </c>
      <c r="D130" s="5" t="str">
        <f t="shared" si="43"/>
        <v>N/A</v>
      </c>
      <c r="E130" s="40" t="s">
        <v>1749</v>
      </c>
      <c r="F130" s="5" t="str">
        <f t="shared" si="43"/>
        <v>N/A</v>
      </c>
      <c r="G130" s="40" t="s">
        <v>1749</v>
      </c>
      <c r="H130" s="5" t="str">
        <f t="shared" si="43"/>
        <v>N/A</v>
      </c>
      <c r="I130" s="8" t="s">
        <v>1749</v>
      </c>
      <c r="J130" s="8" t="s">
        <v>1749</v>
      </c>
      <c r="K130" s="30" t="s">
        <v>734</v>
      </c>
      <c r="L130" s="105" t="str">
        <f>IF(J130="Div by 0", "N/A", IF(OR(J130="N/A",K130="N/A"),"N/A", IF(J130&gt;VALUE(MID(K130,1,2)), "No", IF(J130&lt;-1*VALUE(MID(K130,1,2)), "No", "Yes"))))</f>
        <v>N/A</v>
      </c>
    </row>
    <row r="131" spans="1:12" ht="25.5" x14ac:dyDescent="0.2">
      <c r="A131" s="128" t="s">
        <v>1615</v>
      </c>
      <c r="B131" s="3" t="s">
        <v>213</v>
      </c>
      <c r="C131" s="40" t="s">
        <v>1749</v>
      </c>
      <c r="D131" s="5" t="str">
        <f t="shared" si="43"/>
        <v>N/A</v>
      </c>
      <c r="E131" s="40" t="s">
        <v>1749</v>
      </c>
      <c r="F131" s="5" t="str">
        <f t="shared" si="43"/>
        <v>N/A</v>
      </c>
      <c r="G131" s="40" t="s">
        <v>1749</v>
      </c>
      <c r="H131" s="5" t="str">
        <f t="shared" si="43"/>
        <v>N/A</v>
      </c>
      <c r="I131" s="8" t="s">
        <v>1749</v>
      </c>
      <c r="J131" s="8" t="s">
        <v>1749</v>
      </c>
      <c r="K131" s="3" t="s">
        <v>734</v>
      </c>
      <c r="L131" s="105" t="str">
        <f t="shared" si="44"/>
        <v>N/A</v>
      </c>
    </row>
    <row r="132" spans="1:12" ht="25.5" x14ac:dyDescent="0.2">
      <c r="A132" s="128" t="s">
        <v>493</v>
      </c>
      <c r="B132" s="3" t="s">
        <v>213</v>
      </c>
      <c r="C132" s="40" t="s">
        <v>1749</v>
      </c>
      <c r="D132" s="5" t="str">
        <f t="shared" si="43"/>
        <v>N/A</v>
      </c>
      <c r="E132" s="40" t="s">
        <v>1749</v>
      </c>
      <c r="F132" s="5" t="str">
        <f t="shared" si="43"/>
        <v>N/A</v>
      </c>
      <c r="G132" s="40" t="s">
        <v>1749</v>
      </c>
      <c r="H132" s="5" t="str">
        <f t="shared" si="43"/>
        <v>N/A</v>
      </c>
      <c r="I132" s="8" t="s">
        <v>1749</v>
      </c>
      <c r="J132" s="8" t="s">
        <v>1749</v>
      </c>
      <c r="K132" s="3" t="s">
        <v>734</v>
      </c>
      <c r="L132" s="105" t="str">
        <f t="shared" si="44"/>
        <v>N/A</v>
      </c>
    </row>
    <row r="133" spans="1:12" ht="25.5" x14ac:dyDescent="0.2">
      <c r="A133" s="128" t="s">
        <v>494</v>
      </c>
      <c r="B133" s="3" t="s">
        <v>213</v>
      </c>
      <c r="C133" s="40" t="s">
        <v>1749</v>
      </c>
      <c r="D133" s="5" t="str">
        <f t="shared" si="43"/>
        <v>N/A</v>
      </c>
      <c r="E133" s="40" t="s">
        <v>1749</v>
      </c>
      <c r="F133" s="5" t="str">
        <f t="shared" si="43"/>
        <v>N/A</v>
      </c>
      <c r="G133" s="40" t="s">
        <v>1749</v>
      </c>
      <c r="H133" s="5" t="str">
        <f t="shared" si="43"/>
        <v>N/A</v>
      </c>
      <c r="I133" s="8" t="s">
        <v>1749</v>
      </c>
      <c r="J133" s="8" t="s">
        <v>1749</v>
      </c>
      <c r="K133" s="3" t="s">
        <v>734</v>
      </c>
      <c r="L133" s="105" t="str">
        <f t="shared" si="44"/>
        <v>N/A</v>
      </c>
    </row>
    <row r="134" spans="1:12" ht="25.5" x14ac:dyDescent="0.2">
      <c r="A134" s="128" t="s">
        <v>495</v>
      </c>
      <c r="B134" s="3" t="s">
        <v>213</v>
      </c>
      <c r="C134" s="40" t="s">
        <v>1749</v>
      </c>
      <c r="D134" s="5" t="str">
        <f t="shared" si="43"/>
        <v>N/A</v>
      </c>
      <c r="E134" s="40" t="s">
        <v>1749</v>
      </c>
      <c r="F134" s="5" t="str">
        <f t="shared" si="43"/>
        <v>N/A</v>
      </c>
      <c r="G134" s="40" t="s">
        <v>1749</v>
      </c>
      <c r="H134" s="5" t="str">
        <f t="shared" si="43"/>
        <v>N/A</v>
      </c>
      <c r="I134" s="8" t="s">
        <v>1749</v>
      </c>
      <c r="J134" s="8" t="s">
        <v>1749</v>
      </c>
      <c r="K134" s="3" t="s">
        <v>734</v>
      </c>
      <c r="L134" s="105" t="str">
        <f t="shared" si="44"/>
        <v>N/A</v>
      </c>
    </row>
    <row r="135" spans="1:12" ht="25.5" x14ac:dyDescent="0.2">
      <c r="A135" s="128" t="s">
        <v>496</v>
      </c>
      <c r="B135" s="22" t="s">
        <v>213</v>
      </c>
      <c r="C135" s="40" t="s">
        <v>1749</v>
      </c>
      <c r="D135" s="27" t="str">
        <f t="shared" ref="D135:D141" si="46">IF($B135="N/A","N/A",IF(C135&gt;10,"No",IF(C135&lt;-10,"No","Yes")))</f>
        <v>N/A</v>
      </c>
      <c r="E135" s="40" t="s">
        <v>1749</v>
      </c>
      <c r="F135" s="27" t="str">
        <f t="shared" ref="F135:F141" si="47">IF($B135="N/A","N/A",IF(E135&gt;10,"No",IF(E135&lt;-10,"No","Yes")))</f>
        <v>N/A</v>
      </c>
      <c r="G135" s="40" t="s">
        <v>1749</v>
      </c>
      <c r="H135" s="27" t="str">
        <f t="shared" ref="H135:H141" si="48">IF($B135="N/A","N/A",IF(G135&gt;10,"No",IF(G135&lt;-10,"No","Yes")))</f>
        <v>N/A</v>
      </c>
      <c r="I135" s="8" t="s">
        <v>1749</v>
      </c>
      <c r="J135" s="8" t="s">
        <v>1749</v>
      </c>
      <c r="K135" s="3" t="s">
        <v>734</v>
      </c>
      <c r="L135" s="105" t="str">
        <f t="shared" si="44"/>
        <v>N/A</v>
      </c>
    </row>
    <row r="136" spans="1:12" ht="25.5" x14ac:dyDescent="0.2">
      <c r="A136" s="128" t="s">
        <v>497</v>
      </c>
      <c r="B136" s="22" t="s">
        <v>213</v>
      </c>
      <c r="C136" s="40" t="s">
        <v>1749</v>
      </c>
      <c r="D136" s="27" t="str">
        <f t="shared" si="46"/>
        <v>N/A</v>
      </c>
      <c r="E136" s="40" t="s">
        <v>1749</v>
      </c>
      <c r="F136" s="27" t="str">
        <f t="shared" si="47"/>
        <v>N/A</v>
      </c>
      <c r="G136" s="40" t="s">
        <v>1749</v>
      </c>
      <c r="H136" s="27" t="str">
        <f t="shared" si="48"/>
        <v>N/A</v>
      </c>
      <c r="I136" s="8" t="s">
        <v>1749</v>
      </c>
      <c r="J136" s="8" t="s">
        <v>1749</v>
      </c>
      <c r="K136" s="3" t="s">
        <v>734</v>
      </c>
      <c r="L136" s="105" t="str">
        <f t="shared" si="44"/>
        <v>N/A</v>
      </c>
    </row>
    <row r="137" spans="1:12" ht="25.5" x14ac:dyDescent="0.2">
      <c r="A137" s="128" t="s">
        <v>498</v>
      </c>
      <c r="B137" s="22" t="s">
        <v>213</v>
      </c>
      <c r="C137" s="40" t="s">
        <v>1749</v>
      </c>
      <c r="D137" s="27" t="str">
        <f t="shared" si="46"/>
        <v>N/A</v>
      </c>
      <c r="E137" s="40" t="s">
        <v>1749</v>
      </c>
      <c r="F137" s="27" t="str">
        <f t="shared" si="47"/>
        <v>N/A</v>
      </c>
      <c r="G137" s="40" t="s">
        <v>1749</v>
      </c>
      <c r="H137" s="27" t="str">
        <f t="shared" si="48"/>
        <v>N/A</v>
      </c>
      <c r="I137" s="8" t="s">
        <v>1749</v>
      </c>
      <c r="J137" s="8" t="s">
        <v>1749</v>
      </c>
      <c r="K137" s="3" t="s">
        <v>734</v>
      </c>
      <c r="L137" s="105" t="str">
        <f t="shared" si="44"/>
        <v>N/A</v>
      </c>
    </row>
    <row r="138" spans="1:12" ht="25.5" x14ac:dyDescent="0.2">
      <c r="A138" s="128" t="s">
        <v>499</v>
      </c>
      <c r="B138" s="22" t="s">
        <v>213</v>
      </c>
      <c r="C138" s="40" t="s">
        <v>1749</v>
      </c>
      <c r="D138" s="27" t="str">
        <f t="shared" si="46"/>
        <v>N/A</v>
      </c>
      <c r="E138" s="40" t="s">
        <v>1749</v>
      </c>
      <c r="F138" s="27" t="str">
        <f t="shared" si="47"/>
        <v>N/A</v>
      </c>
      <c r="G138" s="40" t="s">
        <v>1749</v>
      </c>
      <c r="H138" s="27" t="str">
        <f t="shared" si="48"/>
        <v>N/A</v>
      </c>
      <c r="I138" s="8" t="s">
        <v>1749</v>
      </c>
      <c r="J138" s="8" t="s">
        <v>1749</v>
      </c>
      <c r="K138" s="3" t="s">
        <v>734</v>
      </c>
      <c r="L138" s="105" t="str">
        <f t="shared" si="44"/>
        <v>N/A</v>
      </c>
    </row>
    <row r="139" spans="1:12" ht="25.5" x14ac:dyDescent="0.2">
      <c r="A139" s="128" t="s">
        <v>500</v>
      </c>
      <c r="B139" s="22" t="s">
        <v>213</v>
      </c>
      <c r="C139" s="40" t="s">
        <v>1749</v>
      </c>
      <c r="D139" s="27" t="str">
        <f t="shared" si="46"/>
        <v>N/A</v>
      </c>
      <c r="E139" s="40" t="s">
        <v>1749</v>
      </c>
      <c r="F139" s="27" t="str">
        <f t="shared" si="47"/>
        <v>N/A</v>
      </c>
      <c r="G139" s="40" t="s">
        <v>1749</v>
      </c>
      <c r="H139" s="27" t="str">
        <f t="shared" si="48"/>
        <v>N/A</v>
      </c>
      <c r="I139" s="8" t="s">
        <v>1749</v>
      </c>
      <c r="J139" s="8" t="s">
        <v>1749</v>
      </c>
      <c r="K139" s="3" t="s">
        <v>734</v>
      </c>
      <c r="L139" s="105" t="str">
        <f t="shared" si="44"/>
        <v>N/A</v>
      </c>
    </row>
    <row r="140" spans="1:12" ht="25.5" x14ac:dyDescent="0.2">
      <c r="A140" s="128" t="s">
        <v>501</v>
      </c>
      <c r="B140" s="22" t="s">
        <v>213</v>
      </c>
      <c r="C140" s="40" t="s">
        <v>1749</v>
      </c>
      <c r="D140" s="27" t="str">
        <f t="shared" si="46"/>
        <v>N/A</v>
      </c>
      <c r="E140" s="40" t="s">
        <v>1749</v>
      </c>
      <c r="F140" s="27" t="str">
        <f t="shared" si="47"/>
        <v>N/A</v>
      </c>
      <c r="G140" s="40" t="s">
        <v>1749</v>
      </c>
      <c r="H140" s="27" t="str">
        <f t="shared" si="48"/>
        <v>N/A</v>
      </c>
      <c r="I140" s="8" t="s">
        <v>1749</v>
      </c>
      <c r="J140" s="8" t="s">
        <v>1749</v>
      </c>
      <c r="K140" s="3" t="s">
        <v>734</v>
      </c>
      <c r="L140" s="105" t="str">
        <f t="shared" si="44"/>
        <v>N/A</v>
      </c>
    </row>
    <row r="141" spans="1:12" ht="25.5" x14ac:dyDescent="0.2">
      <c r="A141" s="128" t="s">
        <v>502</v>
      </c>
      <c r="B141" s="22" t="s">
        <v>213</v>
      </c>
      <c r="C141" s="40" t="s">
        <v>1749</v>
      </c>
      <c r="D141" s="27" t="str">
        <f t="shared" si="46"/>
        <v>N/A</v>
      </c>
      <c r="E141" s="40" t="s">
        <v>1749</v>
      </c>
      <c r="F141" s="27" t="str">
        <f t="shared" si="47"/>
        <v>N/A</v>
      </c>
      <c r="G141" s="40" t="s">
        <v>1749</v>
      </c>
      <c r="H141" s="27" t="str">
        <f t="shared" si="48"/>
        <v>N/A</v>
      </c>
      <c r="I141" s="8" t="s">
        <v>1749</v>
      </c>
      <c r="J141" s="8" t="s">
        <v>1749</v>
      </c>
      <c r="K141" s="3" t="s">
        <v>734</v>
      </c>
      <c r="L141" s="105" t="str">
        <f t="shared" si="44"/>
        <v>N/A</v>
      </c>
    </row>
    <row r="142" spans="1:12" ht="25.5" x14ac:dyDescent="0.2">
      <c r="A142" s="128" t="s">
        <v>503</v>
      </c>
      <c r="B142" s="22" t="s">
        <v>213</v>
      </c>
      <c r="C142" s="40" t="s">
        <v>1749</v>
      </c>
      <c r="D142" s="5" t="str">
        <f t="shared" ref="D142" si="49">IF($B142="N/A","N/A",IF(C142&lt;0,"No","Yes"))</f>
        <v>N/A</v>
      </c>
      <c r="E142" s="40" t="s">
        <v>1749</v>
      </c>
      <c r="F142" s="5" t="str">
        <f t="shared" ref="F142" si="50">IF($B142="N/A","N/A",IF(E142&lt;0,"No","Yes"))</f>
        <v>N/A</v>
      </c>
      <c r="G142" s="40" t="s">
        <v>1749</v>
      </c>
      <c r="H142" s="5" t="str">
        <f t="shared" ref="H142" si="51">IF($B142="N/A","N/A",IF(G142&lt;0,"No","Yes"))</f>
        <v>N/A</v>
      </c>
      <c r="I142" s="8" t="s">
        <v>1749</v>
      </c>
      <c r="J142" s="8" t="s">
        <v>1749</v>
      </c>
      <c r="K142" s="3" t="s">
        <v>734</v>
      </c>
      <c r="L142" s="105" t="str">
        <f t="shared" si="44"/>
        <v>N/A</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1749</v>
      </c>
      <c r="J143" s="8" t="s">
        <v>1749</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1749</v>
      </c>
      <c r="J144" s="8" t="s">
        <v>1749</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1749</v>
      </c>
      <c r="J145" s="8" t="s">
        <v>1749</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1749</v>
      </c>
      <c r="J146" s="8" t="s">
        <v>1749</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1749</v>
      </c>
      <c r="J147" s="8" t="s">
        <v>1749</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1749</v>
      </c>
      <c r="J148" s="8" t="s">
        <v>1749</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1749</v>
      </c>
      <c r="J149" s="8" t="s">
        <v>1749</v>
      </c>
      <c r="K149" s="3" t="s">
        <v>734</v>
      </c>
      <c r="L149" s="105" t="str">
        <f t="shared" si="55"/>
        <v>N/A</v>
      </c>
    </row>
    <row r="150" spans="1:12" x14ac:dyDescent="0.2">
      <c r="A150" s="137" t="s">
        <v>733</v>
      </c>
      <c r="B150" s="30" t="s">
        <v>213</v>
      </c>
      <c r="C150" s="1">
        <v>1017953</v>
      </c>
      <c r="D150" s="7" t="str">
        <f t="shared" ref="D150:D172" si="56">IF($B150="N/A","N/A",IF(C150&gt;10,"No",IF(C150&lt;-10,"No","Yes")))</f>
        <v>N/A</v>
      </c>
      <c r="E150" s="1">
        <v>1063834</v>
      </c>
      <c r="F150" s="7" t="str">
        <f t="shared" ref="F150:F172" si="57">IF($B150="N/A","N/A",IF(E150&gt;10,"No",IF(E150&lt;-10,"No","Yes")))</f>
        <v>N/A</v>
      </c>
      <c r="G150" s="1">
        <v>1253205</v>
      </c>
      <c r="H150" s="7" t="str">
        <f t="shared" ref="H150:H172" si="58">IF($B150="N/A","N/A",IF(G150&gt;10,"No",IF(G150&lt;-10,"No","Yes")))</f>
        <v>N/A</v>
      </c>
      <c r="I150" s="8">
        <v>4.5069999999999997</v>
      </c>
      <c r="J150" s="8">
        <v>17.8</v>
      </c>
      <c r="K150" s="30" t="s">
        <v>734</v>
      </c>
      <c r="L150" s="105" t="str">
        <f t="shared" ref="L150:L172" si="59">IF(J150="Div by 0", "N/A", IF(K150="N/A","N/A", IF(J150&gt;VALUE(MID(K150,1,2)), "No", IF(J150&lt;-1*VALUE(MID(K150,1,2)), "No", "Yes"))))</f>
        <v>Yes</v>
      </c>
    </row>
    <row r="151" spans="1:12" x14ac:dyDescent="0.2">
      <c r="A151" s="137" t="s">
        <v>531</v>
      </c>
      <c r="B151" s="30" t="s">
        <v>213</v>
      </c>
      <c r="C151" s="1">
        <v>1747</v>
      </c>
      <c r="D151" s="7" t="str">
        <f t="shared" si="56"/>
        <v>N/A</v>
      </c>
      <c r="E151" s="1">
        <v>1671</v>
      </c>
      <c r="F151" s="7" t="str">
        <f t="shared" si="57"/>
        <v>N/A</v>
      </c>
      <c r="G151" s="1">
        <v>1907</v>
      </c>
      <c r="H151" s="7" t="str">
        <f t="shared" si="58"/>
        <v>N/A</v>
      </c>
      <c r="I151" s="8">
        <v>-4.3499999999999996</v>
      </c>
      <c r="J151" s="8">
        <v>14.12</v>
      </c>
      <c r="K151" s="30" t="s">
        <v>734</v>
      </c>
      <c r="L151" s="105" t="str">
        <f t="shared" si="59"/>
        <v>Yes</v>
      </c>
    </row>
    <row r="152" spans="1:12" x14ac:dyDescent="0.2">
      <c r="A152" s="137" t="s">
        <v>532</v>
      </c>
      <c r="B152" s="30" t="s">
        <v>213</v>
      </c>
      <c r="C152" s="1">
        <v>86133</v>
      </c>
      <c r="D152" s="7" t="str">
        <f t="shared" si="56"/>
        <v>N/A</v>
      </c>
      <c r="E152" s="1">
        <v>85911</v>
      </c>
      <c r="F152" s="7" t="str">
        <f t="shared" si="57"/>
        <v>N/A</v>
      </c>
      <c r="G152" s="1">
        <v>88358</v>
      </c>
      <c r="H152" s="7" t="str">
        <f t="shared" si="58"/>
        <v>N/A</v>
      </c>
      <c r="I152" s="8">
        <v>-0.25800000000000001</v>
      </c>
      <c r="J152" s="8">
        <v>2.8479999999999999</v>
      </c>
      <c r="K152" s="30" t="s">
        <v>734</v>
      </c>
      <c r="L152" s="105" t="str">
        <f t="shared" si="59"/>
        <v>Yes</v>
      </c>
    </row>
    <row r="153" spans="1:12" x14ac:dyDescent="0.2">
      <c r="A153" s="137" t="s">
        <v>533</v>
      </c>
      <c r="B153" s="30" t="s">
        <v>213</v>
      </c>
      <c r="C153" s="1">
        <v>615864</v>
      </c>
      <c r="D153" s="7" t="str">
        <f t="shared" si="56"/>
        <v>N/A</v>
      </c>
      <c r="E153" s="1">
        <v>633571</v>
      </c>
      <c r="F153" s="7" t="str">
        <f t="shared" si="57"/>
        <v>N/A</v>
      </c>
      <c r="G153" s="1">
        <v>619701</v>
      </c>
      <c r="H153" s="7" t="str">
        <f t="shared" si="58"/>
        <v>N/A</v>
      </c>
      <c r="I153" s="8">
        <v>2.875</v>
      </c>
      <c r="J153" s="8">
        <v>-2.19</v>
      </c>
      <c r="K153" s="30" t="s">
        <v>734</v>
      </c>
      <c r="L153" s="105" t="str">
        <f t="shared" si="59"/>
        <v>Yes</v>
      </c>
    </row>
    <row r="154" spans="1:12" x14ac:dyDescent="0.2">
      <c r="A154" s="137" t="s">
        <v>534</v>
      </c>
      <c r="B154" s="30" t="s">
        <v>213</v>
      </c>
      <c r="C154" s="1">
        <v>314209</v>
      </c>
      <c r="D154" s="7" t="str">
        <f t="shared" si="56"/>
        <v>N/A</v>
      </c>
      <c r="E154" s="1">
        <v>342681</v>
      </c>
      <c r="F154" s="7" t="str">
        <f t="shared" si="57"/>
        <v>N/A</v>
      </c>
      <c r="G154" s="1">
        <v>543165</v>
      </c>
      <c r="H154" s="7" t="str">
        <f t="shared" si="58"/>
        <v>N/A</v>
      </c>
      <c r="I154" s="8">
        <v>9.0609999999999999</v>
      </c>
      <c r="J154" s="8">
        <v>58.5</v>
      </c>
      <c r="K154" s="30" t="s">
        <v>734</v>
      </c>
      <c r="L154" s="105" t="str">
        <f t="shared" si="59"/>
        <v>No</v>
      </c>
    </row>
    <row r="155" spans="1:12" x14ac:dyDescent="0.2">
      <c r="A155" s="128" t="s">
        <v>535</v>
      </c>
      <c r="B155" s="3" t="s">
        <v>213</v>
      </c>
      <c r="C155" s="40">
        <v>88.305948260999998</v>
      </c>
      <c r="D155" s="5" t="str">
        <f t="shared" ref="D155:D159" si="60">IF($B155="N/A","N/A",IF(C155&lt;0,"No","Yes"))</f>
        <v>N/A</v>
      </c>
      <c r="E155" s="40">
        <v>88.626909961999999</v>
      </c>
      <c r="F155" s="5" t="str">
        <f t="shared" ref="F155:F159" si="61">IF($B155="N/A","N/A",IF(E155&lt;0,"No","Yes"))</f>
        <v>N/A</v>
      </c>
      <c r="G155" s="40">
        <v>87.652343599999995</v>
      </c>
      <c r="H155" s="5" t="str">
        <f t="shared" ref="H155:H159" si="62">IF($B155="N/A","N/A",IF(G155&lt;0,"No","Yes"))</f>
        <v>N/A</v>
      </c>
      <c r="I155" s="8">
        <v>0.36349999999999999</v>
      </c>
      <c r="J155" s="8">
        <v>-1.1000000000000001</v>
      </c>
      <c r="K155" s="30" t="s">
        <v>734</v>
      </c>
      <c r="L155" s="105" t="str">
        <f>IF(J155="Div by 0", "N/A", IF(OR(J155="N/A",K155="N/A"),"N/A", IF(J155&gt;VALUE(MID(K155,1,2)), "No", IF(J155&lt;-1*VALUE(MID(K155,1,2)), "No", "Yes"))))</f>
        <v>Yes</v>
      </c>
    </row>
    <row r="156" spans="1:12" ht="25.5" x14ac:dyDescent="0.2">
      <c r="A156" s="128" t="s">
        <v>536</v>
      </c>
      <c r="B156" s="3" t="s">
        <v>213</v>
      </c>
      <c r="C156" s="40">
        <v>3.1473507846</v>
      </c>
      <c r="D156" s="5" t="str">
        <f t="shared" si="60"/>
        <v>N/A</v>
      </c>
      <c r="E156" s="40">
        <v>2.9673432422000001</v>
      </c>
      <c r="F156" s="5" t="str">
        <f t="shared" si="61"/>
        <v>N/A</v>
      </c>
      <c r="G156" s="40">
        <v>3.3437368494999999</v>
      </c>
      <c r="H156" s="5" t="str">
        <f t="shared" si="62"/>
        <v>N/A</v>
      </c>
      <c r="I156" s="8">
        <v>-5.72</v>
      </c>
      <c r="J156" s="8">
        <v>12.68</v>
      </c>
      <c r="K156" s="3" t="s">
        <v>734</v>
      </c>
      <c r="L156" s="105" t="str">
        <f t="shared" ref="L156:L159" si="63">IF(J156="Div by 0", "N/A", IF(OR(J156="N/A",K156="N/A"),"N/A", IF(J156&gt;VALUE(MID(K156,1,2)), "No", IF(J156&lt;-1*VALUE(MID(K156,1,2)), "No", "Yes"))))</f>
        <v>Yes</v>
      </c>
    </row>
    <row r="157" spans="1:12" ht="25.5" x14ac:dyDescent="0.2">
      <c r="A157" s="128" t="s">
        <v>537</v>
      </c>
      <c r="B157" s="3" t="s">
        <v>213</v>
      </c>
      <c r="C157" s="40">
        <v>66.560797496000006</v>
      </c>
      <c r="D157" s="5" t="str">
        <f t="shared" si="60"/>
        <v>N/A</v>
      </c>
      <c r="E157" s="40">
        <v>66.879189144999998</v>
      </c>
      <c r="F157" s="5" t="str">
        <f t="shared" si="61"/>
        <v>N/A</v>
      </c>
      <c r="G157" s="40">
        <v>67.400491251000005</v>
      </c>
      <c r="H157" s="5" t="str">
        <f t="shared" si="62"/>
        <v>N/A</v>
      </c>
      <c r="I157" s="8">
        <v>0.4783</v>
      </c>
      <c r="J157" s="8">
        <v>0.77949999999999997</v>
      </c>
      <c r="K157" s="3" t="s">
        <v>734</v>
      </c>
      <c r="L157" s="105" t="str">
        <f t="shared" si="63"/>
        <v>Yes</v>
      </c>
    </row>
    <row r="158" spans="1:12" ht="25.5" x14ac:dyDescent="0.2">
      <c r="A158" s="128" t="s">
        <v>538</v>
      </c>
      <c r="B158" s="3" t="s">
        <v>213</v>
      </c>
      <c r="C158" s="40">
        <v>97.883750093000003</v>
      </c>
      <c r="D158" s="5" t="str">
        <f t="shared" si="60"/>
        <v>N/A</v>
      </c>
      <c r="E158" s="40">
        <v>98.011524926000007</v>
      </c>
      <c r="F158" s="5" t="str">
        <f t="shared" si="61"/>
        <v>N/A</v>
      </c>
      <c r="G158" s="40">
        <v>97.409695369000005</v>
      </c>
      <c r="H158" s="5" t="str">
        <f t="shared" si="62"/>
        <v>N/A</v>
      </c>
      <c r="I158" s="8">
        <v>0.1305</v>
      </c>
      <c r="J158" s="8">
        <v>-0.61399999999999999</v>
      </c>
      <c r="K158" s="3" t="s">
        <v>734</v>
      </c>
      <c r="L158" s="105" t="str">
        <f t="shared" si="63"/>
        <v>Yes</v>
      </c>
    </row>
    <row r="159" spans="1:12" ht="25.5" x14ac:dyDescent="0.2">
      <c r="A159" s="128" t="s">
        <v>539</v>
      </c>
      <c r="B159" s="3" t="s">
        <v>213</v>
      </c>
      <c r="C159" s="40">
        <v>92.778430666000006</v>
      </c>
      <c r="D159" s="5" t="str">
        <f t="shared" si="60"/>
        <v>N/A</v>
      </c>
      <c r="E159" s="40">
        <v>92.828235218000003</v>
      </c>
      <c r="F159" s="5" t="str">
        <f t="shared" si="61"/>
        <v>N/A</v>
      </c>
      <c r="G159" s="40">
        <v>89.725799976999994</v>
      </c>
      <c r="H159" s="5" t="str">
        <f t="shared" si="62"/>
        <v>N/A</v>
      </c>
      <c r="I159" s="8">
        <v>5.3699999999999998E-2</v>
      </c>
      <c r="J159" s="8">
        <v>-3.34</v>
      </c>
      <c r="K159" s="3" t="s">
        <v>734</v>
      </c>
      <c r="L159" s="105" t="str">
        <f t="shared" si="63"/>
        <v>Yes</v>
      </c>
    </row>
    <row r="160" spans="1:12" ht="25.5" x14ac:dyDescent="0.2">
      <c r="A160" s="137" t="s">
        <v>540</v>
      </c>
      <c r="B160" s="30" t="s">
        <v>213</v>
      </c>
      <c r="C160" s="1">
        <v>841667.77</v>
      </c>
      <c r="D160" s="7" t="str">
        <f t="shared" si="56"/>
        <v>N/A</v>
      </c>
      <c r="E160" s="1">
        <v>883146.32</v>
      </c>
      <c r="F160" s="7" t="str">
        <f t="shared" si="57"/>
        <v>N/A</v>
      </c>
      <c r="G160" s="1">
        <v>1040656.91</v>
      </c>
      <c r="H160" s="7" t="str">
        <f t="shared" si="58"/>
        <v>N/A</v>
      </c>
      <c r="I160" s="8">
        <v>4.9279999999999999</v>
      </c>
      <c r="J160" s="8">
        <v>17.84</v>
      </c>
      <c r="K160" s="30" t="s">
        <v>734</v>
      </c>
      <c r="L160" s="105" t="str">
        <f t="shared" si="59"/>
        <v>Yes</v>
      </c>
    </row>
    <row r="161" spans="1:12" x14ac:dyDescent="0.2">
      <c r="A161" s="137" t="s">
        <v>541</v>
      </c>
      <c r="B161" s="30" t="s">
        <v>213</v>
      </c>
      <c r="C161" s="10">
        <v>2676324761</v>
      </c>
      <c r="D161" s="7" t="str">
        <f t="shared" si="56"/>
        <v>N/A</v>
      </c>
      <c r="E161" s="10">
        <v>2673632968</v>
      </c>
      <c r="F161" s="7" t="str">
        <f t="shared" si="57"/>
        <v>N/A</v>
      </c>
      <c r="G161" s="10">
        <v>4086309178</v>
      </c>
      <c r="H161" s="7" t="str">
        <f t="shared" si="58"/>
        <v>N/A</v>
      </c>
      <c r="I161" s="8">
        <v>-0.10100000000000001</v>
      </c>
      <c r="J161" s="8">
        <v>52.84</v>
      </c>
      <c r="K161" s="30" t="s">
        <v>734</v>
      </c>
      <c r="L161" s="105" t="str">
        <f t="shared" si="59"/>
        <v>No</v>
      </c>
    </row>
    <row r="162" spans="1:12" x14ac:dyDescent="0.2">
      <c r="A162" s="137" t="s">
        <v>1264</v>
      </c>
      <c r="B162" s="30" t="s">
        <v>213</v>
      </c>
      <c r="C162" s="10">
        <v>2629.1240960999999</v>
      </c>
      <c r="D162" s="7" t="str">
        <f t="shared" si="56"/>
        <v>N/A</v>
      </c>
      <c r="E162" s="10">
        <v>2513.2050376000002</v>
      </c>
      <c r="F162" s="7" t="str">
        <f t="shared" si="57"/>
        <v>N/A</v>
      </c>
      <c r="G162" s="10">
        <v>3260.6869410999998</v>
      </c>
      <c r="H162" s="7" t="str">
        <f t="shared" si="58"/>
        <v>N/A</v>
      </c>
      <c r="I162" s="8">
        <v>-4.41</v>
      </c>
      <c r="J162" s="8">
        <v>29.74</v>
      </c>
      <c r="K162" s="30" t="s">
        <v>734</v>
      </c>
      <c r="L162" s="105" t="str">
        <f t="shared" si="59"/>
        <v>Yes</v>
      </c>
    </row>
    <row r="163" spans="1:12" ht="25.5" x14ac:dyDescent="0.2">
      <c r="A163" s="137" t="s">
        <v>1265</v>
      </c>
      <c r="B163" s="30" t="s">
        <v>213</v>
      </c>
      <c r="C163" s="10">
        <v>6344.4012592999998</v>
      </c>
      <c r="D163" s="7" t="str">
        <f t="shared" si="56"/>
        <v>N/A</v>
      </c>
      <c r="E163" s="10">
        <v>6749.3022142</v>
      </c>
      <c r="F163" s="7" t="str">
        <f t="shared" si="57"/>
        <v>N/A</v>
      </c>
      <c r="G163" s="10">
        <v>7583.3576297999998</v>
      </c>
      <c r="H163" s="7" t="str">
        <f t="shared" si="58"/>
        <v>N/A</v>
      </c>
      <c r="I163" s="8">
        <v>6.3819999999999997</v>
      </c>
      <c r="J163" s="8">
        <v>12.36</v>
      </c>
      <c r="K163" s="30" t="s">
        <v>734</v>
      </c>
      <c r="L163" s="105" t="str">
        <f t="shared" si="59"/>
        <v>Yes</v>
      </c>
    </row>
    <row r="164" spans="1:12" ht="25.5" x14ac:dyDescent="0.2">
      <c r="A164" s="137" t="s">
        <v>1266</v>
      </c>
      <c r="B164" s="30" t="s">
        <v>213</v>
      </c>
      <c r="C164" s="10">
        <v>8943.5344409000008</v>
      </c>
      <c r="D164" s="7" t="str">
        <f t="shared" si="56"/>
        <v>N/A</v>
      </c>
      <c r="E164" s="10">
        <v>8636.7121788999993</v>
      </c>
      <c r="F164" s="7" t="str">
        <f t="shared" si="57"/>
        <v>N/A</v>
      </c>
      <c r="G164" s="10">
        <v>9965.4731093999999</v>
      </c>
      <c r="H164" s="7" t="str">
        <f t="shared" si="58"/>
        <v>N/A</v>
      </c>
      <c r="I164" s="8">
        <v>-3.43</v>
      </c>
      <c r="J164" s="8">
        <v>15.39</v>
      </c>
      <c r="K164" s="30" t="s">
        <v>734</v>
      </c>
      <c r="L164" s="105" t="str">
        <f t="shared" si="59"/>
        <v>Yes</v>
      </c>
    </row>
    <row r="165" spans="1:12" ht="25.5" x14ac:dyDescent="0.2">
      <c r="A165" s="137" t="s">
        <v>1267</v>
      </c>
      <c r="B165" s="30" t="s">
        <v>213</v>
      </c>
      <c r="C165" s="10">
        <v>1358.2097768000001</v>
      </c>
      <c r="D165" s="7" t="str">
        <f t="shared" si="56"/>
        <v>N/A</v>
      </c>
      <c r="E165" s="10">
        <v>1331.9194660000001</v>
      </c>
      <c r="F165" s="7" t="str">
        <f t="shared" si="57"/>
        <v>N/A</v>
      </c>
      <c r="G165" s="10">
        <v>1517.2613696000001</v>
      </c>
      <c r="H165" s="7" t="str">
        <f t="shared" si="58"/>
        <v>N/A</v>
      </c>
      <c r="I165" s="8">
        <v>-1.94</v>
      </c>
      <c r="J165" s="8">
        <v>13.92</v>
      </c>
      <c r="K165" s="30" t="s">
        <v>734</v>
      </c>
      <c r="L165" s="105" t="str">
        <f t="shared" si="59"/>
        <v>Yes</v>
      </c>
    </row>
    <row r="166" spans="1:12" ht="25.5" x14ac:dyDescent="0.2">
      <c r="A166" s="137" t="s">
        <v>1268</v>
      </c>
      <c r="B166" s="30" t="s">
        <v>213</v>
      </c>
      <c r="C166" s="10">
        <v>3368.5703910000002</v>
      </c>
      <c r="D166" s="7" t="str">
        <f t="shared" si="56"/>
        <v>N/A</v>
      </c>
      <c r="E166" s="10">
        <v>3141.4077698999999</v>
      </c>
      <c r="F166" s="7" t="str">
        <f t="shared" si="57"/>
        <v>N/A</v>
      </c>
      <c r="G166" s="10">
        <v>4144.0509218999996</v>
      </c>
      <c r="H166" s="7" t="str">
        <f t="shared" si="58"/>
        <v>N/A</v>
      </c>
      <c r="I166" s="8">
        <v>-6.74</v>
      </c>
      <c r="J166" s="8">
        <v>31.92</v>
      </c>
      <c r="K166" s="30" t="s">
        <v>734</v>
      </c>
      <c r="L166" s="105" t="str">
        <f t="shared" si="59"/>
        <v>No</v>
      </c>
    </row>
    <row r="167" spans="1:12" x14ac:dyDescent="0.2">
      <c r="A167" s="168" t="s">
        <v>542</v>
      </c>
      <c r="B167" s="22" t="s">
        <v>213</v>
      </c>
      <c r="C167" s="29">
        <v>1665513151</v>
      </c>
      <c r="D167" s="27" t="str">
        <f t="shared" si="56"/>
        <v>N/A</v>
      </c>
      <c r="E167" s="29">
        <v>1862704864</v>
      </c>
      <c r="F167" s="27" t="str">
        <f t="shared" si="57"/>
        <v>N/A</v>
      </c>
      <c r="G167" s="29">
        <v>2551016662</v>
      </c>
      <c r="H167" s="27" t="str">
        <f t="shared" si="58"/>
        <v>N/A</v>
      </c>
      <c r="I167" s="8">
        <v>11.84</v>
      </c>
      <c r="J167" s="8">
        <v>36.950000000000003</v>
      </c>
      <c r="K167" s="28" t="s">
        <v>734</v>
      </c>
      <c r="L167" s="105" t="str">
        <f t="shared" si="59"/>
        <v>No</v>
      </c>
    </row>
    <row r="168" spans="1:12" x14ac:dyDescent="0.2">
      <c r="A168" s="168" t="s">
        <v>1269</v>
      </c>
      <c r="B168" s="22" t="s">
        <v>213</v>
      </c>
      <c r="C168" s="29">
        <v>1636.1395379000001</v>
      </c>
      <c r="D168" s="27" t="str">
        <f t="shared" si="56"/>
        <v>N/A</v>
      </c>
      <c r="E168" s="29">
        <v>1750.9356385000001</v>
      </c>
      <c r="F168" s="27" t="str">
        <f t="shared" si="57"/>
        <v>N/A</v>
      </c>
      <c r="G168" s="29">
        <v>2035.5940664</v>
      </c>
      <c r="H168" s="27" t="str">
        <f t="shared" si="58"/>
        <v>N/A</v>
      </c>
      <c r="I168" s="8">
        <v>7.016</v>
      </c>
      <c r="J168" s="8">
        <v>16.260000000000002</v>
      </c>
      <c r="K168" s="28" t="s">
        <v>734</v>
      </c>
      <c r="L168" s="105" t="str">
        <f t="shared" si="59"/>
        <v>Yes</v>
      </c>
    </row>
    <row r="169" spans="1:12" ht="25.5" x14ac:dyDescent="0.2">
      <c r="A169" s="168" t="s">
        <v>1270</v>
      </c>
      <c r="B169" s="30" t="s">
        <v>213</v>
      </c>
      <c r="C169" s="10">
        <v>6604.0062964999997</v>
      </c>
      <c r="D169" s="7" t="str">
        <f t="shared" si="56"/>
        <v>N/A</v>
      </c>
      <c r="E169" s="10">
        <v>6828.9359665000002</v>
      </c>
      <c r="F169" s="7" t="str">
        <f t="shared" si="57"/>
        <v>N/A</v>
      </c>
      <c r="G169" s="10">
        <v>5886.4813844</v>
      </c>
      <c r="H169" s="7" t="str">
        <f t="shared" si="58"/>
        <v>N/A</v>
      </c>
      <c r="I169" s="8">
        <v>3.4060000000000001</v>
      </c>
      <c r="J169" s="8">
        <v>-13.8</v>
      </c>
      <c r="K169" s="30" t="s">
        <v>734</v>
      </c>
      <c r="L169" s="105" t="str">
        <f t="shared" si="59"/>
        <v>Yes</v>
      </c>
    </row>
    <row r="170" spans="1:12" ht="25.5" x14ac:dyDescent="0.2">
      <c r="A170" s="168" t="s">
        <v>1271</v>
      </c>
      <c r="B170" s="30" t="s">
        <v>213</v>
      </c>
      <c r="C170" s="10">
        <v>10029.936202999999</v>
      </c>
      <c r="D170" s="7" t="str">
        <f t="shared" si="56"/>
        <v>N/A</v>
      </c>
      <c r="E170" s="10">
        <v>10486.961413999999</v>
      </c>
      <c r="F170" s="7" t="str">
        <f t="shared" si="57"/>
        <v>N/A</v>
      </c>
      <c r="G170" s="10">
        <v>10100.403517999999</v>
      </c>
      <c r="H170" s="7" t="str">
        <f t="shared" si="58"/>
        <v>N/A</v>
      </c>
      <c r="I170" s="8">
        <v>4.5570000000000004</v>
      </c>
      <c r="J170" s="8">
        <v>-3.69</v>
      </c>
      <c r="K170" s="30" t="s">
        <v>734</v>
      </c>
      <c r="L170" s="105" t="str">
        <f t="shared" si="59"/>
        <v>Yes</v>
      </c>
    </row>
    <row r="171" spans="1:12" ht="25.5" x14ac:dyDescent="0.2">
      <c r="A171" s="168" t="s">
        <v>1272</v>
      </c>
      <c r="B171" s="30" t="s">
        <v>213</v>
      </c>
      <c r="C171" s="10">
        <v>977.90222191999999</v>
      </c>
      <c r="D171" s="7" t="str">
        <f t="shared" si="56"/>
        <v>N/A</v>
      </c>
      <c r="E171" s="10">
        <v>1068.5575223999999</v>
      </c>
      <c r="F171" s="7" t="str">
        <f t="shared" si="57"/>
        <v>N/A</v>
      </c>
      <c r="G171" s="10">
        <v>1077.5596651000001</v>
      </c>
      <c r="H171" s="7" t="str">
        <f t="shared" si="58"/>
        <v>N/A</v>
      </c>
      <c r="I171" s="8">
        <v>9.27</v>
      </c>
      <c r="J171" s="8">
        <v>0.84250000000000003</v>
      </c>
      <c r="K171" s="30" t="s">
        <v>734</v>
      </c>
      <c r="L171" s="105" t="str">
        <f t="shared" si="59"/>
        <v>Yes</v>
      </c>
    </row>
    <row r="172" spans="1:12" ht="25.5" x14ac:dyDescent="0.2">
      <c r="A172" s="168" t="s">
        <v>1273</v>
      </c>
      <c r="B172" s="30" t="s">
        <v>213</v>
      </c>
      <c r="C172" s="10">
        <v>597.73171042000001</v>
      </c>
      <c r="D172" s="7" t="str">
        <f t="shared" si="56"/>
        <v>N/A</v>
      </c>
      <c r="E172" s="10">
        <v>797.65528873999995</v>
      </c>
      <c r="F172" s="7" t="str">
        <f t="shared" si="57"/>
        <v>N/A</v>
      </c>
      <c r="G172" s="10">
        <v>1803.1916378999999</v>
      </c>
      <c r="H172" s="7" t="str">
        <f t="shared" si="58"/>
        <v>N/A</v>
      </c>
      <c r="I172" s="8">
        <v>33.450000000000003</v>
      </c>
      <c r="J172" s="8">
        <v>126.1</v>
      </c>
      <c r="K172" s="30" t="s">
        <v>734</v>
      </c>
      <c r="L172" s="105" t="str">
        <f t="shared" si="59"/>
        <v>No</v>
      </c>
    </row>
    <row r="173" spans="1:12" ht="25.5" x14ac:dyDescent="0.2">
      <c r="A173" s="128" t="s">
        <v>543</v>
      </c>
      <c r="B173" s="92" t="s">
        <v>213</v>
      </c>
      <c r="C173" s="93">
        <v>318946115</v>
      </c>
      <c r="D173" s="94" t="str">
        <f>IF($B173="N/A","N/A",IF(C173&gt;10,"No",IF(C173&lt;-10,"No","Yes")))</f>
        <v>N/A</v>
      </c>
      <c r="E173" s="93">
        <v>359256525</v>
      </c>
      <c r="F173" s="94" t="str">
        <f>IF($B173="N/A","N/A",IF(E173&gt;10,"No",IF(E173&lt;-10,"No","Yes")))</f>
        <v>N/A</v>
      </c>
      <c r="G173" s="93">
        <v>467200032</v>
      </c>
      <c r="H173" s="94" t="str">
        <f>IF($B173="N/A","N/A",IF(G173&gt;10,"No",IF(G173&lt;-10,"No","Yes")))</f>
        <v>N/A</v>
      </c>
      <c r="I173" s="89">
        <v>12.64</v>
      </c>
      <c r="J173" s="89">
        <v>30.05</v>
      </c>
      <c r="K173" s="90" t="s">
        <v>734</v>
      </c>
      <c r="L173" s="107" t="str">
        <f>IF(J173="Div by 0", "N/A", IF(K173="N/A","N/A", IF(J173&gt;VALUE(MID(K173,1,2)), "No", IF(J173&lt;-1*VALUE(MID(K173,1,2)), "No", "Yes"))))</f>
        <v>No</v>
      </c>
    </row>
    <row r="174" spans="1:12" ht="25.5" x14ac:dyDescent="0.2">
      <c r="A174" s="128" t="s">
        <v>1274</v>
      </c>
      <c r="B174" s="30" t="s">
        <v>213</v>
      </c>
      <c r="C174" s="10">
        <v>70193530</v>
      </c>
      <c r="D174" s="7" t="str">
        <f t="shared" ref="D174:D181" si="64">IF($B174="N/A","N/A",IF(C174&gt;10,"No",IF(C174&lt;-10,"No","Yes")))</f>
        <v>N/A</v>
      </c>
      <c r="E174" s="10">
        <v>64314741</v>
      </c>
      <c r="F174" s="7" t="str">
        <f t="shared" ref="F174:F181" si="65">IF($B174="N/A","N/A",IF(E174&gt;10,"No",IF(E174&lt;-10,"No","Yes")))</f>
        <v>N/A</v>
      </c>
      <c r="G174" s="10">
        <v>14184647</v>
      </c>
      <c r="H174" s="7" t="str">
        <f t="shared" ref="H174:H181" si="66">IF($B174="N/A","N/A",IF(G174&gt;10,"No",IF(G174&lt;-10,"No","Yes")))</f>
        <v>N/A</v>
      </c>
      <c r="I174" s="8">
        <v>-8.3800000000000008</v>
      </c>
      <c r="J174" s="8">
        <v>-77.900000000000006</v>
      </c>
      <c r="K174" s="30" t="s">
        <v>734</v>
      </c>
      <c r="L174" s="105" t="str">
        <f t="shared" ref="L174:L181" si="67">IF(J174="Div by 0", "N/A", IF(K174="N/A","N/A", IF(J174&gt;VALUE(MID(K174,1,2)), "No", IF(J174&lt;-1*VALUE(MID(K174,1,2)), "No", "Yes"))))</f>
        <v>No</v>
      </c>
    </row>
    <row r="175" spans="1:12" ht="25.5" x14ac:dyDescent="0.2">
      <c r="A175" s="128" t="s">
        <v>544</v>
      </c>
      <c r="B175" s="30" t="s">
        <v>213</v>
      </c>
      <c r="C175" s="10">
        <v>238363326</v>
      </c>
      <c r="D175" s="7" t="str">
        <f t="shared" si="64"/>
        <v>N/A</v>
      </c>
      <c r="E175" s="10">
        <v>264974793</v>
      </c>
      <c r="F175" s="7" t="str">
        <f t="shared" si="65"/>
        <v>N/A</v>
      </c>
      <c r="G175" s="10">
        <v>365099140</v>
      </c>
      <c r="H175" s="7" t="str">
        <f t="shared" si="66"/>
        <v>N/A</v>
      </c>
      <c r="I175" s="8">
        <v>11.16</v>
      </c>
      <c r="J175" s="8">
        <v>37.79</v>
      </c>
      <c r="K175" s="30" t="s">
        <v>734</v>
      </c>
      <c r="L175" s="105" t="str">
        <f t="shared" si="67"/>
        <v>No</v>
      </c>
    </row>
    <row r="176" spans="1:12" ht="25.5" x14ac:dyDescent="0.2">
      <c r="A176" s="128" t="s">
        <v>509</v>
      </c>
      <c r="B176" s="30" t="s">
        <v>213</v>
      </c>
      <c r="C176" s="10">
        <v>1038010180</v>
      </c>
      <c r="D176" s="7" t="str">
        <f t="shared" si="64"/>
        <v>N/A</v>
      </c>
      <c r="E176" s="10">
        <v>1174158805</v>
      </c>
      <c r="F176" s="7" t="str">
        <f t="shared" si="65"/>
        <v>N/A</v>
      </c>
      <c r="G176" s="10">
        <v>1704532843</v>
      </c>
      <c r="H176" s="7" t="str">
        <f t="shared" si="66"/>
        <v>N/A</v>
      </c>
      <c r="I176" s="8">
        <v>13.12</v>
      </c>
      <c r="J176" s="8">
        <v>45.17</v>
      </c>
      <c r="K176" s="30" t="s">
        <v>734</v>
      </c>
      <c r="L176" s="105" t="str">
        <f t="shared" si="67"/>
        <v>No</v>
      </c>
    </row>
    <row r="177" spans="1:12" ht="25.5" x14ac:dyDescent="0.2">
      <c r="A177" s="128" t="s">
        <v>510</v>
      </c>
      <c r="B177" s="30" t="s">
        <v>213</v>
      </c>
      <c r="C177" s="10">
        <v>313.32106197000002</v>
      </c>
      <c r="D177" s="7" t="str">
        <f t="shared" si="64"/>
        <v>N/A</v>
      </c>
      <c r="E177" s="10">
        <v>337.69979620999999</v>
      </c>
      <c r="F177" s="7" t="str">
        <f t="shared" si="65"/>
        <v>N/A</v>
      </c>
      <c r="G177" s="10">
        <v>372.80415574</v>
      </c>
      <c r="H177" s="7" t="str">
        <f t="shared" si="66"/>
        <v>N/A</v>
      </c>
      <c r="I177" s="8">
        <v>7.7809999999999997</v>
      </c>
      <c r="J177" s="8">
        <v>10.4</v>
      </c>
      <c r="K177" s="30" t="s">
        <v>734</v>
      </c>
      <c r="L177" s="105" t="str">
        <f t="shared" si="67"/>
        <v>Yes</v>
      </c>
    </row>
    <row r="178" spans="1:12" ht="25.5" x14ac:dyDescent="0.2">
      <c r="A178" s="128" t="s">
        <v>1275</v>
      </c>
      <c r="B178" s="22" t="s">
        <v>213</v>
      </c>
      <c r="C178" s="29">
        <v>68.955570640000005</v>
      </c>
      <c r="D178" s="27" t="str">
        <f t="shared" si="64"/>
        <v>N/A</v>
      </c>
      <c r="E178" s="29">
        <v>60.455617136000001</v>
      </c>
      <c r="F178" s="27" t="str">
        <f t="shared" si="65"/>
        <v>N/A</v>
      </c>
      <c r="G178" s="29">
        <v>11.318696462</v>
      </c>
      <c r="H178" s="27" t="str">
        <f t="shared" si="66"/>
        <v>N/A</v>
      </c>
      <c r="I178" s="8">
        <v>-12.3</v>
      </c>
      <c r="J178" s="8">
        <v>-81.3</v>
      </c>
      <c r="K178" s="28" t="s">
        <v>734</v>
      </c>
      <c r="L178" s="105" t="str">
        <f t="shared" si="67"/>
        <v>No</v>
      </c>
    </row>
    <row r="179" spans="1:12" ht="25.5" x14ac:dyDescent="0.2">
      <c r="A179" s="128" t="s">
        <v>511</v>
      </c>
      <c r="B179" s="22" t="s">
        <v>213</v>
      </c>
      <c r="C179" s="29">
        <v>234.15946119</v>
      </c>
      <c r="D179" s="27" t="str">
        <f t="shared" si="64"/>
        <v>N/A</v>
      </c>
      <c r="E179" s="29">
        <v>249.07531908000001</v>
      </c>
      <c r="F179" s="27" t="str">
        <f t="shared" si="65"/>
        <v>N/A</v>
      </c>
      <c r="G179" s="29">
        <v>291.33233589000002</v>
      </c>
      <c r="H179" s="27" t="str">
        <f t="shared" si="66"/>
        <v>N/A</v>
      </c>
      <c r="I179" s="8">
        <v>6.37</v>
      </c>
      <c r="J179" s="8">
        <v>16.97</v>
      </c>
      <c r="K179" s="28" t="s">
        <v>734</v>
      </c>
      <c r="L179" s="105" t="str">
        <f t="shared" si="67"/>
        <v>Yes</v>
      </c>
    </row>
    <row r="180" spans="1:12" ht="25.5" x14ac:dyDescent="0.2">
      <c r="A180" s="128" t="s">
        <v>512</v>
      </c>
      <c r="B180" s="22" t="s">
        <v>213</v>
      </c>
      <c r="C180" s="29">
        <v>1019.7034441</v>
      </c>
      <c r="D180" s="27" t="str">
        <f t="shared" si="64"/>
        <v>N/A</v>
      </c>
      <c r="E180" s="29">
        <v>1103.7049059999999</v>
      </c>
      <c r="F180" s="27" t="str">
        <f t="shared" si="65"/>
        <v>N/A</v>
      </c>
      <c r="G180" s="29">
        <v>1360.1388783</v>
      </c>
      <c r="H180" s="27" t="str">
        <f t="shared" si="66"/>
        <v>N/A</v>
      </c>
      <c r="I180" s="8">
        <v>8.2379999999999995</v>
      </c>
      <c r="J180" s="8">
        <v>23.23</v>
      </c>
      <c r="K180" s="28" t="s">
        <v>734</v>
      </c>
      <c r="L180" s="105" t="str">
        <f t="shared" si="67"/>
        <v>Yes</v>
      </c>
    </row>
    <row r="181" spans="1:12" ht="25.5" x14ac:dyDescent="0.2">
      <c r="A181" s="128" t="s">
        <v>1625</v>
      </c>
      <c r="B181" s="30" t="s">
        <v>213</v>
      </c>
      <c r="C181" s="9">
        <v>82.879759675000003</v>
      </c>
      <c r="D181" s="7" t="str">
        <f t="shared" si="64"/>
        <v>N/A</v>
      </c>
      <c r="E181" s="9">
        <v>83.991957392000003</v>
      </c>
      <c r="F181" s="7" t="str">
        <f t="shared" si="65"/>
        <v>N/A</v>
      </c>
      <c r="G181" s="9">
        <v>83.587601390000003</v>
      </c>
      <c r="H181" s="7" t="str">
        <f t="shared" si="66"/>
        <v>N/A</v>
      </c>
      <c r="I181" s="36">
        <v>1.3420000000000001</v>
      </c>
      <c r="J181" s="36">
        <v>-0.48099999999999998</v>
      </c>
      <c r="K181" s="30" t="s">
        <v>734</v>
      </c>
      <c r="L181" s="105" t="str">
        <f t="shared" si="67"/>
        <v>Yes</v>
      </c>
    </row>
    <row r="182" spans="1:12" ht="25.5" x14ac:dyDescent="0.2">
      <c r="A182" s="128" t="s">
        <v>1626</v>
      </c>
      <c r="B182" s="95" t="s">
        <v>213</v>
      </c>
      <c r="C182" s="96">
        <v>80.309101317</v>
      </c>
      <c r="D182" s="91" t="str">
        <f t="shared" ref="D182" si="68">IF($B182="N/A","N/A",IF(C182&lt;0,"No","Yes"))</f>
        <v>N/A</v>
      </c>
      <c r="E182" s="96">
        <v>80.191502095000004</v>
      </c>
      <c r="F182" s="91" t="str">
        <f t="shared" ref="F182" si="69">IF($B182="N/A","N/A",IF(E182&lt;0,"No","Yes"))</f>
        <v>N/A</v>
      </c>
      <c r="G182" s="96">
        <v>81.331934975999999</v>
      </c>
      <c r="H182" s="91" t="str">
        <f t="shared" ref="H182" si="70">IF($B182="N/A","N/A",IF(G182&lt;0,"No","Yes"))</f>
        <v>N/A</v>
      </c>
      <c r="I182" s="97">
        <v>-0.14599999999999999</v>
      </c>
      <c r="J182" s="97">
        <v>1.4219999999999999</v>
      </c>
      <c r="K182" s="95" t="s">
        <v>734</v>
      </c>
      <c r="L182" s="107" t="str">
        <f t="shared" ref="L182" si="71">IF(J182="Div by 0", "N/A", IF(OR(J182="N/A",K182="N/A"),"N/A", IF(J182&gt;VALUE(MID(K182,1,2)), "No", IF(J182&lt;-1*VALUE(MID(K182,1,2)), "No", "Yes"))))</f>
        <v>Yes</v>
      </c>
    </row>
    <row r="183" spans="1:12" ht="25.5" x14ac:dyDescent="0.2">
      <c r="A183" s="128" t="s">
        <v>1627</v>
      </c>
      <c r="B183" s="3" t="s">
        <v>213</v>
      </c>
      <c r="C183" s="9">
        <v>88.206610706999996</v>
      </c>
      <c r="D183" s="5" t="str">
        <f t="shared" ref="D183:D185" si="72">IF($B183="N/A","N/A",IF(C183&lt;0,"No","Yes"))</f>
        <v>N/A</v>
      </c>
      <c r="E183" s="9">
        <v>88.566074193000006</v>
      </c>
      <c r="F183" s="5" t="str">
        <f t="shared" ref="F183:F185" si="73">IF($B183="N/A","N/A",IF(E183&lt;0,"No","Yes"))</f>
        <v>N/A</v>
      </c>
      <c r="G183" s="9">
        <v>88.270445233999993</v>
      </c>
      <c r="H183" s="5" t="str">
        <f t="shared" ref="H183:H185" si="74">IF($B183="N/A","N/A",IF(G183&lt;0,"No","Yes"))</f>
        <v>N/A</v>
      </c>
      <c r="I183" s="36">
        <v>0.40749999999999997</v>
      </c>
      <c r="J183" s="36">
        <v>-0.33400000000000002</v>
      </c>
      <c r="K183" s="3" t="s">
        <v>734</v>
      </c>
      <c r="L183" s="105" t="str">
        <f t="shared" ref="L183:L213" si="75">IF(J183="Div by 0", "N/A", IF(OR(J183="N/A",K183="N/A"),"N/A", IF(J183&gt;VALUE(MID(K183,1,2)), "No", IF(J183&lt;-1*VALUE(MID(K183,1,2)), "No", "Yes"))))</f>
        <v>Yes</v>
      </c>
    </row>
    <row r="184" spans="1:12" ht="25.5" x14ac:dyDescent="0.2">
      <c r="A184" s="128" t="s">
        <v>1628</v>
      </c>
      <c r="B184" s="3" t="s">
        <v>213</v>
      </c>
      <c r="C184" s="9">
        <v>84.164360962999993</v>
      </c>
      <c r="D184" s="5" t="str">
        <f t="shared" si="72"/>
        <v>N/A</v>
      </c>
      <c r="E184" s="9">
        <v>84.529437110999993</v>
      </c>
      <c r="F184" s="5" t="str">
        <f t="shared" si="73"/>
        <v>N/A</v>
      </c>
      <c r="G184" s="9">
        <v>85.363586632999997</v>
      </c>
      <c r="H184" s="5" t="str">
        <f t="shared" si="74"/>
        <v>N/A</v>
      </c>
      <c r="I184" s="36">
        <v>0.43380000000000002</v>
      </c>
      <c r="J184" s="36">
        <v>0.98680000000000001</v>
      </c>
      <c r="K184" s="3" t="s">
        <v>734</v>
      </c>
      <c r="L184" s="105" t="str">
        <f t="shared" si="75"/>
        <v>Yes</v>
      </c>
    </row>
    <row r="185" spans="1:12" ht="25.5" x14ac:dyDescent="0.2">
      <c r="A185" s="128" t="s">
        <v>1629</v>
      </c>
      <c r="B185" s="3" t="s">
        <v>213</v>
      </c>
      <c r="C185" s="9">
        <v>78.915944483000004</v>
      </c>
      <c r="D185" s="5" t="str">
        <f t="shared" si="72"/>
        <v>N/A</v>
      </c>
      <c r="E185" s="9">
        <v>81.870019056000004</v>
      </c>
      <c r="F185" s="5" t="str">
        <f t="shared" si="73"/>
        <v>N/A</v>
      </c>
      <c r="G185" s="9">
        <v>80.806200693999997</v>
      </c>
      <c r="H185" s="5" t="str">
        <f t="shared" si="74"/>
        <v>N/A</v>
      </c>
      <c r="I185" s="36">
        <v>3.7429999999999999</v>
      </c>
      <c r="J185" s="36">
        <v>-1.3</v>
      </c>
      <c r="K185" s="3" t="s">
        <v>734</v>
      </c>
      <c r="L185" s="105" t="str">
        <f t="shared" si="75"/>
        <v>Yes</v>
      </c>
    </row>
    <row r="186" spans="1:12" ht="25.5" x14ac:dyDescent="0.2">
      <c r="A186" s="128" t="s">
        <v>1631</v>
      </c>
      <c r="B186" s="98" t="s">
        <v>213</v>
      </c>
      <c r="C186" s="96">
        <v>7.6754034813000001</v>
      </c>
      <c r="D186" s="88" t="str">
        <f>IF($B186="N/A","N/A",IF(C186&gt;10,"No",IF(C186&lt;-10,"No","Yes")))</f>
        <v>N/A</v>
      </c>
      <c r="E186" s="96">
        <v>7.3848927558000002</v>
      </c>
      <c r="F186" s="88" t="str">
        <f>IF($B186="N/A","N/A",IF(E186&gt;10,"No",IF(E186&lt;-10,"No","Yes")))</f>
        <v>N/A</v>
      </c>
      <c r="G186" s="96">
        <v>7.2289848827999998</v>
      </c>
      <c r="H186" s="88" t="str">
        <f>IF($B186="N/A","N/A",IF(G186&gt;10,"No",IF(G186&lt;-10,"No","Yes")))</f>
        <v>N/A</v>
      </c>
      <c r="I186" s="97">
        <v>-3.78</v>
      </c>
      <c r="J186" s="97">
        <v>-2.11</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1749</v>
      </c>
      <c r="J187" s="36" t="s">
        <v>1749</v>
      </c>
      <c r="K187" s="28" t="s">
        <v>734</v>
      </c>
      <c r="L187" s="105" t="str">
        <f t="shared" si="75"/>
        <v>N/A</v>
      </c>
    </row>
    <row r="188" spans="1:12" ht="25.5" x14ac:dyDescent="0.2">
      <c r="A188" s="128" t="s">
        <v>1633</v>
      </c>
      <c r="B188" s="22" t="s">
        <v>213</v>
      </c>
      <c r="C188" s="9">
        <v>1.4735454000000001E-3</v>
      </c>
      <c r="D188" s="27" t="str">
        <f t="shared" si="76"/>
        <v>N/A</v>
      </c>
      <c r="E188" s="9">
        <v>1.09039568E-2</v>
      </c>
      <c r="F188" s="27" t="str">
        <f t="shared" si="77"/>
        <v>N/A</v>
      </c>
      <c r="G188" s="9">
        <v>0</v>
      </c>
      <c r="H188" s="27" t="str">
        <f t="shared" si="78"/>
        <v>N/A</v>
      </c>
      <c r="I188" s="36">
        <v>640</v>
      </c>
      <c r="J188" s="36">
        <v>-100</v>
      </c>
      <c r="K188" s="28" t="s">
        <v>734</v>
      </c>
      <c r="L188" s="105" t="str">
        <f t="shared" si="75"/>
        <v>No</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1749</v>
      </c>
      <c r="J189" s="36" t="s">
        <v>1749</v>
      </c>
      <c r="K189" s="28" t="s">
        <v>734</v>
      </c>
      <c r="L189" s="105" t="str">
        <f t="shared" si="75"/>
        <v>N/A</v>
      </c>
    </row>
    <row r="190" spans="1:12" ht="25.5" x14ac:dyDescent="0.2">
      <c r="A190" s="128" t="s">
        <v>1635</v>
      </c>
      <c r="B190" s="22" t="s">
        <v>213</v>
      </c>
      <c r="C190" s="9">
        <v>0.1467651257</v>
      </c>
      <c r="D190" s="27" t="str">
        <f t="shared" si="76"/>
        <v>N/A</v>
      </c>
      <c r="E190" s="9">
        <v>0.14701541779999999</v>
      </c>
      <c r="F190" s="27" t="str">
        <f t="shared" si="77"/>
        <v>N/A</v>
      </c>
      <c r="G190" s="9">
        <v>0.22773608470000001</v>
      </c>
      <c r="H190" s="27" t="str">
        <f t="shared" si="78"/>
        <v>N/A</v>
      </c>
      <c r="I190" s="36">
        <v>0.17050000000000001</v>
      </c>
      <c r="J190" s="36">
        <v>54.91</v>
      </c>
      <c r="K190" s="28" t="s">
        <v>734</v>
      </c>
      <c r="L190" s="105" t="str">
        <f t="shared" si="75"/>
        <v>No</v>
      </c>
    </row>
    <row r="191" spans="1:12" ht="25.5" x14ac:dyDescent="0.2">
      <c r="A191" s="128" t="s">
        <v>1636</v>
      </c>
      <c r="B191" s="22" t="s">
        <v>213</v>
      </c>
      <c r="C191" s="9">
        <v>71.875813519999994</v>
      </c>
      <c r="D191" s="27" t="str">
        <f t="shared" si="76"/>
        <v>N/A</v>
      </c>
      <c r="E191" s="9">
        <v>76.027744929999997</v>
      </c>
      <c r="F191" s="27" t="str">
        <f t="shared" si="77"/>
        <v>N/A</v>
      </c>
      <c r="G191" s="9">
        <v>66.366556149999994</v>
      </c>
      <c r="H191" s="27" t="str">
        <f t="shared" si="78"/>
        <v>N/A</v>
      </c>
      <c r="I191" s="36">
        <v>5.7770000000000001</v>
      </c>
      <c r="J191" s="36">
        <v>-12.7</v>
      </c>
      <c r="K191" s="28" t="s">
        <v>734</v>
      </c>
      <c r="L191" s="105" t="str">
        <f t="shared" si="75"/>
        <v>Yes</v>
      </c>
    </row>
    <row r="192" spans="1:12" ht="25.5" x14ac:dyDescent="0.2">
      <c r="A192" s="128" t="s">
        <v>1637</v>
      </c>
      <c r="B192" s="22" t="s">
        <v>213</v>
      </c>
      <c r="C192" s="9">
        <v>5.3234284883000003</v>
      </c>
      <c r="D192" s="27" t="str">
        <f t="shared" si="76"/>
        <v>N/A</v>
      </c>
      <c r="E192" s="9">
        <v>3.4126564858999999</v>
      </c>
      <c r="F192" s="27" t="str">
        <f t="shared" si="77"/>
        <v>N/A</v>
      </c>
      <c r="G192" s="9">
        <v>5.3244281661999997</v>
      </c>
      <c r="H192" s="27" t="str">
        <f t="shared" si="78"/>
        <v>N/A</v>
      </c>
      <c r="I192" s="36">
        <v>-35.9</v>
      </c>
      <c r="J192" s="36">
        <v>56.02</v>
      </c>
      <c r="K192" s="28" t="s">
        <v>734</v>
      </c>
      <c r="L192" s="105" t="str">
        <f t="shared" si="75"/>
        <v>No</v>
      </c>
    </row>
    <row r="193" spans="1:12" ht="25.5" x14ac:dyDescent="0.2">
      <c r="A193" s="128" t="s">
        <v>1638</v>
      </c>
      <c r="B193" s="22" t="s">
        <v>213</v>
      </c>
      <c r="C193" s="9">
        <v>0.30806923310000001</v>
      </c>
      <c r="D193" s="27" t="str">
        <f t="shared" si="76"/>
        <v>N/A</v>
      </c>
      <c r="E193" s="9">
        <v>0.31771874179999998</v>
      </c>
      <c r="F193" s="27" t="str">
        <f t="shared" si="77"/>
        <v>N/A</v>
      </c>
      <c r="G193" s="9">
        <v>0</v>
      </c>
      <c r="H193" s="27" t="str">
        <f t="shared" si="78"/>
        <v>N/A</v>
      </c>
      <c r="I193" s="36">
        <v>3.1320000000000001</v>
      </c>
      <c r="J193" s="36">
        <v>-100</v>
      </c>
      <c r="K193" s="28" t="s">
        <v>734</v>
      </c>
      <c r="L193" s="105" t="str">
        <f t="shared" si="75"/>
        <v>No</v>
      </c>
    </row>
    <row r="194" spans="1:12" ht="25.5" x14ac:dyDescent="0.2">
      <c r="A194" s="128" t="s">
        <v>1639</v>
      </c>
      <c r="B194" s="22" t="s">
        <v>213</v>
      </c>
      <c r="C194" s="9">
        <v>36.019049995000003</v>
      </c>
      <c r="D194" s="27" t="str">
        <f t="shared" si="76"/>
        <v>N/A</v>
      </c>
      <c r="E194" s="9">
        <v>37.500587498000002</v>
      </c>
      <c r="F194" s="27" t="str">
        <f t="shared" si="77"/>
        <v>N/A</v>
      </c>
      <c r="G194" s="9">
        <v>37.568075454999999</v>
      </c>
      <c r="H194" s="27" t="str">
        <f t="shared" si="78"/>
        <v>N/A</v>
      </c>
      <c r="I194" s="36">
        <v>4.1130000000000004</v>
      </c>
      <c r="J194" s="36">
        <v>0.18</v>
      </c>
      <c r="K194" s="28" t="s">
        <v>734</v>
      </c>
      <c r="L194" s="105" t="str">
        <f t="shared" si="75"/>
        <v>Yes</v>
      </c>
    </row>
    <row r="195" spans="1:12" ht="25.5" x14ac:dyDescent="0.2">
      <c r="A195" s="128" t="s">
        <v>1640</v>
      </c>
      <c r="B195" s="22" t="s">
        <v>213</v>
      </c>
      <c r="C195" s="9">
        <v>2.3306577022999999</v>
      </c>
      <c r="D195" s="27" t="str">
        <f t="shared" si="76"/>
        <v>N/A</v>
      </c>
      <c r="E195" s="9">
        <v>10.744533452000001</v>
      </c>
      <c r="F195" s="27" t="str">
        <f t="shared" si="77"/>
        <v>N/A</v>
      </c>
      <c r="G195" s="9">
        <v>40.323969343000002</v>
      </c>
      <c r="H195" s="27" t="str">
        <f t="shared" si="78"/>
        <v>N/A</v>
      </c>
      <c r="I195" s="36">
        <v>361</v>
      </c>
      <c r="J195" s="36">
        <v>275.3</v>
      </c>
      <c r="K195" s="28" t="s">
        <v>734</v>
      </c>
      <c r="L195" s="105" t="str">
        <f t="shared" si="75"/>
        <v>No</v>
      </c>
    </row>
    <row r="196" spans="1:12" ht="25.5" x14ac:dyDescent="0.2">
      <c r="A196" s="128" t="s">
        <v>1641</v>
      </c>
      <c r="B196" s="22" t="s">
        <v>213</v>
      </c>
      <c r="C196" s="9">
        <v>0.24991330640000001</v>
      </c>
      <c r="D196" s="27" t="str">
        <f t="shared" si="76"/>
        <v>N/A</v>
      </c>
      <c r="E196" s="9">
        <v>0.23885305409999999</v>
      </c>
      <c r="F196" s="27" t="str">
        <f t="shared" si="77"/>
        <v>N/A</v>
      </c>
      <c r="G196" s="9">
        <v>0.23340155839999999</v>
      </c>
      <c r="H196" s="27" t="str">
        <f t="shared" si="78"/>
        <v>N/A</v>
      </c>
      <c r="I196" s="36">
        <v>-4.43</v>
      </c>
      <c r="J196" s="36">
        <v>-2.2799999999999998</v>
      </c>
      <c r="K196" s="28" t="s">
        <v>734</v>
      </c>
      <c r="L196" s="105" t="str">
        <f t="shared" si="75"/>
        <v>Yes</v>
      </c>
    </row>
    <row r="197" spans="1:12" ht="25.5" x14ac:dyDescent="0.2">
      <c r="A197" s="128" t="s">
        <v>1642</v>
      </c>
      <c r="B197" s="22" t="s">
        <v>213</v>
      </c>
      <c r="C197" s="9">
        <v>24.609977081</v>
      </c>
      <c r="D197" s="27" t="str">
        <f t="shared" si="76"/>
        <v>N/A</v>
      </c>
      <c r="E197" s="9">
        <v>35.084703064999999</v>
      </c>
      <c r="F197" s="27" t="str">
        <f t="shared" si="77"/>
        <v>N/A</v>
      </c>
      <c r="G197" s="9">
        <v>62.279674913999997</v>
      </c>
      <c r="H197" s="27" t="str">
        <f t="shared" si="78"/>
        <v>N/A</v>
      </c>
      <c r="I197" s="36">
        <v>42.56</v>
      </c>
      <c r="J197" s="36">
        <v>77.510000000000005</v>
      </c>
      <c r="K197" s="28" t="s">
        <v>734</v>
      </c>
      <c r="L197" s="105" t="str">
        <f t="shared" si="75"/>
        <v>No</v>
      </c>
    </row>
    <row r="198" spans="1:12" ht="25.5" x14ac:dyDescent="0.2">
      <c r="A198" s="128" t="s">
        <v>1643</v>
      </c>
      <c r="B198" s="22" t="s">
        <v>213</v>
      </c>
      <c r="C198" s="9">
        <v>66.131049271999998</v>
      </c>
      <c r="D198" s="27" t="str">
        <f t="shared" si="76"/>
        <v>N/A</v>
      </c>
      <c r="E198" s="9">
        <v>65.692673857000003</v>
      </c>
      <c r="F198" s="27" t="str">
        <f t="shared" si="77"/>
        <v>N/A</v>
      </c>
      <c r="G198" s="9">
        <v>64.521925781999997</v>
      </c>
      <c r="H198" s="27" t="str">
        <f t="shared" si="78"/>
        <v>N/A</v>
      </c>
      <c r="I198" s="36">
        <v>-0.66300000000000003</v>
      </c>
      <c r="J198" s="36">
        <v>-1.78</v>
      </c>
      <c r="K198" s="28" t="s">
        <v>734</v>
      </c>
      <c r="L198" s="105" t="str">
        <f t="shared" si="75"/>
        <v>Yes</v>
      </c>
    </row>
    <row r="199" spans="1:12" ht="25.5" x14ac:dyDescent="0.2">
      <c r="A199" s="128" t="s">
        <v>1644</v>
      </c>
      <c r="B199" s="22" t="s">
        <v>213</v>
      </c>
      <c r="C199" s="9">
        <v>18.284144748999999</v>
      </c>
      <c r="D199" s="27" t="str">
        <f t="shared" si="76"/>
        <v>N/A</v>
      </c>
      <c r="E199" s="9">
        <v>21.073212550000001</v>
      </c>
      <c r="F199" s="27" t="str">
        <f t="shared" si="77"/>
        <v>N/A</v>
      </c>
      <c r="G199" s="9">
        <v>27.821784943000001</v>
      </c>
      <c r="H199" s="27" t="str">
        <f t="shared" si="78"/>
        <v>N/A</v>
      </c>
      <c r="I199" s="36">
        <v>15.25</v>
      </c>
      <c r="J199" s="36">
        <v>32.020000000000003</v>
      </c>
      <c r="K199" s="28" t="s">
        <v>734</v>
      </c>
      <c r="L199" s="105" t="str">
        <f t="shared" si="75"/>
        <v>No</v>
      </c>
    </row>
    <row r="200" spans="1:12" ht="25.5" x14ac:dyDescent="0.2">
      <c r="A200" s="128" t="s">
        <v>1645</v>
      </c>
      <c r="B200" s="22" t="s">
        <v>213</v>
      </c>
      <c r="C200" s="9">
        <v>0.6821533018</v>
      </c>
      <c r="D200" s="27" t="str">
        <f t="shared" si="76"/>
        <v>N/A</v>
      </c>
      <c r="E200" s="9">
        <v>1.0411398771</v>
      </c>
      <c r="F200" s="27" t="str">
        <f t="shared" si="77"/>
        <v>N/A</v>
      </c>
      <c r="G200" s="9">
        <v>1.6638139810000001</v>
      </c>
      <c r="H200" s="27" t="str">
        <f t="shared" si="78"/>
        <v>N/A</v>
      </c>
      <c r="I200" s="36">
        <v>52.63</v>
      </c>
      <c r="J200" s="36">
        <v>59.81</v>
      </c>
      <c r="K200" s="28" t="s">
        <v>734</v>
      </c>
      <c r="L200" s="105" t="str">
        <f t="shared" si="75"/>
        <v>No</v>
      </c>
    </row>
    <row r="201" spans="1:12" ht="25.5" x14ac:dyDescent="0.2">
      <c r="A201" s="128" t="s">
        <v>1646</v>
      </c>
      <c r="B201" s="22" t="s">
        <v>213</v>
      </c>
      <c r="C201" s="9">
        <v>1.9647269999999999E-4</v>
      </c>
      <c r="D201" s="27" t="str">
        <f t="shared" si="76"/>
        <v>N/A</v>
      </c>
      <c r="E201" s="9">
        <v>0</v>
      </c>
      <c r="F201" s="27" t="str">
        <f t="shared" si="77"/>
        <v>N/A</v>
      </c>
      <c r="G201" s="9">
        <v>0</v>
      </c>
      <c r="H201" s="27" t="str">
        <f t="shared" si="78"/>
        <v>N/A</v>
      </c>
      <c r="I201" s="36">
        <v>-100</v>
      </c>
      <c r="J201" s="36" t="s">
        <v>1749</v>
      </c>
      <c r="K201" s="28" t="s">
        <v>734</v>
      </c>
      <c r="L201" s="105" t="str">
        <f t="shared" si="75"/>
        <v>N/A</v>
      </c>
    </row>
    <row r="202" spans="1:12" ht="25.5" x14ac:dyDescent="0.2">
      <c r="A202" s="128" t="s">
        <v>1647</v>
      </c>
      <c r="B202" s="22" t="s">
        <v>213</v>
      </c>
      <c r="C202" s="9">
        <v>5.54053085E-2</v>
      </c>
      <c r="D202" s="27" t="str">
        <f t="shared" si="76"/>
        <v>N/A</v>
      </c>
      <c r="E202" s="9">
        <v>4.8691807199999999E-2</v>
      </c>
      <c r="F202" s="27" t="str">
        <f t="shared" si="77"/>
        <v>N/A</v>
      </c>
      <c r="G202" s="9">
        <v>6.2958574200000006E-2</v>
      </c>
      <c r="H202" s="27" t="str">
        <f t="shared" si="78"/>
        <v>N/A</v>
      </c>
      <c r="I202" s="36">
        <v>-12.1</v>
      </c>
      <c r="J202" s="36">
        <v>29.3</v>
      </c>
      <c r="K202" s="28" t="s">
        <v>734</v>
      </c>
      <c r="L202" s="105" t="str">
        <f t="shared" si="75"/>
        <v>Yes</v>
      </c>
    </row>
    <row r="203" spans="1:12" ht="25.5" x14ac:dyDescent="0.2">
      <c r="A203" s="128" t="s">
        <v>1648</v>
      </c>
      <c r="B203" s="22" t="s">
        <v>213</v>
      </c>
      <c r="C203" s="9">
        <v>1.3753090999999999E-3</v>
      </c>
      <c r="D203" s="27" t="str">
        <f t="shared" si="76"/>
        <v>N/A</v>
      </c>
      <c r="E203" s="9">
        <v>2.4063904699999999E-2</v>
      </c>
      <c r="F203" s="27" t="str">
        <f t="shared" si="77"/>
        <v>N/A</v>
      </c>
      <c r="G203" s="9">
        <v>8.8493103700000006E-2</v>
      </c>
      <c r="H203" s="27" t="str">
        <f t="shared" si="78"/>
        <v>N/A</v>
      </c>
      <c r="I203" s="36">
        <v>1650</v>
      </c>
      <c r="J203" s="36">
        <v>267.7</v>
      </c>
      <c r="K203" s="28" t="s">
        <v>734</v>
      </c>
      <c r="L203" s="105" t="str">
        <f t="shared" si="75"/>
        <v>No</v>
      </c>
    </row>
    <row r="204" spans="1:12" ht="25.5" x14ac:dyDescent="0.2">
      <c r="A204" s="128" t="s">
        <v>1649</v>
      </c>
      <c r="B204" s="22" t="s">
        <v>213</v>
      </c>
      <c r="C204" s="9">
        <v>1.1532948967000001</v>
      </c>
      <c r="D204" s="27" t="str">
        <f t="shared" si="76"/>
        <v>N/A</v>
      </c>
      <c r="E204" s="9">
        <v>1.2384450958</v>
      </c>
      <c r="F204" s="27" t="str">
        <f t="shared" si="77"/>
        <v>N/A</v>
      </c>
      <c r="G204" s="9">
        <v>1.860270267</v>
      </c>
      <c r="H204" s="27" t="str">
        <f t="shared" si="78"/>
        <v>N/A</v>
      </c>
      <c r="I204" s="36">
        <v>7.383</v>
      </c>
      <c r="J204" s="36">
        <v>50.21</v>
      </c>
      <c r="K204" s="28" t="s">
        <v>734</v>
      </c>
      <c r="L204" s="105" t="str">
        <f t="shared" si="75"/>
        <v>No</v>
      </c>
    </row>
    <row r="205" spans="1:12" ht="25.5" x14ac:dyDescent="0.2">
      <c r="A205" s="128" t="s">
        <v>1650</v>
      </c>
      <c r="B205" s="22" t="s">
        <v>213</v>
      </c>
      <c r="C205" s="9">
        <v>8.5170926399999999E-2</v>
      </c>
      <c r="D205" s="27" t="str">
        <f t="shared" si="76"/>
        <v>N/A</v>
      </c>
      <c r="E205" s="9">
        <v>0.18687126000000001</v>
      </c>
      <c r="F205" s="27" t="str">
        <f t="shared" si="77"/>
        <v>N/A</v>
      </c>
      <c r="G205" s="9">
        <v>1.1990057492999999</v>
      </c>
      <c r="H205" s="27" t="str">
        <f t="shared" si="78"/>
        <v>N/A</v>
      </c>
      <c r="I205" s="36">
        <v>119.4</v>
      </c>
      <c r="J205" s="36">
        <v>541.6</v>
      </c>
      <c r="K205" s="28" t="s">
        <v>734</v>
      </c>
      <c r="L205" s="105" t="str">
        <f t="shared" si="75"/>
        <v>No</v>
      </c>
    </row>
    <row r="206" spans="1:12" ht="25.5" x14ac:dyDescent="0.2">
      <c r="A206" s="128" t="s">
        <v>1651</v>
      </c>
      <c r="B206" s="22" t="s">
        <v>213</v>
      </c>
      <c r="C206" s="9">
        <v>7.1859899229000002</v>
      </c>
      <c r="D206" s="27" t="str">
        <f t="shared" si="76"/>
        <v>N/A</v>
      </c>
      <c r="E206" s="9">
        <v>8.1912215627999991</v>
      </c>
      <c r="F206" s="27" t="str">
        <f t="shared" si="77"/>
        <v>N/A</v>
      </c>
      <c r="G206" s="9">
        <v>9.7533923021</v>
      </c>
      <c r="H206" s="27" t="str">
        <f t="shared" si="78"/>
        <v>N/A</v>
      </c>
      <c r="I206" s="36">
        <v>13.99</v>
      </c>
      <c r="J206" s="36">
        <v>19.07</v>
      </c>
      <c r="K206" s="28" t="s">
        <v>734</v>
      </c>
      <c r="L206" s="105" t="str">
        <f t="shared" si="75"/>
        <v>Yes</v>
      </c>
    </row>
    <row r="207" spans="1:12" ht="25.5" x14ac:dyDescent="0.2">
      <c r="A207" s="128" t="s">
        <v>1652</v>
      </c>
      <c r="B207" s="22" t="s">
        <v>213</v>
      </c>
      <c r="C207" s="9">
        <v>4.9118179999999999E-4</v>
      </c>
      <c r="D207" s="27" t="str">
        <f t="shared" si="76"/>
        <v>N/A</v>
      </c>
      <c r="E207" s="9">
        <v>5.4519783999999998E-3</v>
      </c>
      <c r="F207" s="27" t="str">
        <f t="shared" si="77"/>
        <v>N/A</v>
      </c>
      <c r="G207" s="9">
        <v>3.2716115900000002E-2</v>
      </c>
      <c r="H207" s="27" t="str">
        <f t="shared" si="78"/>
        <v>N/A</v>
      </c>
      <c r="I207" s="36">
        <v>1010</v>
      </c>
      <c r="J207" s="36">
        <v>500.1</v>
      </c>
      <c r="K207" s="28" t="s">
        <v>734</v>
      </c>
      <c r="L207" s="105" t="str">
        <f t="shared" si="75"/>
        <v>No</v>
      </c>
    </row>
    <row r="208" spans="1:12" ht="25.5" x14ac:dyDescent="0.2">
      <c r="A208" s="128" t="s">
        <v>1653</v>
      </c>
      <c r="B208" s="22" t="s">
        <v>213</v>
      </c>
      <c r="C208" s="9">
        <v>6.9908925067999999</v>
      </c>
      <c r="D208" s="27" t="str">
        <f t="shared" si="76"/>
        <v>N/A</v>
      </c>
      <c r="E208" s="9">
        <v>12.314421234999999</v>
      </c>
      <c r="F208" s="27" t="str">
        <f t="shared" si="77"/>
        <v>N/A</v>
      </c>
      <c r="G208" s="9">
        <v>29.430141118000002</v>
      </c>
      <c r="H208" s="27" t="str">
        <f t="shared" si="78"/>
        <v>N/A</v>
      </c>
      <c r="I208" s="36">
        <v>76.150000000000006</v>
      </c>
      <c r="J208" s="36">
        <v>139</v>
      </c>
      <c r="K208" s="28" t="s">
        <v>734</v>
      </c>
      <c r="L208" s="105" t="str">
        <f t="shared" si="75"/>
        <v>No</v>
      </c>
    </row>
    <row r="209" spans="1:12" ht="25.5" x14ac:dyDescent="0.2">
      <c r="A209" s="128" t="s">
        <v>1654</v>
      </c>
      <c r="B209" s="22" t="s">
        <v>213</v>
      </c>
      <c r="C209" s="9">
        <v>0</v>
      </c>
      <c r="D209" s="27" t="str">
        <f t="shared" si="76"/>
        <v>N/A</v>
      </c>
      <c r="E209" s="9">
        <v>9.3999599999999994E-5</v>
      </c>
      <c r="F209" s="27" t="str">
        <f t="shared" si="77"/>
        <v>N/A</v>
      </c>
      <c r="G209" s="9">
        <v>1.5161127E-3</v>
      </c>
      <c r="H209" s="27" t="str">
        <f t="shared" si="78"/>
        <v>N/A</v>
      </c>
      <c r="I209" s="36" t="s">
        <v>1749</v>
      </c>
      <c r="J209" s="36">
        <v>1513</v>
      </c>
      <c r="K209" s="28" t="s">
        <v>734</v>
      </c>
      <c r="L209" s="105" t="str">
        <f t="shared" si="75"/>
        <v>No</v>
      </c>
    </row>
    <row r="210" spans="1:12" ht="25.5" x14ac:dyDescent="0.2">
      <c r="A210" s="128" t="s">
        <v>1655</v>
      </c>
      <c r="B210" s="22" t="s">
        <v>213</v>
      </c>
      <c r="C210" s="9">
        <v>4.4157244981000003</v>
      </c>
      <c r="D210" s="27" t="str">
        <f t="shared" si="76"/>
        <v>N/A</v>
      </c>
      <c r="E210" s="9">
        <v>4.2301712484999996</v>
      </c>
      <c r="F210" s="27" t="str">
        <f t="shared" si="77"/>
        <v>N/A</v>
      </c>
      <c r="G210" s="9">
        <v>12.308600748</v>
      </c>
      <c r="H210" s="27" t="str">
        <f t="shared" si="78"/>
        <v>N/A</v>
      </c>
      <c r="I210" s="36">
        <v>-4.2</v>
      </c>
      <c r="J210" s="36">
        <v>191</v>
      </c>
      <c r="K210" s="28" t="s">
        <v>734</v>
      </c>
      <c r="L210" s="105" t="str">
        <f t="shared" si="75"/>
        <v>No</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1749</v>
      </c>
      <c r="J211" s="36" t="s">
        <v>1749</v>
      </c>
      <c r="K211" s="28" t="s">
        <v>734</v>
      </c>
      <c r="L211" s="105" t="str">
        <f t="shared" si="75"/>
        <v>N/A</v>
      </c>
    </row>
    <row r="212" spans="1:12" ht="25.5" x14ac:dyDescent="0.2">
      <c r="A212" s="128" t="s">
        <v>1657</v>
      </c>
      <c r="B212" s="22" t="s">
        <v>213</v>
      </c>
      <c r="C212" s="9">
        <v>0.86379233619999995</v>
      </c>
      <c r="D212" s="27" t="str">
        <f t="shared" si="76"/>
        <v>N/A</v>
      </c>
      <c r="E212" s="9">
        <v>0.6642953694</v>
      </c>
      <c r="F212" s="27" t="str">
        <f t="shared" si="77"/>
        <v>N/A</v>
      </c>
      <c r="G212" s="9">
        <v>0</v>
      </c>
      <c r="H212" s="27" t="str">
        <f t="shared" si="78"/>
        <v>N/A</v>
      </c>
      <c r="I212" s="36">
        <v>-23.1</v>
      </c>
      <c r="J212" s="36">
        <v>-100</v>
      </c>
      <c r="K212" s="28" t="s">
        <v>734</v>
      </c>
      <c r="L212" s="105" t="str">
        <f t="shared" si="75"/>
        <v>No</v>
      </c>
    </row>
    <row r="213" spans="1:12" ht="38.25" x14ac:dyDescent="0.2">
      <c r="A213" s="129" t="s">
        <v>1630</v>
      </c>
      <c r="B213" s="113" t="s">
        <v>213</v>
      </c>
      <c r="C213" s="169">
        <v>1.5357290562999999</v>
      </c>
      <c r="D213" s="145" t="str">
        <f t="shared" si="76"/>
        <v>N/A</v>
      </c>
      <c r="E213" s="169">
        <v>1.5708277795000001</v>
      </c>
      <c r="F213" s="145" t="str">
        <f t="shared" si="77"/>
        <v>N/A</v>
      </c>
      <c r="G213" s="169">
        <v>1.6829648781</v>
      </c>
      <c r="H213" s="145" t="str">
        <f t="shared" si="78"/>
        <v>N/A</v>
      </c>
      <c r="I213" s="170">
        <v>2.2850000000000001</v>
      </c>
      <c r="J213" s="170">
        <v>7.1390000000000002</v>
      </c>
      <c r="K213" s="161" t="s">
        <v>734</v>
      </c>
      <c r="L213" s="116" t="str">
        <f t="shared" si="75"/>
        <v>Yes</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1748</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50252</v>
      </c>
      <c r="D6" s="7" t="str">
        <f t="shared" ref="D6:D39" si="0">IF($B6="N/A","N/A",IF(C6&gt;10,"No",IF(C6&lt;-10,"No","Yes")))</f>
        <v>N/A</v>
      </c>
      <c r="E6" s="1">
        <v>49005</v>
      </c>
      <c r="F6" s="7" t="str">
        <f t="shared" ref="F6:F39" si="1">IF($B6="N/A","N/A",IF(E6&gt;10,"No",IF(E6&lt;-10,"No","Yes")))</f>
        <v>N/A</v>
      </c>
      <c r="G6" s="1">
        <v>85731</v>
      </c>
      <c r="H6" s="7" t="str">
        <f t="shared" ref="H6:H39" si="2">IF($B6="N/A","N/A",IF(G6&gt;10,"No",IF(G6&lt;-10,"No","Yes")))</f>
        <v>N/A</v>
      </c>
      <c r="I6" s="36">
        <v>-2.48</v>
      </c>
      <c r="J6" s="36">
        <v>74.94</v>
      </c>
      <c r="K6" s="30" t="s">
        <v>734</v>
      </c>
      <c r="L6" s="105" t="str">
        <f t="shared" ref="L6:L39" si="3">IF(J6="Div by 0", "N/A", IF(K6="N/A","N/A", IF(J6&gt;VALUE(MID(K6,1,2)), "No", IF(J6&lt;-1*VALUE(MID(K6,1,2)), "No", "Yes"))))</f>
        <v>No</v>
      </c>
    </row>
    <row r="7" spans="1:12" x14ac:dyDescent="0.2">
      <c r="A7" s="138" t="s">
        <v>4</v>
      </c>
      <c r="B7" s="22" t="s">
        <v>213</v>
      </c>
      <c r="C7" s="23">
        <v>23098</v>
      </c>
      <c r="D7" s="27" t="str">
        <f t="shared" si="0"/>
        <v>N/A</v>
      </c>
      <c r="E7" s="23">
        <v>22617</v>
      </c>
      <c r="F7" s="27" t="str">
        <f t="shared" si="1"/>
        <v>N/A</v>
      </c>
      <c r="G7" s="23">
        <v>28988</v>
      </c>
      <c r="H7" s="27" t="str">
        <f t="shared" si="2"/>
        <v>N/A</v>
      </c>
      <c r="I7" s="8">
        <v>-2.08</v>
      </c>
      <c r="J7" s="8">
        <v>28.17</v>
      </c>
      <c r="K7" s="28" t="s">
        <v>734</v>
      </c>
      <c r="L7" s="105" t="str">
        <f t="shared" si="3"/>
        <v>Yes</v>
      </c>
    </row>
    <row r="8" spans="1:12" x14ac:dyDescent="0.2">
      <c r="A8" s="138" t="s">
        <v>359</v>
      </c>
      <c r="B8" s="22" t="s">
        <v>213</v>
      </c>
      <c r="C8" s="4">
        <v>45.964339727999999</v>
      </c>
      <c r="D8" s="27" t="str">
        <f>IF($B8="N/A","N/A",IF(C8&gt;10,"No",IF(C8&lt;-10,"No","Yes")))</f>
        <v>N/A</v>
      </c>
      <c r="E8" s="4">
        <v>46.152433424999998</v>
      </c>
      <c r="F8" s="27" t="str">
        <f t="shared" si="1"/>
        <v>N/A</v>
      </c>
      <c r="G8" s="4">
        <v>33.812739849000003</v>
      </c>
      <c r="H8" s="27" t="str">
        <f t="shared" si="2"/>
        <v>N/A</v>
      </c>
      <c r="I8" s="8">
        <v>0.40920000000000001</v>
      </c>
      <c r="J8" s="8">
        <v>-26.7</v>
      </c>
      <c r="K8" s="28" t="s">
        <v>734</v>
      </c>
      <c r="L8" s="105" t="str">
        <f t="shared" si="3"/>
        <v>Yes</v>
      </c>
    </row>
    <row r="9" spans="1:12" x14ac:dyDescent="0.2">
      <c r="A9" s="138" t="s">
        <v>83</v>
      </c>
      <c r="B9" s="22" t="s">
        <v>213</v>
      </c>
      <c r="C9" s="23">
        <v>23190.9</v>
      </c>
      <c r="D9" s="27" t="str">
        <f t="shared" si="0"/>
        <v>N/A</v>
      </c>
      <c r="E9" s="23">
        <v>23575.1</v>
      </c>
      <c r="F9" s="27" t="str">
        <f t="shared" si="1"/>
        <v>N/A</v>
      </c>
      <c r="G9" s="23">
        <v>30821.96</v>
      </c>
      <c r="H9" s="27" t="str">
        <f t="shared" si="2"/>
        <v>N/A</v>
      </c>
      <c r="I9" s="8">
        <v>1.657</v>
      </c>
      <c r="J9" s="8">
        <v>30.74</v>
      </c>
      <c r="K9" s="28" t="s">
        <v>734</v>
      </c>
      <c r="L9" s="105" t="str">
        <f t="shared" si="3"/>
        <v>No</v>
      </c>
    </row>
    <row r="10" spans="1:12" x14ac:dyDescent="0.2">
      <c r="A10" s="138" t="s">
        <v>100</v>
      </c>
      <c r="B10" s="22" t="s">
        <v>213</v>
      </c>
      <c r="C10" s="23">
        <v>6086</v>
      </c>
      <c r="D10" s="27" t="str">
        <f t="shared" si="0"/>
        <v>N/A</v>
      </c>
      <c r="E10" s="23">
        <v>4982</v>
      </c>
      <c r="F10" s="27" t="str">
        <f t="shared" si="1"/>
        <v>N/A</v>
      </c>
      <c r="G10" s="23">
        <v>5077</v>
      </c>
      <c r="H10" s="27" t="str">
        <f t="shared" si="2"/>
        <v>N/A</v>
      </c>
      <c r="I10" s="8">
        <v>-18.100000000000001</v>
      </c>
      <c r="J10" s="8">
        <v>1.907</v>
      </c>
      <c r="K10" s="28" t="s">
        <v>734</v>
      </c>
      <c r="L10" s="105" t="str">
        <f t="shared" si="3"/>
        <v>Yes</v>
      </c>
    </row>
    <row r="11" spans="1:12" x14ac:dyDescent="0.2">
      <c r="A11" s="138" t="s">
        <v>975</v>
      </c>
      <c r="B11" s="22" t="s">
        <v>213</v>
      </c>
      <c r="C11" s="23">
        <v>3032</v>
      </c>
      <c r="D11" s="27" t="str">
        <f t="shared" si="0"/>
        <v>N/A</v>
      </c>
      <c r="E11" s="23">
        <v>2359</v>
      </c>
      <c r="F11" s="27" t="str">
        <f t="shared" si="1"/>
        <v>N/A</v>
      </c>
      <c r="G11" s="23">
        <v>2334</v>
      </c>
      <c r="H11" s="27" t="str">
        <f t="shared" si="2"/>
        <v>N/A</v>
      </c>
      <c r="I11" s="8">
        <v>-22.2</v>
      </c>
      <c r="J11" s="8">
        <v>-1.06</v>
      </c>
      <c r="K11" s="28" t="s">
        <v>734</v>
      </c>
      <c r="L11" s="105" t="str">
        <f t="shared" si="3"/>
        <v>Yes</v>
      </c>
    </row>
    <row r="12" spans="1:12" x14ac:dyDescent="0.2">
      <c r="A12" s="138" t="s">
        <v>976</v>
      </c>
      <c r="B12" s="22" t="s">
        <v>213</v>
      </c>
      <c r="C12" s="23">
        <v>3027</v>
      </c>
      <c r="D12" s="27" t="str">
        <f t="shared" si="0"/>
        <v>N/A</v>
      </c>
      <c r="E12" s="23">
        <v>2602</v>
      </c>
      <c r="F12" s="27" t="str">
        <f t="shared" si="1"/>
        <v>N/A</v>
      </c>
      <c r="G12" s="23">
        <v>2722</v>
      </c>
      <c r="H12" s="27" t="str">
        <f t="shared" si="2"/>
        <v>N/A</v>
      </c>
      <c r="I12" s="8">
        <v>-14</v>
      </c>
      <c r="J12" s="8">
        <v>4.6120000000000001</v>
      </c>
      <c r="K12" s="28" t="s">
        <v>734</v>
      </c>
      <c r="L12" s="105" t="str">
        <f t="shared" si="3"/>
        <v>Yes</v>
      </c>
    </row>
    <row r="13" spans="1:12" x14ac:dyDescent="0.2">
      <c r="A13" s="138" t="s">
        <v>977</v>
      </c>
      <c r="B13" s="22" t="s">
        <v>213</v>
      </c>
      <c r="C13" s="23">
        <v>11</v>
      </c>
      <c r="D13" s="27" t="str">
        <f t="shared" si="0"/>
        <v>N/A</v>
      </c>
      <c r="E13" s="23">
        <v>11</v>
      </c>
      <c r="F13" s="27" t="str">
        <f t="shared" si="1"/>
        <v>N/A</v>
      </c>
      <c r="G13" s="23">
        <v>11</v>
      </c>
      <c r="H13" s="27" t="str">
        <f t="shared" si="2"/>
        <v>N/A</v>
      </c>
      <c r="I13" s="8">
        <v>-33.299999999999997</v>
      </c>
      <c r="J13" s="8">
        <v>50</v>
      </c>
      <c r="K13" s="28" t="s">
        <v>734</v>
      </c>
      <c r="L13" s="105" t="str">
        <f t="shared" si="3"/>
        <v>No</v>
      </c>
    </row>
    <row r="14" spans="1:12" x14ac:dyDescent="0.2">
      <c r="A14" s="138" t="s">
        <v>978</v>
      </c>
      <c r="B14" s="22" t="s">
        <v>213</v>
      </c>
      <c r="C14" s="23">
        <v>24</v>
      </c>
      <c r="D14" s="27" t="str">
        <f t="shared" si="0"/>
        <v>N/A</v>
      </c>
      <c r="E14" s="23">
        <v>19</v>
      </c>
      <c r="F14" s="27" t="str">
        <f t="shared" si="1"/>
        <v>N/A</v>
      </c>
      <c r="G14" s="23">
        <v>18</v>
      </c>
      <c r="H14" s="27" t="str">
        <f t="shared" si="2"/>
        <v>N/A</v>
      </c>
      <c r="I14" s="8">
        <v>-20.8</v>
      </c>
      <c r="J14" s="8">
        <v>-5.26</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1749</v>
      </c>
      <c r="J15" s="8" t="s">
        <v>1749</v>
      </c>
      <c r="K15" s="28" t="s">
        <v>734</v>
      </c>
      <c r="L15" s="105" t="str">
        <f t="shared" si="3"/>
        <v>N/A</v>
      </c>
    </row>
    <row r="16" spans="1:12" x14ac:dyDescent="0.2">
      <c r="A16" s="137" t="s">
        <v>102</v>
      </c>
      <c r="B16" s="22" t="s">
        <v>213</v>
      </c>
      <c r="C16" s="23">
        <v>11847</v>
      </c>
      <c r="D16" s="27" t="str">
        <f t="shared" si="0"/>
        <v>N/A</v>
      </c>
      <c r="E16" s="23">
        <v>10711</v>
      </c>
      <c r="F16" s="27" t="str">
        <f t="shared" si="1"/>
        <v>N/A</v>
      </c>
      <c r="G16" s="23">
        <v>10426</v>
      </c>
      <c r="H16" s="27" t="str">
        <f t="shared" si="2"/>
        <v>N/A</v>
      </c>
      <c r="I16" s="8">
        <v>-9.59</v>
      </c>
      <c r="J16" s="8">
        <v>-2.66</v>
      </c>
      <c r="K16" s="28" t="s">
        <v>734</v>
      </c>
      <c r="L16" s="105" t="str">
        <f t="shared" si="3"/>
        <v>Yes</v>
      </c>
    </row>
    <row r="17" spans="1:12" x14ac:dyDescent="0.2">
      <c r="A17" s="137" t="s">
        <v>980</v>
      </c>
      <c r="B17" s="22" t="s">
        <v>213</v>
      </c>
      <c r="C17" s="23">
        <v>7097</v>
      </c>
      <c r="D17" s="27" t="str">
        <f t="shared" si="0"/>
        <v>N/A</v>
      </c>
      <c r="E17" s="23">
        <v>6705</v>
      </c>
      <c r="F17" s="27" t="str">
        <f t="shared" si="1"/>
        <v>N/A</v>
      </c>
      <c r="G17" s="23">
        <v>7780</v>
      </c>
      <c r="H17" s="27" t="str">
        <f t="shared" si="2"/>
        <v>N/A</v>
      </c>
      <c r="I17" s="8">
        <v>-5.52</v>
      </c>
      <c r="J17" s="8">
        <v>16.03</v>
      </c>
      <c r="K17" s="28" t="s">
        <v>734</v>
      </c>
      <c r="L17" s="105" t="str">
        <f t="shared" si="3"/>
        <v>Yes</v>
      </c>
    </row>
    <row r="18" spans="1:12" x14ac:dyDescent="0.2">
      <c r="A18" s="137" t="s">
        <v>981</v>
      </c>
      <c r="B18" s="22" t="s">
        <v>213</v>
      </c>
      <c r="C18" s="23">
        <v>3720</v>
      </c>
      <c r="D18" s="27" t="str">
        <f t="shared" si="0"/>
        <v>N/A</v>
      </c>
      <c r="E18" s="23">
        <v>3017</v>
      </c>
      <c r="F18" s="27" t="str">
        <f t="shared" si="1"/>
        <v>N/A</v>
      </c>
      <c r="G18" s="23">
        <v>1883</v>
      </c>
      <c r="H18" s="27" t="str">
        <f t="shared" si="2"/>
        <v>N/A</v>
      </c>
      <c r="I18" s="8">
        <v>-18.899999999999999</v>
      </c>
      <c r="J18" s="8">
        <v>-37.6</v>
      </c>
      <c r="K18" s="28" t="s">
        <v>734</v>
      </c>
      <c r="L18" s="105" t="str">
        <f t="shared" si="3"/>
        <v>No</v>
      </c>
    </row>
    <row r="19" spans="1:12" x14ac:dyDescent="0.2">
      <c r="A19" s="137" t="s">
        <v>982</v>
      </c>
      <c r="B19" s="22" t="s">
        <v>213</v>
      </c>
      <c r="C19" s="23">
        <v>569</v>
      </c>
      <c r="D19" s="27" t="str">
        <f t="shared" si="0"/>
        <v>N/A</v>
      </c>
      <c r="E19" s="23">
        <v>563</v>
      </c>
      <c r="F19" s="27" t="str">
        <f t="shared" si="1"/>
        <v>N/A</v>
      </c>
      <c r="G19" s="23">
        <v>349</v>
      </c>
      <c r="H19" s="27" t="str">
        <f t="shared" si="2"/>
        <v>N/A</v>
      </c>
      <c r="I19" s="8">
        <v>-1.05</v>
      </c>
      <c r="J19" s="8">
        <v>-38</v>
      </c>
      <c r="K19" s="28" t="s">
        <v>734</v>
      </c>
      <c r="L19" s="105" t="str">
        <f t="shared" si="3"/>
        <v>No</v>
      </c>
    </row>
    <row r="20" spans="1:12" x14ac:dyDescent="0.2">
      <c r="A20" s="137" t="s">
        <v>983</v>
      </c>
      <c r="B20" s="22" t="s">
        <v>213</v>
      </c>
      <c r="C20" s="23">
        <v>461</v>
      </c>
      <c r="D20" s="27" t="str">
        <f t="shared" si="0"/>
        <v>N/A</v>
      </c>
      <c r="E20" s="23">
        <v>425</v>
      </c>
      <c r="F20" s="27" t="str">
        <f t="shared" si="1"/>
        <v>N/A</v>
      </c>
      <c r="G20" s="23">
        <v>414</v>
      </c>
      <c r="H20" s="27" t="str">
        <f t="shared" si="2"/>
        <v>N/A</v>
      </c>
      <c r="I20" s="8">
        <v>-7.81</v>
      </c>
      <c r="J20" s="8">
        <v>-2.59</v>
      </c>
      <c r="K20" s="28" t="s">
        <v>734</v>
      </c>
      <c r="L20" s="105" t="str">
        <f t="shared" si="3"/>
        <v>Yes</v>
      </c>
    </row>
    <row r="21" spans="1:12" x14ac:dyDescent="0.2">
      <c r="A21" s="128" t="s">
        <v>984</v>
      </c>
      <c r="B21" s="22" t="s">
        <v>213</v>
      </c>
      <c r="C21" s="23">
        <v>0</v>
      </c>
      <c r="D21" s="27" t="str">
        <f t="shared" si="0"/>
        <v>N/A</v>
      </c>
      <c r="E21" s="23">
        <v>11</v>
      </c>
      <c r="F21" s="27" t="str">
        <f t="shared" si="1"/>
        <v>N/A</v>
      </c>
      <c r="G21" s="23">
        <v>0</v>
      </c>
      <c r="H21" s="27" t="str">
        <f t="shared" si="2"/>
        <v>N/A</v>
      </c>
      <c r="I21" s="8" t="s">
        <v>1749</v>
      </c>
      <c r="J21" s="8">
        <v>-100</v>
      </c>
      <c r="K21" s="28" t="s">
        <v>734</v>
      </c>
      <c r="L21" s="105" t="str">
        <f t="shared" si="3"/>
        <v>No</v>
      </c>
    </row>
    <row r="22" spans="1:12" x14ac:dyDescent="0.2">
      <c r="A22" s="137" t="s">
        <v>1690</v>
      </c>
      <c r="B22" s="22" t="s">
        <v>213</v>
      </c>
      <c r="C22" s="23">
        <v>13271</v>
      </c>
      <c r="D22" s="27" t="str">
        <f t="shared" si="0"/>
        <v>N/A</v>
      </c>
      <c r="E22" s="23">
        <v>12802</v>
      </c>
      <c r="F22" s="27" t="str">
        <f t="shared" si="1"/>
        <v>N/A</v>
      </c>
      <c r="G22" s="23">
        <v>16426</v>
      </c>
      <c r="H22" s="27" t="str">
        <f t="shared" si="2"/>
        <v>N/A</v>
      </c>
      <c r="I22" s="8">
        <v>-3.53</v>
      </c>
      <c r="J22" s="8">
        <v>28.31</v>
      </c>
      <c r="K22" s="28" t="s">
        <v>734</v>
      </c>
      <c r="L22" s="105" t="str">
        <f t="shared" si="3"/>
        <v>Yes</v>
      </c>
    </row>
    <row r="23" spans="1:12" x14ac:dyDescent="0.2">
      <c r="A23" s="137" t="s">
        <v>985</v>
      </c>
      <c r="B23" s="22" t="s">
        <v>213</v>
      </c>
      <c r="C23" s="23">
        <v>6635</v>
      </c>
      <c r="D23" s="27" t="str">
        <f t="shared" si="0"/>
        <v>N/A</v>
      </c>
      <c r="E23" s="23">
        <v>6488</v>
      </c>
      <c r="F23" s="27" t="str">
        <f t="shared" si="1"/>
        <v>N/A</v>
      </c>
      <c r="G23" s="23">
        <v>9953</v>
      </c>
      <c r="H23" s="27" t="str">
        <f t="shared" si="2"/>
        <v>N/A</v>
      </c>
      <c r="I23" s="8">
        <v>-2.2200000000000002</v>
      </c>
      <c r="J23" s="8">
        <v>53.41</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1749</v>
      </c>
      <c r="J24" s="8" t="s">
        <v>1749</v>
      </c>
      <c r="K24" s="28" t="s">
        <v>734</v>
      </c>
      <c r="L24" s="105" t="str">
        <f t="shared" si="3"/>
        <v>N/A</v>
      </c>
    </row>
    <row r="25" spans="1:12" x14ac:dyDescent="0.2">
      <c r="A25" s="137" t="s">
        <v>987</v>
      </c>
      <c r="B25" s="22" t="s">
        <v>213</v>
      </c>
      <c r="C25" s="23">
        <v>957</v>
      </c>
      <c r="D25" s="27" t="str">
        <f t="shared" si="0"/>
        <v>N/A</v>
      </c>
      <c r="E25" s="23">
        <v>889</v>
      </c>
      <c r="F25" s="27" t="str">
        <f t="shared" si="1"/>
        <v>N/A</v>
      </c>
      <c r="G25" s="23">
        <v>1079</v>
      </c>
      <c r="H25" s="27" t="str">
        <f t="shared" si="2"/>
        <v>N/A</v>
      </c>
      <c r="I25" s="8">
        <v>-7.11</v>
      </c>
      <c r="J25" s="8">
        <v>21.37</v>
      </c>
      <c r="K25" s="28" t="s">
        <v>734</v>
      </c>
      <c r="L25" s="105" t="str">
        <f t="shared" si="3"/>
        <v>Yes</v>
      </c>
    </row>
    <row r="26" spans="1:12" x14ac:dyDescent="0.2">
      <c r="A26" s="137" t="s">
        <v>988</v>
      </c>
      <c r="B26" s="22" t="s">
        <v>213</v>
      </c>
      <c r="C26" s="23">
        <v>4429</v>
      </c>
      <c r="D26" s="27" t="str">
        <f t="shared" si="0"/>
        <v>N/A</v>
      </c>
      <c r="E26" s="23">
        <v>4113</v>
      </c>
      <c r="F26" s="27" t="str">
        <f t="shared" si="1"/>
        <v>N/A</v>
      </c>
      <c r="G26" s="23">
        <v>4278</v>
      </c>
      <c r="H26" s="27" t="str">
        <f t="shared" si="2"/>
        <v>N/A</v>
      </c>
      <c r="I26" s="8">
        <v>-7.13</v>
      </c>
      <c r="J26" s="8">
        <v>4.0119999999999996</v>
      </c>
      <c r="K26" s="28" t="s">
        <v>734</v>
      </c>
      <c r="L26" s="105" t="str">
        <f t="shared" si="3"/>
        <v>Yes</v>
      </c>
    </row>
    <row r="27" spans="1:12" x14ac:dyDescent="0.2">
      <c r="A27" s="137" t="s">
        <v>989</v>
      </c>
      <c r="B27" s="22" t="s">
        <v>213</v>
      </c>
      <c r="C27" s="23">
        <v>298</v>
      </c>
      <c r="D27" s="27" t="str">
        <f t="shared" si="0"/>
        <v>N/A</v>
      </c>
      <c r="E27" s="23">
        <v>455</v>
      </c>
      <c r="F27" s="27" t="str">
        <f t="shared" si="1"/>
        <v>N/A</v>
      </c>
      <c r="G27" s="23">
        <v>242</v>
      </c>
      <c r="H27" s="27" t="str">
        <f t="shared" si="2"/>
        <v>N/A</v>
      </c>
      <c r="I27" s="8">
        <v>52.68</v>
      </c>
      <c r="J27" s="8">
        <v>-46.8</v>
      </c>
      <c r="K27" s="28" t="s">
        <v>734</v>
      </c>
      <c r="L27" s="105" t="str">
        <f t="shared" si="3"/>
        <v>No</v>
      </c>
    </row>
    <row r="28" spans="1:12" x14ac:dyDescent="0.2">
      <c r="A28" s="156" t="s">
        <v>990</v>
      </c>
      <c r="B28" s="22" t="s">
        <v>213</v>
      </c>
      <c r="C28" s="23">
        <v>868</v>
      </c>
      <c r="D28" s="27" t="str">
        <f t="shared" si="0"/>
        <v>N/A</v>
      </c>
      <c r="E28" s="23">
        <v>823</v>
      </c>
      <c r="F28" s="27" t="str">
        <f t="shared" si="1"/>
        <v>N/A</v>
      </c>
      <c r="G28" s="23">
        <v>856</v>
      </c>
      <c r="H28" s="27" t="str">
        <f t="shared" si="2"/>
        <v>N/A</v>
      </c>
      <c r="I28" s="8">
        <v>-5.18</v>
      </c>
      <c r="J28" s="8">
        <v>4.01</v>
      </c>
      <c r="K28" s="28" t="s">
        <v>734</v>
      </c>
      <c r="L28" s="105" t="str">
        <f t="shared" si="3"/>
        <v>Yes</v>
      </c>
    </row>
    <row r="29" spans="1:12" x14ac:dyDescent="0.2">
      <c r="A29" s="156" t="s">
        <v>991</v>
      </c>
      <c r="B29" s="22" t="s">
        <v>213</v>
      </c>
      <c r="C29" s="23">
        <v>84</v>
      </c>
      <c r="D29" s="27" t="str">
        <f t="shared" si="0"/>
        <v>N/A</v>
      </c>
      <c r="E29" s="23">
        <v>34</v>
      </c>
      <c r="F29" s="27" t="str">
        <f t="shared" si="1"/>
        <v>N/A</v>
      </c>
      <c r="G29" s="23">
        <v>18</v>
      </c>
      <c r="H29" s="27" t="str">
        <f t="shared" si="2"/>
        <v>N/A</v>
      </c>
      <c r="I29" s="8">
        <v>-59.5</v>
      </c>
      <c r="J29" s="8">
        <v>-47.1</v>
      </c>
      <c r="K29" s="28" t="s">
        <v>734</v>
      </c>
      <c r="L29" s="105" t="str">
        <f t="shared" si="3"/>
        <v>No</v>
      </c>
    </row>
    <row r="30" spans="1:12" x14ac:dyDescent="0.2">
      <c r="A30" s="156" t="s">
        <v>106</v>
      </c>
      <c r="B30" s="22" t="s">
        <v>213</v>
      </c>
      <c r="C30" s="23">
        <v>19048</v>
      </c>
      <c r="D30" s="27" t="str">
        <f t="shared" si="0"/>
        <v>N/A</v>
      </c>
      <c r="E30" s="23">
        <v>20510</v>
      </c>
      <c r="F30" s="27" t="str">
        <f t="shared" si="1"/>
        <v>N/A</v>
      </c>
      <c r="G30" s="23">
        <v>53798</v>
      </c>
      <c r="H30" s="27" t="str">
        <f t="shared" si="2"/>
        <v>N/A</v>
      </c>
      <c r="I30" s="8">
        <v>7.6749999999999998</v>
      </c>
      <c r="J30" s="8">
        <v>162.30000000000001</v>
      </c>
      <c r="K30" s="28" t="s">
        <v>734</v>
      </c>
      <c r="L30" s="105" t="str">
        <f t="shared" si="3"/>
        <v>No</v>
      </c>
    </row>
    <row r="31" spans="1:12" x14ac:dyDescent="0.2">
      <c r="A31" s="168" t="s">
        <v>992</v>
      </c>
      <c r="B31" s="22" t="s">
        <v>213</v>
      </c>
      <c r="C31" s="23">
        <v>6741</v>
      </c>
      <c r="D31" s="27" t="str">
        <f t="shared" si="0"/>
        <v>N/A</v>
      </c>
      <c r="E31" s="23">
        <v>6180</v>
      </c>
      <c r="F31" s="27" t="str">
        <f t="shared" si="1"/>
        <v>N/A</v>
      </c>
      <c r="G31" s="23">
        <v>52261</v>
      </c>
      <c r="H31" s="27" t="str">
        <f t="shared" si="2"/>
        <v>N/A</v>
      </c>
      <c r="I31" s="8">
        <v>-8.32</v>
      </c>
      <c r="J31" s="8">
        <v>745.6</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1749</v>
      </c>
      <c r="J32" s="8" t="s">
        <v>1749</v>
      </c>
      <c r="K32" s="28" t="s">
        <v>734</v>
      </c>
      <c r="L32" s="105" t="str">
        <f t="shared" si="3"/>
        <v>N/A</v>
      </c>
    </row>
    <row r="33" spans="1:12" x14ac:dyDescent="0.2">
      <c r="A33" s="168" t="s">
        <v>994</v>
      </c>
      <c r="B33" s="22" t="s">
        <v>213</v>
      </c>
      <c r="C33" s="23">
        <v>2682</v>
      </c>
      <c r="D33" s="27" t="str">
        <f t="shared" si="0"/>
        <v>N/A</v>
      </c>
      <c r="E33" s="23">
        <v>2636</v>
      </c>
      <c r="F33" s="27" t="str">
        <f t="shared" si="1"/>
        <v>N/A</v>
      </c>
      <c r="G33" s="23">
        <v>677</v>
      </c>
      <c r="H33" s="27" t="str">
        <f t="shared" si="2"/>
        <v>N/A</v>
      </c>
      <c r="I33" s="8">
        <v>-1.72</v>
      </c>
      <c r="J33" s="8">
        <v>-74.3</v>
      </c>
      <c r="K33" s="28" t="s">
        <v>734</v>
      </c>
      <c r="L33" s="105" t="str">
        <f t="shared" si="3"/>
        <v>No</v>
      </c>
    </row>
    <row r="34" spans="1:12" x14ac:dyDescent="0.2">
      <c r="A34" s="168" t="s">
        <v>995</v>
      </c>
      <c r="B34" s="22" t="s">
        <v>213</v>
      </c>
      <c r="C34" s="23">
        <v>1605</v>
      </c>
      <c r="D34" s="27" t="str">
        <f t="shared" si="0"/>
        <v>N/A</v>
      </c>
      <c r="E34" s="23">
        <v>1199</v>
      </c>
      <c r="F34" s="27" t="str">
        <f t="shared" si="1"/>
        <v>N/A</v>
      </c>
      <c r="G34" s="23">
        <v>0</v>
      </c>
      <c r="H34" s="27" t="str">
        <f t="shared" si="2"/>
        <v>N/A</v>
      </c>
      <c r="I34" s="8">
        <v>-25.3</v>
      </c>
      <c r="J34" s="8">
        <v>-100</v>
      </c>
      <c r="K34" s="28" t="s">
        <v>734</v>
      </c>
      <c r="L34" s="105" t="str">
        <f t="shared" si="3"/>
        <v>No</v>
      </c>
    </row>
    <row r="35" spans="1:12" x14ac:dyDescent="0.2">
      <c r="A35" s="168" t="s">
        <v>996</v>
      </c>
      <c r="B35" s="22" t="s">
        <v>213</v>
      </c>
      <c r="C35" s="23">
        <v>501</v>
      </c>
      <c r="D35" s="27" t="str">
        <f t="shared" si="0"/>
        <v>N/A</v>
      </c>
      <c r="E35" s="23">
        <v>540</v>
      </c>
      <c r="F35" s="27" t="str">
        <f t="shared" si="1"/>
        <v>N/A</v>
      </c>
      <c r="G35" s="23">
        <v>655</v>
      </c>
      <c r="H35" s="27" t="str">
        <f t="shared" si="2"/>
        <v>N/A</v>
      </c>
      <c r="I35" s="8">
        <v>7.7839999999999998</v>
      </c>
      <c r="J35" s="8">
        <v>21.3</v>
      </c>
      <c r="K35" s="28" t="s">
        <v>734</v>
      </c>
      <c r="L35" s="105" t="str">
        <f t="shared" si="3"/>
        <v>Yes</v>
      </c>
    </row>
    <row r="36" spans="1:12" x14ac:dyDescent="0.2">
      <c r="A36" s="168" t="s">
        <v>997</v>
      </c>
      <c r="B36" s="22" t="s">
        <v>213</v>
      </c>
      <c r="C36" s="23">
        <v>7519</v>
      </c>
      <c r="D36" s="27" t="str">
        <f t="shared" si="0"/>
        <v>N/A</v>
      </c>
      <c r="E36" s="23">
        <v>9955</v>
      </c>
      <c r="F36" s="27" t="str">
        <f t="shared" si="1"/>
        <v>N/A</v>
      </c>
      <c r="G36" s="23">
        <v>205</v>
      </c>
      <c r="H36" s="27" t="str">
        <f t="shared" si="2"/>
        <v>N/A</v>
      </c>
      <c r="I36" s="8">
        <v>32.4</v>
      </c>
      <c r="J36" s="8">
        <v>-97.9</v>
      </c>
      <c r="K36" s="28" t="s">
        <v>734</v>
      </c>
      <c r="L36" s="105" t="str">
        <f t="shared" si="3"/>
        <v>No</v>
      </c>
    </row>
    <row r="37" spans="1:12" x14ac:dyDescent="0.2">
      <c r="A37" s="168" t="s">
        <v>122</v>
      </c>
      <c r="B37" s="22" t="s">
        <v>213</v>
      </c>
      <c r="C37" s="23">
        <v>313</v>
      </c>
      <c r="D37" s="27" t="str">
        <f t="shared" si="0"/>
        <v>N/A</v>
      </c>
      <c r="E37" s="23">
        <v>289</v>
      </c>
      <c r="F37" s="27" t="str">
        <f t="shared" si="1"/>
        <v>N/A</v>
      </c>
      <c r="G37" s="23">
        <v>2330</v>
      </c>
      <c r="H37" s="27" t="str">
        <f t="shared" si="2"/>
        <v>N/A</v>
      </c>
      <c r="I37" s="8">
        <v>-7.67</v>
      </c>
      <c r="J37" s="8">
        <v>706.2</v>
      </c>
      <c r="K37" s="28" t="s">
        <v>734</v>
      </c>
      <c r="L37" s="105" t="str">
        <f t="shared" si="3"/>
        <v>No</v>
      </c>
    </row>
    <row r="38" spans="1:12" x14ac:dyDescent="0.2">
      <c r="A38" s="168" t="s">
        <v>84</v>
      </c>
      <c r="B38" s="22" t="s">
        <v>213</v>
      </c>
      <c r="C38" s="29">
        <v>840235644</v>
      </c>
      <c r="D38" s="27" t="str">
        <f t="shared" si="0"/>
        <v>N/A</v>
      </c>
      <c r="E38" s="29">
        <v>849699995</v>
      </c>
      <c r="F38" s="27" t="str">
        <f t="shared" si="1"/>
        <v>N/A</v>
      </c>
      <c r="G38" s="29">
        <v>778987491</v>
      </c>
      <c r="H38" s="27" t="str">
        <f t="shared" si="2"/>
        <v>N/A</v>
      </c>
      <c r="I38" s="8">
        <v>1.1259999999999999</v>
      </c>
      <c r="J38" s="8">
        <v>-8.32</v>
      </c>
      <c r="K38" s="28" t="s">
        <v>734</v>
      </c>
      <c r="L38" s="105" t="str">
        <f t="shared" si="3"/>
        <v>Yes</v>
      </c>
    </row>
    <row r="39" spans="1:12" x14ac:dyDescent="0.2">
      <c r="A39" s="168" t="s">
        <v>1276</v>
      </c>
      <c r="B39" s="22" t="s">
        <v>213</v>
      </c>
      <c r="C39" s="29">
        <v>16720.441853</v>
      </c>
      <c r="D39" s="27" t="str">
        <f t="shared" si="0"/>
        <v>N/A</v>
      </c>
      <c r="E39" s="29">
        <v>17339.046934000002</v>
      </c>
      <c r="F39" s="27" t="str">
        <f t="shared" si="1"/>
        <v>N/A</v>
      </c>
      <c r="G39" s="29">
        <v>9086.4155439999995</v>
      </c>
      <c r="H39" s="27" t="str">
        <f t="shared" si="2"/>
        <v>N/A</v>
      </c>
      <c r="I39" s="8">
        <v>3.7</v>
      </c>
      <c r="J39" s="8">
        <v>-47.6</v>
      </c>
      <c r="K39" s="28" t="s">
        <v>734</v>
      </c>
      <c r="L39" s="105" t="str">
        <f t="shared" si="3"/>
        <v>No</v>
      </c>
    </row>
    <row r="40" spans="1:12" x14ac:dyDescent="0.2">
      <c r="A40" s="168" t="s">
        <v>1277</v>
      </c>
      <c r="B40" s="22" t="s">
        <v>213</v>
      </c>
      <c r="C40" s="29">
        <v>36376.986924999997</v>
      </c>
      <c r="D40" s="27" t="str">
        <f>IF($B40="N/A","N/A",IF(C40&gt;10,"No",IF(C40&lt;-10,"No","Yes")))</f>
        <v>N/A</v>
      </c>
      <c r="E40" s="29">
        <v>37569.08498</v>
      </c>
      <c r="F40" s="27" t="str">
        <f>IF($B40="N/A","N/A",IF(E40&gt;10,"No",IF(E40&lt;-10,"No","Yes")))</f>
        <v>N/A</v>
      </c>
      <c r="G40" s="29">
        <v>26872.757382</v>
      </c>
      <c r="H40" s="27" t="str">
        <f>IF($B40="N/A","N/A",IF(G40&gt;10,"No",IF(G40&lt;-10,"No","Yes")))</f>
        <v>N/A</v>
      </c>
      <c r="I40" s="8">
        <v>3.2770000000000001</v>
      </c>
      <c r="J40" s="8">
        <v>-28.5</v>
      </c>
      <c r="K40" s="28" t="s">
        <v>734</v>
      </c>
      <c r="L40" s="105" t="str">
        <f>IF(J40="Div by 0", "N/A", IF(K40="N/A","N/A", IF(J40&gt;VALUE(MID(K40,1,2)), "No", IF(J40&lt;-1*VALUE(MID(K40,1,2)), "No", "Yes"))))</f>
        <v>Yes</v>
      </c>
    </row>
    <row r="41" spans="1:12" x14ac:dyDescent="0.2">
      <c r="A41" s="168" t="s">
        <v>107</v>
      </c>
      <c r="B41" s="22" t="s">
        <v>213</v>
      </c>
      <c r="C41" s="29">
        <v>811460</v>
      </c>
      <c r="D41" s="27" t="str">
        <f t="shared" ref="D41:D44" si="4">IF($B41="N/A","N/A",IF(C41&gt;10,"No",IF(C41&lt;-10,"No","Yes")))</f>
        <v>N/A</v>
      </c>
      <c r="E41" s="29">
        <v>7004566</v>
      </c>
      <c r="F41" s="27" t="str">
        <f t="shared" ref="F41:F44" si="5">IF($B41="N/A","N/A",IF(E41&gt;10,"No",IF(E41&lt;-10,"No","Yes")))</f>
        <v>N/A</v>
      </c>
      <c r="G41" s="29">
        <v>10042079</v>
      </c>
      <c r="H41" s="27" t="str">
        <f t="shared" ref="H41:H44" si="6">IF($B41="N/A","N/A",IF(G41&gt;10,"No",IF(G41&lt;-10,"No","Yes")))</f>
        <v>N/A</v>
      </c>
      <c r="I41" s="8">
        <v>763.2</v>
      </c>
      <c r="J41" s="8">
        <v>43.36</v>
      </c>
      <c r="K41" s="28" t="s">
        <v>734</v>
      </c>
      <c r="L41" s="105" t="str">
        <f t="shared" ref="L41:L43" si="7">IF(J41="Div by 0", "N/A", IF(K41="N/A","N/A", IF(J41&gt;VALUE(MID(K41,1,2)), "No", IF(J41&lt;-1*VALUE(MID(K41,1,2)), "No", "Yes"))))</f>
        <v>No</v>
      </c>
    </row>
    <row r="42" spans="1:12" x14ac:dyDescent="0.2">
      <c r="A42" s="168" t="s">
        <v>158</v>
      </c>
      <c r="B42" s="30" t="s">
        <v>217</v>
      </c>
      <c r="C42" s="1">
        <v>490</v>
      </c>
      <c r="D42" s="27" t="str">
        <f>IF($B42="N/A","N/A",IF(C42&gt;0,"No",IF(C42&lt;0,"No","Yes")))</f>
        <v>No</v>
      </c>
      <c r="E42" s="1">
        <v>3005</v>
      </c>
      <c r="F42" s="27" t="str">
        <f>IF($B42="N/A","N/A",IF(E42&gt;0,"No",IF(E42&lt;0,"No","Yes")))</f>
        <v>No</v>
      </c>
      <c r="G42" s="1">
        <v>3210</v>
      </c>
      <c r="H42" s="27" t="str">
        <f>IF($B42="N/A","N/A",IF(G42&gt;0,"No",IF(G42&lt;0,"No","Yes")))</f>
        <v>No</v>
      </c>
      <c r="I42" s="8">
        <v>513.29999999999995</v>
      </c>
      <c r="J42" s="8">
        <v>6.8220000000000001</v>
      </c>
      <c r="K42" s="28" t="s">
        <v>734</v>
      </c>
      <c r="L42" s="105" t="str">
        <f t="shared" si="7"/>
        <v>Yes</v>
      </c>
    </row>
    <row r="43" spans="1:12" x14ac:dyDescent="0.2">
      <c r="A43" s="168" t="s">
        <v>156</v>
      </c>
      <c r="B43" s="22" t="s">
        <v>213</v>
      </c>
      <c r="C43" s="29">
        <v>811460</v>
      </c>
      <c r="D43" s="27" t="str">
        <f t="shared" si="4"/>
        <v>N/A</v>
      </c>
      <c r="E43" s="29">
        <v>7004566</v>
      </c>
      <c r="F43" s="27" t="str">
        <f t="shared" si="5"/>
        <v>N/A</v>
      </c>
      <c r="G43" s="29">
        <v>10042079</v>
      </c>
      <c r="H43" s="27" t="str">
        <f t="shared" si="6"/>
        <v>N/A</v>
      </c>
      <c r="I43" s="8">
        <v>763.2</v>
      </c>
      <c r="J43" s="8">
        <v>43.36</v>
      </c>
      <c r="K43" s="28" t="s">
        <v>734</v>
      </c>
      <c r="L43" s="105" t="str">
        <f t="shared" si="7"/>
        <v>No</v>
      </c>
    </row>
    <row r="44" spans="1:12" x14ac:dyDescent="0.2">
      <c r="A44" s="168" t="s">
        <v>1278</v>
      </c>
      <c r="B44" s="22" t="s">
        <v>213</v>
      </c>
      <c r="C44" s="29">
        <v>1656.0408163</v>
      </c>
      <c r="D44" s="27" t="str">
        <f t="shared" si="4"/>
        <v>N/A</v>
      </c>
      <c r="E44" s="29">
        <v>2330.9703826999998</v>
      </c>
      <c r="F44" s="27" t="str">
        <f t="shared" si="5"/>
        <v>N/A</v>
      </c>
      <c r="G44" s="29">
        <v>3128.3735201999998</v>
      </c>
      <c r="H44" s="27" t="str">
        <f t="shared" si="6"/>
        <v>N/A</v>
      </c>
      <c r="I44" s="8">
        <v>40.76</v>
      </c>
      <c r="J44" s="8">
        <v>34.21</v>
      </c>
      <c r="K44" s="28" t="s">
        <v>734</v>
      </c>
      <c r="L44" s="105" t="str">
        <f>IF(J44="Div by 0", "N/A", IF(OR(J44="N/A",K44="N/A"),"N/A", IF(J44&gt;VALUE(MID(K44,1,2)), "No", IF(J44&lt;-1*VALUE(MID(K44,1,2)), "No", "Yes"))))</f>
        <v>No</v>
      </c>
    </row>
    <row r="45" spans="1:12" x14ac:dyDescent="0.2">
      <c r="A45" s="168" t="s">
        <v>1279</v>
      </c>
      <c r="B45" s="22" t="s">
        <v>213</v>
      </c>
      <c r="C45" s="29">
        <v>19829.296088999999</v>
      </c>
      <c r="D45" s="27" t="str">
        <f t="shared" ref="D45:D71" si="8">IF($B45="N/A","N/A",IF(C45&gt;10,"No",IF(C45&lt;-10,"No","Yes")))</f>
        <v>N/A</v>
      </c>
      <c r="E45" s="29">
        <v>20961.794258999998</v>
      </c>
      <c r="F45" s="27" t="str">
        <f t="shared" ref="F45:F71" si="9">IF($B45="N/A","N/A",IF(E45&gt;10,"No",IF(E45&lt;-10,"No","Yes")))</f>
        <v>N/A</v>
      </c>
      <c r="G45" s="29">
        <v>17714.761276000001</v>
      </c>
      <c r="H45" s="27" t="str">
        <f t="shared" ref="H45:H71" si="10">IF($B45="N/A","N/A",IF(G45&gt;10,"No",IF(G45&lt;-10,"No","Yes")))</f>
        <v>N/A</v>
      </c>
      <c r="I45" s="8">
        <v>5.7110000000000003</v>
      </c>
      <c r="J45" s="8">
        <v>-15.5</v>
      </c>
      <c r="K45" s="28" t="s">
        <v>734</v>
      </c>
      <c r="L45" s="105" t="str">
        <f t="shared" ref="L45:L71" si="11">IF(J45="Div by 0", "N/A", IF(K45="N/A","N/A", IF(J45&gt;VALUE(MID(K45,1,2)), "No", IF(J45&lt;-1*VALUE(MID(K45,1,2)), "No", "Yes"))))</f>
        <v>Yes</v>
      </c>
    </row>
    <row r="46" spans="1:12" x14ac:dyDescent="0.2">
      <c r="A46" s="168" t="s">
        <v>1280</v>
      </c>
      <c r="B46" s="22" t="s">
        <v>213</v>
      </c>
      <c r="C46" s="29">
        <v>25001.785950000001</v>
      </c>
      <c r="D46" s="27" t="str">
        <f t="shared" si="8"/>
        <v>N/A</v>
      </c>
      <c r="E46" s="29">
        <v>27159.87198</v>
      </c>
      <c r="F46" s="27" t="str">
        <f t="shared" si="9"/>
        <v>N/A</v>
      </c>
      <c r="G46" s="29">
        <v>23987.247643999999</v>
      </c>
      <c r="H46" s="27" t="str">
        <f t="shared" si="10"/>
        <v>N/A</v>
      </c>
      <c r="I46" s="8">
        <v>8.6319999999999997</v>
      </c>
      <c r="J46" s="8">
        <v>-11.7</v>
      </c>
      <c r="K46" s="28" t="s">
        <v>734</v>
      </c>
      <c r="L46" s="105" t="str">
        <f t="shared" si="11"/>
        <v>Yes</v>
      </c>
    </row>
    <row r="47" spans="1:12" x14ac:dyDescent="0.2">
      <c r="A47" s="168" t="s">
        <v>1281</v>
      </c>
      <c r="B47" s="22" t="s">
        <v>213</v>
      </c>
      <c r="C47" s="29">
        <v>14474.671292000001</v>
      </c>
      <c r="D47" s="27" t="str">
        <f t="shared" si="8"/>
        <v>N/A</v>
      </c>
      <c r="E47" s="29">
        <v>15220.64681</v>
      </c>
      <c r="F47" s="27" t="str">
        <f t="shared" si="9"/>
        <v>N/A</v>
      </c>
      <c r="G47" s="29">
        <v>12240.214916000001</v>
      </c>
      <c r="H47" s="27" t="str">
        <f t="shared" si="10"/>
        <v>N/A</v>
      </c>
      <c r="I47" s="8">
        <v>5.1539999999999999</v>
      </c>
      <c r="J47" s="8">
        <v>-19.600000000000001</v>
      </c>
      <c r="K47" s="28" t="s">
        <v>734</v>
      </c>
      <c r="L47" s="105" t="str">
        <f t="shared" si="11"/>
        <v>Yes</v>
      </c>
    </row>
    <row r="48" spans="1:12" x14ac:dyDescent="0.2">
      <c r="A48" s="168" t="s">
        <v>1282</v>
      </c>
      <c r="B48" s="22" t="s">
        <v>213</v>
      </c>
      <c r="C48" s="29">
        <v>3261</v>
      </c>
      <c r="D48" s="27" t="str">
        <f t="shared" si="8"/>
        <v>N/A</v>
      </c>
      <c r="E48" s="29">
        <v>963.5</v>
      </c>
      <c r="F48" s="27" t="str">
        <f t="shared" si="9"/>
        <v>N/A</v>
      </c>
      <c r="G48" s="29">
        <v>113</v>
      </c>
      <c r="H48" s="27" t="str">
        <f t="shared" si="10"/>
        <v>N/A</v>
      </c>
      <c r="I48" s="8">
        <v>-70.5</v>
      </c>
      <c r="J48" s="8">
        <v>-88.3</v>
      </c>
      <c r="K48" s="28" t="s">
        <v>734</v>
      </c>
      <c r="L48" s="105" t="str">
        <f t="shared" si="11"/>
        <v>No</v>
      </c>
    </row>
    <row r="49" spans="1:12" x14ac:dyDescent="0.2">
      <c r="A49" s="168" t="s">
        <v>1283</v>
      </c>
      <c r="B49" s="22" t="s">
        <v>213</v>
      </c>
      <c r="C49" s="29">
        <v>43794.5</v>
      </c>
      <c r="D49" s="27" t="str">
        <f t="shared" si="8"/>
        <v>N/A</v>
      </c>
      <c r="E49" s="29">
        <v>39761.631579000001</v>
      </c>
      <c r="F49" s="27" t="str">
        <f t="shared" si="9"/>
        <v>N/A</v>
      </c>
      <c r="G49" s="29">
        <v>35189.055555999999</v>
      </c>
      <c r="H49" s="27" t="str">
        <f t="shared" si="10"/>
        <v>N/A</v>
      </c>
      <c r="I49" s="8">
        <v>-9.2100000000000009</v>
      </c>
      <c r="J49" s="8">
        <v>-11.5</v>
      </c>
      <c r="K49" s="28" t="s">
        <v>734</v>
      </c>
      <c r="L49" s="105" t="str">
        <f t="shared" si="11"/>
        <v>Yes</v>
      </c>
    </row>
    <row r="50" spans="1:12" x14ac:dyDescent="0.2">
      <c r="A50" s="168" t="s">
        <v>1284</v>
      </c>
      <c r="B50" s="22" t="s">
        <v>213</v>
      </c>
      <c r="C50" s="29" t="s">
        <v>1749</v>
      </c>
      <c r="D50" s="27" t="str">
        <f t="shared" si="8"/>
        <v>N/A</v>
      </c>
      <c r="E50" s="29" t="s">
        <v>1749</v>
      </c>
      <c r="F50" s="27" t="str">
        <f t="shared" si="9"/>
        <v>N/A</v>
      </c>
      <c r="G50" s="29" t="s">
        <v>1749</v>
      </c>
      <c r="H50" s="27" t="str">
        <f t="shared" si="10"/>
        <v>N/A</v>
      </c>
      <c r="I50" s="8" t="s">
        <v>1749</v>
      </c>
      <c r="J50" s="8" t="s">
        <v>1749</v>
      </c>
      <c r="K50" s="28" t="s">
        <v>734</v>
      </c>
      <c r="L50" s="105" t="str">
        <f t="shared" si="11"/>
        <v>N/A</v>
      </c>
    </row>
    <row r="51" spans="1:12" x14ac:dyDescent="0.2">
      <c r="A51" s="168" t="s">
        <v>1285</v>
      </c>
      <c r="B51" s="22" t="s">
        <v>213</v>
      </c>
      <c r="C51" s="29">
        <v>49227.685574000003</v>
      </c>
      <c r="D51" s="27" t="str">
        <f t="shared" si="8"/>
        <v>N/A</v>
      </c>
      <c r="E51" s="29">
        <v>55428.833442000003</v>
      </c>
      <c r="F51" s="27" t="str">
        <f t="shared" si="9"/>
        <v>N/A</v>
      </c>
      <c r="G51" s="29">
        <v>47072.439574000004</v>
      </c>
      <c r="H51" s="27" t="str">
        <f t="shared" si="10"/>
        <v>N/A</v>
      </c>
      <c r="I51" s="8">
        <v>12.6</v>
      </c>
      <c r="J51" s="8">
        <v>-15.1</v>
      </c>
      <c r="K51" s="28" t="s">
        <v>734</v>
      </c>
      <c r="L51" s="105" t="str">
        <f t="shared" si="11"/>
        <v>Yes</v>
      </c>
    </row>
    <row r="52" spans="1:12" x14ac:dyDescent="0.2">
      <c r="A52" s="168" t="s">
        <v>1286</v>
      </c>
      <c r="B52" s="22" t="s">
        <v>213</v>
      </c>
      <c r="C52" s="29">
        <v>57488.208961999997</v>
      </c>
      <c r="D52" s="27" t="str">
        <f t="shared" si="8"/>
        <v>N/A</v>
      </c>
      <c r="E52" s="29">
        <v>64069.898136000003</v>
      </c>
      <c r="F52" s="27" t="str">
        <f t="shared" si="9"/>
        <v>N/A</v>
      </c>
      <c r="G52" s="29">
        <v>50312.933290000001</v>
      </c>
      <c r="H52" s="27" t="str">
        <f t="shared" si="10"/>
        <v>N/A</v>
      </c>
      <c r="I52" s="8">
        <v>11.45</v>
      </c>
      <c r="J52" s="8">
        <v>-21.5</v>
      </c>
      <c r="K52" s="28" t="s">
        <v>734</v>
      </c>
      <c r="L52" s="105" t="str">
        <f t="shared" si="11"/>
        <v>Yes</v>
      </c>
    </row>
    <row r="53" spans="1:12" x14ac:dyDescent="0.2">
      <c r="A53" s="168" t="s">
        <v>1287</v>
      </c>
      <c r="B53" s="22" t="s">
        <v>213</v>
      </c>
      <c r="C53" s="29">
        <v>36036.346236999998</v>
      </c>
      <c r="D53" s="27" t="str">
        <f t="shared" si="8"/>
        <v>N/A</v>
      </c>
      <c r="E53" s="29">
        <v>40795.840238999997</v>
      </c>
      <c r="F53" s="27" t="str">
        <f t="shared" si="9"/>
        <v>N/A</v>
      </c>
      <c r="G53" s="29">
        <v>32506.105682000001</v>
      </c>
      <c r="H53" s="27" t="str">
        <f t="shared" si="10"/>
        <v>N/A</v>
      </c>
      <c r="I53" s="8">
        <v>13.21</v>
      </c>
      <c r="J53" s="8">
        <v>-20.3</v>
      </c>
      <c r="K53" s="28" t="s">
        <v>734</v>
      </c>
      <c r="L53" s="105" t="str">
        <f t="shared" si="11"/>
        <v>Yes</v>
      </c>
    </row>
    <row r="54" spans="1:12" x14ac:dyDescent="0.2">
      <c r="A54" s="168" t="s">
        <v>1288</v>
      </c>
      <c r="B54" s="22" t="s">
        <v>213</v>
      </c>
      <c r="C54" s="29">
        <v>22435.966607999999</v>
      </c>
      <c r="D54" s="27" t="str">
        <f t="shared" si="8"/>
        <v>N/A</v>
      </c>
      <c r="E54" s="29">
        <v>24248.712255999999</v>
      </c>
      <c r="F54" s="27" t="str">
        <f t="shared" si="9"/>
        <v>N/A</v>
      </c>
      <c r="G54" s="29">
        <v>24728.381088999999</v>
      </c>
      <c r="H54" s="27" t="str">
        <f t="shared" si="10"/>
        <v>N/A</v>
      </c>
      <c r="I54" s="8">
        <v>8.08</v>
      </c>
      <c r="J54" s="8">
        <v>1.978</v>
      </c>
      <c r="K54" s="28" t="s">
        <v>734</v>
      </c>
      <c r="L54" s="105" t="str">
        <f t="shared" si="11"/>
        <v>Yes</v>
      </c>
    </row>
    <row r="55" spans="1:12" x14ac:dyDescent="0.2">
      <c r="A55" s="168" t="s">
        <v>1663</v>
      </c>
      <c r="B55" s="22" t="s">
        <v>213</v>
      </c>
      <c r="C55" s="29">
        <v>61573.316702999997</v>
      </c>
      <c r="D55" s="27" t="str">
        <f t="shared" si="8"/>
        <v>N/A</v>
      </c>
      <c r="E55" s="29">
        <v>64232.221175999999</v>
      </c>
      <c r="F55" s="27" t="str">
        <f t="shared" si="9"/>
        <v>N/A</v>
      </c>
      <c r="G55" s="29">
        <v>71264.328502000004</v>
      </c>
      <c r="H55" s="27" t="str">
        <f t="shared" si="10"/>
        <v>N/A</v>
      </c>
      <c r="I55" s="8">
        <v>4.3179999999999996</v>
      </c>
      <c r="J55" s="8">
        <v>10.95</v>
      </c>
      <c r="K55" s="28" t="s">
        <v>734</v>
      </c>
      <c r="L55" s="105" t="str">
        <f t="shared" si="11"/>
        <v>Yes</v>
      </c>
    </row>
    <row r="56" spans="1:12" x14ac:dyDescent="0.2">
      <c r="A56" s="168" t="s">
        <v>1289</v>
      </c>
      <c r="B56" s="22" t="s">
        <v>213</v>
      </c>
      <c r="C56" s="29" t="s">
        <v>1749</v>
      </c>
      <c r="D56" s="27" t="str">
        <f t="shared" si="8"/>
        <v>N/A</v>
      </c>
      <c r="E56" s="29">
        <v>77799</v>
      </c>
      <c r="F56" s="27" t="str">
        <f t="shared" si="9"/>
        <v>N/A</v>
      </c>
      <c r="G56" s="29" t="s">
        <v>1749</v>
      </c>
      <c r="H56" s="27" t="str">
        <f t="shared" si="10"/>
        <v>N/A</v>
      </c>
      <c r="I56" s="8" t="s">
        <v>1749</v>
      </c>
      <c r="J56" s="8" t="s">
        <v>1749</v>
      </c>
      <c r="K56" s="28" t="s">
        <v>734</v>
      </c>
      <c r="L56" s="105" t="str">
        <f t="shared" si="11"/>
        <v>N/A</v>
      </c>
    </row>
    <row r="57" spans="1:12" x14ac:dyDescent="0.2">
      <c r="A57" s="168" t="s">
        <v>1664</v>
      </c>
      <c r="B57" s="22" t="s">
        <v>213</v>
      </c>
      <c r="C57" s="29">
        <v>8428.5979955999992</v>
      </c>
      <c r="D57" s="27" t="str">
        <f t="shared" si="8"/>
        <v>N/A</v>
      </c>
      <c r="E57" s="29">
        <v>9780.4147008</v>
      </c>
      <c r="F57" s="27" t="str">
        <f t="shared" si="9"/>
        <v>N/A</v>
      </c>
      <c r="G57" s="29">
        <v>7343.1451966000004</v>
      </c>
      <c r="H57" s="27" t="str">
        <f t="shared" si="10"/>
        <v>N/A</v>
      </c>
      <c r="I57" s="8">
        <v>16.04</v>
      </c>
      <c r="J57" s="8">
        <v>-24.9</v>
      </c>
      <c r="K57" s="28" t="s">
        <v>734</v>
      </c>
      <c r="L57" s="105" t="str">
        <f t="shared" si="11"/>
        <v>Yes</v>
      </c>
    </row>
    <row r="58" spans="1:12" x14ac:dyDescent="0.2">
      <c r="A58" s="168" t="s">
        <v>1290</v>
      </c>
      <c r="B58" s="22" t="s">
        <v>213</v>
      </c>
      <c r="C58" s="29">
        <v>2659.2783722999998</v>
      </c>
      <c r="D58" s="27" t="str">
        <f t="shared" si="8"/>
        <v>N/A</v>
      </c>
      <c r="E58" s="29">
        <v>2981.6619913999998</v>
      </c>
      <c r="F58" s="27" t="str">
        <f t="shared" si="9"/>
        <v>N/A</v>
      </c>
      <c r="G58" s="29">
        <v>4642.3272379999999</v>
      </c>
      <c r="H58" s="27" t="str">
        <f t="shared" si="10"/>
        <v>N/A</v>
      </c>
      <c r="I58" s="8">
        <v>12.12</v>
      </c>
      <c r="J58" s="8">
        <v>55.7</v>
      </c>
      <c r="K58" s="28" t="s">
        <v>734</v>
      </c>
      <c r="L58" s="105" t="str">
        <f t="shared" si="11"/>
        <v>No</v>
      </c>
    </row>
    <row r="59" spans="1:12" ht="12" customHeight="1" x14ac:dyDescent="0.2">
      <c r="A59" s="168" t="s">
        <v>1665</v>
      </c>
      <c r="B59" s="22" t="s">
        <v>213</v>
      </c>
      <c r="C59" s="29" t="s">
        <v>1749</v>
      </c>
      <c r="D59" s="27" t="str">
        <f t="shared" si="8"/>
        <v>N/A</v>
      </c>
      <c r="E59" s="29" t="s">
        <v>1749</v>
      </c>
      <c r="F59" s="27" t="str">
        <f t="shared" si="9"/>
        <v>N/A</v>
      </c>
      <c r="G59" s="29" t="s">
        <v>1749</v>
      </c>
      <c r="H59" s="27" t="str">
        <f t="shared" si="10"/>
        <v>N/A</v>
      </c>
      <c r="I59" s="8" t="s">
        <v>1749</v>
      </c>
      <c r="J59" s="8" t="s">
        <v>1749</v>
      </c>
      <c r="K59" s="28" t="s">
        <v>734</v>
      </c>
      <c r="L59" s="105" t="str">
        <f t="shared" si="11"/>
        <v>N/A</v>
      </c>
    </row>
    <row r="60" spans="1:12" x14ac:dyDescent="0.2">
      <c r="A60" s="168" t="s">
        <v>1666</v>
      </c>
      <c r="B60" s="22" t="s">
        <v>213</v>
      </c>
      <c r="C60" s="29">
        <v>32102.415883000001</v>
      </c>
      <c r="D60" s="27" t="str">
        <f t="shared" si="8"/>
        <v>N/A</v>
      </c>
      <c r="E60" s="29">
        <v>37139.203600000001</v>
      </c>
      <c r="F60" s="27" t="str">
        <f t="shared" si="9"/>
        <v>N/A</v>
      </c>
      <c r="G60" s="29">
        <v>18583.895272999998</v>
      </c>
      <c r="H60" s="27" t="str">
        <f t="shared" si="10"/>
        <v>N/A</v>
      </c>
      <c r="I60" s="8">
        <v>15.69</v>
      </c>
      <c r="J60" s="8">
        <v>-50</v>
      </c>
      <c r="K60" s="28" t="s">
        <v>734</v>
      </c>
      <c r="L60" s="105" t="str">
        <f t="shared" si="11"/>
        <v>No</v>
      </c>
    </row>
    <row r="61" spans="1:12" x14ac:dyDescent="0.2">
      <c r="A61" s="104" t="s">
        <v>1667</v>
      </c>
      <c r="B61" s="22" t="s">
        <v>213</v>
      </c>
      <c r="C61" s="29">
        <v>6675.8837209000003</v>
      </c>
      <c r="D61" s="27" t="str">
        <f t="shared" si="8"/>
        <v>N/A</v>
      </c>
      <c r="E61" s="29">
        <v>10203.781668</v>
      </c>
      <c r="F61" s="27" t="str">
        <f t="shared" si="9"/>
        <v>N/A</v>
      </c>
      <c r="G61" s="29">
        <v>5233.0890602999998</v>
      </c>
      <c r="H61" s="27" t="str">
        <f t="shared" si="10"/>
        <v>N/A</v>
      </c>
      <c r="I61" s="8">
        <v>52.85</v>
      </c>
      <c r="J61" s="8">
        <v>-48.7</v>
      </c>
      <c r="K61" s="28" t="s">
        <v>734</v>
      </c>
      <c r="L61" s="105" t="str">
        <f t="shared" si="11"/>
        <v>No</v>
      </c>
    </row>
    <row r="62" spans="1:12" x14ac:dyDescent="0.2">
      <c r="A62" s="104" t="s">
        <v>1668</v>
      </c>
      <c r="B62" s="22" t="s">
        <v>213</v>
      </c>
      <c r="C62" s="29">
        <v>14512.234898999999</v>
      </c>
      <c r="D62" s="27" t="str">
        <f t="shared" si="8"/>
        <v>N/A</v>
      </c>
      <c r="E62" s="29">
        <v>4554.8109889999996</v>
      </c>
      <c r="F62" s="27" t="str">
        <f t="shared" si="9"/>
        <v>N/A</v>
      </c>
      <c r="G62" s="29">
        <v>6139.892562</v>
      </c>
      <c r="H62" s="27" t="str">
        <f t="shared" si="10"/>
        <v>N/A</v>
      </c>
      <c r="I62" s="8">
        <v>-68.599999999999994</v>
      </c>
      <c r="J62" s="8">
        <v>34.799999999999997</v>
      </c>
      <c r="K62" s="28" t="s">
        <v>734</v>
      </c>
      <c r="L62" s="105" t="str">
        <f t="shared" si="11"/>
        <v>No</v>
      </c>
    </row>
    <row r="63" spans="1:12" x14ac:dyDescent="0.2">
      <c r="A63" s="104" t="s">
        <v>1669</v>
      </c>
      <c r="B63" s="22" t="s">
        <v>213</v>
      </c>
      <c r="C63" s="29">
        <v>33876.156682000001</v>
      </c>
      <c r="D63" s="27" t="str">
        <f t="shared" si="8"/>
        <v>N/A</v>
      </c>
      <c r="E63" s="29">
        <v>34960.356014999998</v>
      </c>
      <c r="F63" s="27" t="str">
        <f t="shared" si="9"/>
        <v>N/A</v>
      </c>
      <c r="G63" s="29">
        <v>35579.415888000003</v>
      </c>
      <c r="H63" s="27" t="str">
        <f t="shared" si="10"/>
        <v>N/A</v>
      </c>
      <c r="I63" s="8">
        <v>3.2</v>
      </c>
      <c r="J63" s="8">
        <v>1.7709999999999999</v>
      </c>
      <c r="K63" s="28" t="s">
        <v>734</v>
      </c>
      <c r="L63" s="105" t="str">
        <f t="shared" si="11"/>
        <v>Yes</v>
      </c>
    </row>
    <row r="64" spans="1:12" x14ac:dyDescent="0.2">
      <c r="A64" s="104" t="s">
        <v>1670</v>
      </c>
      <c r="B64" s="22" t="s">
        <v>213</v>
      </c>
      <c r="C64" s="29">
        <v>2297.1547618999998</v>
      </c>
      <c r="D64" s="27" t="str">
        <f t="shared" si="8"/>
        <v>N/A</v>
      </c>
      <c r="E64" s="29">
        <v>1003.7647059</v>
      </c>
      <c r="F64" s="27" t="str">
        <f t="shared" si="9"/>
        <v>N/A</v>
      </c>
      <c r="G64" s="29">
        <v>1800.4444444000001</v>
      </c>
      <c r="H64" s="27" t="str">
        <f t="shared" si="10"/>
        <v>N/A</v>
      </c>
      <c r="I64" s="8">
        <v>-56.3</v>
      </c>
      <c r="J64" s="8">
        <v>79.37</v>
      </c>
      <c r="K64" s="28" t="s">
        <v>734</v>
      </c>
      <c r="L64" s="105" t="str">
        <f t="shared" si="11"/>
        <v>No</v>
      </c>
    </row>
    <row r="65" spans="1:12" x14ac:dyDescent="0.2">
      <c r="A65" s="104" t="s">
        <v>1671</v>
      </c>
      <c r="B65" s="22" t="s">
        <v>213</v>
      </c>
      <c r="C65" s="29">
        <v>1286.1315099000001</v>
      </c>
      <c r="D65" s="27" t="str">
        <f t="shared" si="8"/>
        <v>N/A</v>
      </c>
      <c r="E65" s="29">
        <v>1285.2867868999999</v>
      </c>
      <c r="F65" s="27" t="str">
        <f t="shared" si="9"/>
        <v>N/A</v>
      </c>
      <c r="G65" s="29">
        <v>1443.4345143</v>
      </c>
      <c r="H65" s="27" t="str">
        <f t="shared" si="10"/>
        <v>N/A</v>
      </c>
      <c r="I65" s="8">
        <v>-6.6000000000000003E-2</v>
      </c>
      <c r="J65" s="8">
        <v>12.3</v>
      </c>
      <c r="K65" s="28" t="s">
        <v>734</v>
      </c>
      <c r="L65" s="105" t="str">
        <f t="shared" si="11"/>
        <v>Yes</v>
      </c>
    </row>
    <row r="66" spans="1:12" x14ac:dyDescent="0.2">
      <c r="A66" s="104" t="s">
        <v>1672</v>
      </c>
      <c r="B66" s="22" t="s">
        <v>213</v>
      </c>
      <c r="C66" s="29">
        <v>1214.6525738</v>
      </c>
      <c r="D66" s="27" t="str">
        <f t="shared" si="8"/>
        <v>N/A</v>
      </c>
      <c r="E66" s="29">
        <v>1477.8169903</v>
      </c>
      <c r="F66" s="27" t="str">
        <f t="shared" si="9"/>
        <v>N/A</v>
      </c>
      <c r="G66" s="29">
        <v>1407.7485314</v>
      </c>
      <c r="H66" s="27" t="str">
        <f t="shared" si="10"/>
        <v>N/A</v>
      </c>
      <c r="I66" s="8">
        <v>21.67</v>
      </c>
      <c r="J66" s="8">
        <v>-4.74</v>
      </c>
      <c r="K66" s="28" t="s">
        <v>734</v>
      </c>
      <c r="L66" s="105" t="str">
        <f t="shared" si="11"/>
        <v>Yes</v>
      </c>
    </row>
    <row r="67" spans="1:12" x14ac:dyDescent="0.2">
      <c r="A67" s="104" t="s">
        <v>1673</v>
      </c>
      <c r="B67" s="22" t="s">
        <v>213</v>
      </c>
      <c r="C67" s="29" t="s">
        <v>1749</v>
      </c>
      <c r="D67" s="27" t="str">
        <f t="shared" si="8"/>
        <v>N/A</v>
      </c>
      <c r="E67" s="29" t="s">
        <v>1749</v>
      </c>
      <c r="F67" s="27" t="str">
        <f t="shared" si="9"/>
        <v>N/A</v>
      </c>
      <c r="G67" s="29" t="s">
        <v>1749</v>
      </c>
      <c r="H67" s="27" t="str">
        <f t="shared" si="10"/>
        <v>N/A</v>
      </c>
      <c r="I67" s="8" t="s">
        <v>1749</v>
      </c>
      <c r="J67" s="8" t="s">
        <v>1749</v>
      </c>
      <c r="K67" s="28" t="s">
        <v>734</v>
      </c>
      <c r="L67" s="105" t="str">
        <f t="shared" si="11"/>
        <v>N/A</v>
      </c>
    </row>
    <row r="68" spans="1:12" x14ac:dyDescent="0.2">
      <c r="A68" s="128" t="s">
        <v>1674</v>
      </c>
      <c r="B68" s="22" t="s">
        <v>213</v>
      </c>
      <c r="C68" s="29">
        <v>4315.4388515999999</v>
      </c>
      <c r="D68" s="27" t="str">
        <f t="shared" si="8"/>
        <v>N/A</v>
      </c>
      <c r="E68" s="29">
        <v>5110.9772382000001</v>
      </c>
      <c r="F68" s="27" t="str">
        <f t="shared" si="9"/>
        <v>N/A</v>
      </c>
      <c r="G68" s="29">
        <v>2666.7710486999999</v>
      </c>
      <c r="H68" s="27" t="str">
        <f t="shared" si="10"/>
        <v>N/A</v>
      </c>
      <c r="I68" s="8">
        <v>18.43</v>
      </c>
      <c r="J68" s="8">
        <v>-47.8</v>
      </c>
      <c r="K68" s="28" t="s">
        <v>734</v>
      </c>
      <c r="L68" s="105" t="str">
        <f t="shared" si="11"/>
        <v>No</v>
      </c>
    </row>
    <row r="69" spans="1:12" x14ac:dyDescent="0.2">
      <c r="A69" s="128" t="s">
        <v>1675</v>
      </c>
      <c r="B69" s="22" t="s">
        <v>213</v>
      </c>
      <c r="C69" s="29">
        <v>1240.9127725999999</v>
      </c>
      <c r="D69" s="27" t="str">
        <f t="shared" si="8"/>
        <v>N/A</v>
      </c>
      <c r="E69" s="29">
        <v>885.97331109000004</v>
      </c>
      <c r="F69" s="27" t="str">
        <f t="shared" si="9"/>
        <v>N/A</v>
      </c>
      <c r="G69" s="29" t="s">
        <v>1749</v>
      </c>
      <c r="H69" s="27" t="str">
        <f t="shared" si="10"/>
        <v>N/A</v>
      </c>
      <c r="I69" s="8">
        <v>-28.6</v>
      </c>
      <c r="J69" s="8" t="s">
        <v>1749</v>
      </c>
      <c r="K69" s="28" t="s">
        <v>734</v>
      </c>
      <c r="L69" s="105" t="str">
        <f t="shared" si="11"/>
        <v>N/A</v>
      </c>
    </row>
    <row r="70" spans="1:12" x14ac:dyDescent="0.2">
      <c r="A70" s="168" t="s">
        <v>1676</v>
      </c>
      <c r="B70" s="22" t="s">
        <v>213</v>
      </c>
      <c r="C70" s="29">
        <v>708.05788423000001</v>
      </c>
      <c r="D70" s="27" t="str">
        <f t="shared" si="8"/>
        <v>N/A</v>
      </c>
      <c r="E70" s="29">
        <v>1239.3518518999999</v>
      </c>
      <c r="F70" s="27" t="str">
        <f t="shared" si="9"/>
        <v>N/A</v>
      </c>
      <c r="G70" s="29">
        <v>2872.1419847000002</v>
      </c>
      <c r="H70" s="27" t="str">
        <f t="shared" si="10"/>
        <v>N/A</v>
      </c>
      <c r="I70" s="8">
        <v>75.040000000000006</v>
      </c>
      <c r="J70" s="8">
        <v>131.69999999999999</v>
      </c>
      <c r="K70" s="28" t="s">
        <v>734</v>
      </c>
      <c r="L70" s="105" t="str">
        <f t="shared" si="11"/>
        <v>No</v>
      </c>
    </row>
    <row r="71" spans="1:12" x14ac:dyDescent="0.2">
      <c r="A71" s="168" t="s">
        <v>1677</v>
      </c>
      <c r="B71" s="22" t="s">
        <v>213</v>
      </c>
      <c r="C71" s="29">
        <v>317.84160128000002</v>
      </c>
      <c r="D71" s="27" t="str">
        <f t="shared" si="8"/>
        <v>N/A</v>
      </c>
      <c r="E71" s="29">
        <v>203.3405324</v>
      </c>
      <c r="F71" s="27" t="str">
        <f t="shared" si="9"/>
        <v>N/A</v>
      </c>
      <c r="G71" s="29">
        <v>1936.0341463</v>
      </c>
      <c r="H71" s="27" t="str">
        <f t="shared" si="10"/>
        <v>N/A</v>
      </c>
      <c r="I71" s="8">
        <v>-36</v>
      </c>
      <c r="J71" s="8">
        <v>852.1</v>
      </c>
      <c r="K71" s="28" t="s">
        <v>734</v>
      </c>
      <c r="L71" s="105" t="str">
        <f t="shared" si="11"/>
        <v>No</v>
      </c>
    </row>
    <row r="72" spans="1:12" x14ac:dyDescent="0.2">
      <c r="A72" s="168" t="s">
        <v>1597</v>
      </c>
      <c r="B72" s="22" t="s">
        <v>213</v>
      </c>
      <c r="C72" s="29">
        <v>268490071</v>
      </c>
      <c r="D72" s="27" t="str">
        <f t="shared" ref="D72:D135" si="12">IF($B72="N/A","N/A",IF(C72&gt;10,"No",IF(C72&lt;-10,"No","Yes")))</f>
        <v>N/A</v>
      </c>
      <c r="E72" s="29">
        <v>261995555</v>
      </c>
      <c r="F72" s="27" t="str">
        <f t="shared" ref="F72:F135" si="13">IF($B72="N/A","N/A",IF(E72&gt;10,"No",IF(E72&lt;-10,"No","Yes")))</f>
        <v>N/A</v>
      </c>
      <c r="G72" s="29">
        <v>239526607</v>
      </c>
      <c r="H72" s="27" t="str">
        <f t="shared" ref="H72:H135" si="14">IF($B72="N/A","N/A",IF(G72&gt;10,"No",IF(G72&lt;-10,"No","Yes")))</f>
        <v>N/A</v>
      </c>
      <c r="I72" s="8">
        <v>-2.42</v>
      </c>
      <c r="J72" s="8">
        <v>-8.58</v>
      </c>
      <c r="K72" s="28" t="s">
        <v>734</v>
      </c>
      <c r="L72" s="105" t="str">
        <f t="shared" ref="L72:L132" si="15">IF(J72="Div by 0", "N/A", IF(K72="N/A","N/A", IF(J72&gt;VALUE(MID(K72,1,2)), "No", IF(J72&lt;-1*VALUE(MID(K72,1,2)), "No", "Yes"))))</f>
        <v>Yes</v>
      </c>
    </row>
    <row r="73" spans="1:12" x14ac:dyDescent="0.2">
      <c r="A73" s="168" t="s">
        <v>1598</v>
      </c>
      <c r="B73" s="22" t="s">
        <v>213</v>
      </c>
      <c r="C73" s="23">
        <v>7081</v>
      </c>
      <c r="D73" s="27" t="str">
        <f t="shared" si="12"/>
        <v>N/A</v>
      </c>
      <c r="E73" s="23">
        <v>6321</v>
      </c>
      <c r="F73" s="27" t="str">
        <f t="shared" si="13"/>
        <v>N/A</v>
      </c>
      <c r="G73" s="23">
        <v>7023</v>
      </c>
      <c r="H73" s="27" t="str">
        <f t="shared" si="14"/>
        <v>N/A</v>
      </c>
      <c r="I73" s="8">
        <v>-10.7</v>
      </c>
      <c r="J73" s="8">
        <v>11.11</v>
      </c>
      <c r="K73" s="28" t="s">
        <v>734</v>
      </c>
      <c r="L73" s="105" t="str">
        <f t="shared" si="15"/>
        <v>Yes</v>
      </c>
    </row>
    <row r="74" spans="1:12" x14ac:dyDescent="0.2">
      <c r="A74" s="168" t="s">
        <v>1291</v>
      </c>
      <c r="B74" s="22" t="s">
        <v>213</v>
      </c>
      <c r="C74" s="29">
        <v>37916.970908000003</v>
      </c>
      <c r="D74" s="27" t="str">
        <f t="shared" si="12"/>
        <v>N/A</v>
      </c>
      <c r="E74" s="29">
        <v>41448.434583000002</v>
      </c>
      <c r="F74" s="27" t="str">
        <f t="shared" si="13"/>
        <v>N/A</v>
      </c>
      <c r="G74" s="29">
        <v>34106.024063999997</v>
      </c>
      <c r="H74" s="27" t="str">
        <f t="shared" si="14"/>
        <v>N/A</v>
      </c>
      <c r="I74" s="8">
        <v>9.3140000000000001</v>
      </c>
      <c r="J74" s="8">
        <v>-17.7</v>
      </c>
      <c r="K74" s="28" t="s">
        <v>734</v>
      </c>
      <c r="L74" s="105" t="str">
        <f t="shared" si="15"/>
        <v>Yes</v>
      </c>
    </row>
    <row r="75" spans="1:12" ht="25.5" x14ac:dyDescent="0.2">
      <c r="A75" s="168" t="s">
        <v>1292</v>
      </c>
      <c r="B75" s="22" t="s">
        <v>213</v>
      </c>
      <c r="C75" s="23">
        <v>13.165937015000001</v>
      </c>
      <c r="D75" s="27" t="str">
        <f t="shared" si="12"/>
        <v>N/A</v>
      </c>
      <c r="E75" s="23">
        <v>14.377788324999999</v>
      </c>
      <c r="F75" s="27" t="str">
        <f t="shared" si="13"/>
        <v>N/A</v>
      </c>
      <c r="G75" s="23">
        <v>18.724476718999998</v>
      </c>
      <c r="H75" s="27" t="str">
        <f t="shared" si="14"/>
        <v>N/A</v>
      </c>
      <c r="I75" s="8">
        <v>9.2040000000000006</v>
      </c>
      <c r="J75" s="8">
        <v>30.23</v>
      </c>
      <c r="K75" s="28" t="s">
        <v>734</v>
      </c>
      <c r="L75" s="105" t="str">
        <f t="shared" si="15"/>
        <v>No</v>
      </c>
    </row>
    <row r="76" spans="1:12" ht="25.5" x14ac:dyDescent="0.2">
      <c r="A76" s="168" t="s">
        <v>545</v>
      </c>
      <c r="B76" s="22" t="s">
        <v>213</v>
      </c>
      <c r="C76" s="29">
        <v>1166542</v>
      </c>
      <c r="D76" s="27" t="str">
        <f t="shared" si="12"/>
        <v>N/A</v>
      </c>
      <c r="E76" s="29">
        <v>394900</v>
      </c>
      <c r="F76" s="27" t="str">
        <f t="shared" si="13"/>
        <v>N/A</v>
      </c>
      <c r="G76" s="29">
        <v>0</v>
      </c>
      <c r="H76" s="27" t="str">
        <f t="shared" si="14"/>
        <v>N/A</v>
      </c>
      <c r="I76" s="8">
        <v>-66.099999999999994</v>
      </c>
      <c r="J76" s="8">
        <v>-100</v>
      </c>
      <c r="K76" s="28" t="s">
        <v>734</v>
      </c>
      <c r="L76" s="105" t="str">
        <f t="shared" si="15"/>
        <v>No</v>
      </c>
    </row>
    <row r="77" spans="1:12" x14ac:dyDescent="0.2">
      <c r="A77" s="168" t="s">
        <v>546</v>
      </c>
      <c r="B77" s="22" t="s">
        <v>213</v>
      </c>
      <c r="C77" s="23">
        <v>14</v>
      </c>
      <c r="D77" s="27" t="str">
        <f t="shared" si="12"/>
        <v>N/A</v>
      </c>
      <c r="E77" s="23">
        <v>11</v>
      </c>
      <c r="F77" s="27" t="str">
        <f t="shared" si="13"/>
        <v>N/A</v>
      </c>
      <c r="G77" s="23">
        <v>0</v>
      </c>
      <c r="H77" s="27" t="str">
        <f t="shared" si="14"/>
        <v>N/A</v>
      </c>
      <c r="I77" s="8">
        <v>-64.3</v>
      </c>
      <c r="J77" s="8">
        <v>-100</v>
      </c>
      <c r="K77" s="28" t="s">
        <v>734</v>
      </c>
      <c r="L77" s="105" t="str">
        <f t="shared" si="15"/>
        <v>No</v>
      </c>
    </row>
    <row r="78" spans="1:12" x14ac:dyDescent="0.2">
      <c r="A78" s="168" t="s">
        <v>1293</v>
      </c>
      <c r="B78" s="22" t="s">
        <v>213</v>
      </c>
      <c r="C78" s="29">
        <v>83324.428570999997</v>
      </c>
      <c r="D78" s="27" t="str">
        <f t="shared" si="12"/>
        <v>N/A</v>
      </c>
      <c r="E78" s="29">
        <v>78980</v>
      </c>
      <c r="F78" s="27" t="str">
        <f t="shared" si="13"/>
        <v>N/A</v>
      </c>
      <c r="G78" s="29" t="s">
        <v>1749</v>
      </c>
      <c r="H78" s="27" t="str">
        <f t="shared" si="14"/>
        <v>N/A</v>
      </c>
      <c r="I78" s="8">
        <v>-5.21</v>
      </c>
      <c r="J78" s="8" t="s">
        <v>1749</v>
      </c>
      <c r="K78" s="28" t="s">
        <v>734</v>
      </c>
      <c r="L78" s="105" t="str">
        <f t="shared" si="15"/>
        <v>N/A</v>
      </c>
    </row>
    <row r="79" spans="1:12" ht="25.5" x14ac:dyDescent="0.2">
      <c r="A79" s="168" t="s">
        <v>547</v>
      </c>
      <c r="B79" s="22" t="s">
        <v>213</v>
      </c>
      <c r="C79" s="29">
        <v>31682858</v>
      </c>
      <c r="D79" s="27" t="str">
        <f t="shared" si="12"/>
        <v>N/A</v>
      </c>
      <c r="E79" s="29">
        <v>27267129</v>
      </c>
      <c r="F79" s="27" t="str">
        <f t="shared" si="13"/>
        <v>N/A</v>
      </c>
      <c r="G79" s="29">
        <v>0</v>
      </c>
      <c r="H79" s="27" t="str">
        <f t="shared" si="14"/>
        <v>N/A</v>
      </c>
      <c r="I79" s="8">
        <v>-13.9</v>
      </c>
      <c r="J79" s="8">
        <v>-100</v>
      </c>
      <c r="K79" s="28" t="s">
        <v>734</v>
      </c>
      <c r="L79" s="105" t="str">
        <f t="shared" si="15"/>
        <v>No</v>
      </c>
    </row>
    <row r="80" spans="1:12" x14ac:dyDescent="0.2">
      <c r="A80" s="168" t="s">
        <v>548</v>
      </c>
      <c r="B80" s="22" t="s">
        <v>213</v>
      </c>
      <c r="C80" s="23">
        <v>375</v>
      </c>
      <c r="D80" s="27" t="str">
        <f t="shared" si="12"/>
        <v>N/A</v>
      </c>
      <c r="E80" s="23">
        <v>364</v>
      </c>
      <c r="F80" s="27" t="str">
        <f t="shared" si="13"/>
        <v>N/A</v>
      </c>
      <c r="G80" s="23">
        <v>0</v>
      </c>
      <c r="H80" s="27" t="str">
        <f t="shared" si="14"/>
        <v>N/A</v>
      </c>
      <c r="I80" s="8">
        <v>-2.93</v>
      </c>
      <c r="J80" s="8">
        <v>-100</v>
      </c>
      <c r="K80" s="28" t="s">
        <v>734</v>
      </c>
      <c r="L80" s="105" t="str">
        <f t="shared" si="15"/>
        <v>No</v>
      </c>
    </row>
    <row r="81" spans="1:12" ht="25.5" x14ac:dyDescent="0.2">
      <c r="A81" s="168" t="s">
        <v>1294</v>
      </c>
      <c r="B81" s="22" t="s">
        <v>213</v>
      </c>
      <c r="C81" s="29">
        <v>84487.621333000003</v>
      </c>
      <c r="D81" s="27" t="str">
        <f t="shared" si="12"/>
        <v>N/A</v>
      </c>
      <c r="E81" s="29">
        <v>74909.695055000004</v>
      </c>
      <c r="F81" s="27" t="str">
        <f t="shared" si="13"/>
        <v>N/A</v>
      </c>
      <c r="G81" s="29" t="s">
        <v>1749</v>
      </c>
      <c r="H81" s="27" t="str">
        <f t="shared" si="14"/>
        <v>N/A</v>
      </c>
      <c r="I81" s="8">
        <v>-11.3</v>
      </c>
      <c r="J81" s="8" t="s">
        <v>1749</v>
      </c>
      <c r="K81" s="28" t="s">
        <v>734</v>
      </c>
      <c r="L81" s="105" t="str">
        <f t="shared" si="15"/>
        <v>N/A</v>
      </c>
    </row>
    <row r="82" spans="1:12" ht="25.5" x14ac:dyDescent="0.2">
      <c r="A82" s="168" t="s">
        <v>549</v>
      </c>
      <c r="B82" s="22" t="s">
        <v>213</v>
      </c>
      <c r="C82" s="29">
        <v>5525067</v>
      </c>
      <c r="D82" s="27" t="str">
        <f t="shared" si="12"/>
        <v>N/A</v>
      </c>
      <c r="E82" s="29">
        <v>4654820</v>
      </c>
      <c r="F82" s="27" t="str">
        <f t="shared" si="13"/>
        <v>N/A</v>
      </c>
      <c r="G82" s="29">
        <v>4537210</v>
      </c>
      <c r="H82" s="27" t="str">
        <f t="shared" si="14"/>
        <v>N/A</v>
      </c>
      <c r="I82" s="8">
        <v>-15.8</v>
      </c>
      <c r="J82" s="8">
        <v>-2.5299999999999998</v>
      </c>
      <c r="K82" s="28" t="s">
        <v>734</v>
      </c>
      <c r="L82" s="105" t="str">
        <f t="shared" si="15"/>
        <v>Yes</v>
      </c>
    </row>
    <row r="83" spans="1:12" x14ac:dyDescent="0.2">
      <c r="A83" s="168" t="s">
        <v>550</v>
      </c>
      <c r="B83" s="22" t="s">
        <v>213</v>
      </c>
      <c r="C83" s="23">
        <v>31</v>
      </c>
      <c r="D83" s="27" t="str">
        <f t="shared" si="12"/>
        <v>N/A</v>
      </c>
      <c r="E83" s="23">
        <v>28</v>
      </c>
      <c r="F83" s="27" t="str">
        <f t="shared" si="13"/>
        <v>N/A</v>
      </c>
      <c r="G83" s="23">
        <v>27</v>
      </c>
      <c r="H83" s="27" t="str">
        <f t="shared" si="14"/>
        <v>N/A</v>
      </c>
      <c r="I83" s="8">
        <v>-9.68</v>
      </c>
      <c r="J83" s="8">
        <v>-3.57</v>
      </c>
      <c r="K83" s="28" t="s">
        <v>734</v>
      </c>
      <c r="L83" s="105" t="str">
        <f t="shared" si="15"/>
        <v>Yes</v>
      </c>
    </row>
    <row r="84" spans="1:12" x14ac:dyDescent="0.2">
      <c r="A84" s="168" t="s">
        <v>1295</v>
      </c>
      <c r="B84" s="22" t="s">
        <v>213</v>
      </c>
      <c r="C84" s="29">
        <v>178227.96773999999</v>
      </c>
      <c r="D84" s="27" t="str">
        <f t="shared" si="12"/>
        <v>N/A</v>
      </c>
      <c r="E84" s="29">
        <v>166243.57143000001</v>
      </c>
      <c r="F84" s="27" t="str">
        <f t="shared" si="13"/>
        <v>N/A</v>
      </c>
      <c r="G84" s="29">
        <v>168044.81481000001</v>
      </c>
      <c r="H84" s="27" t="str">
        <f t="shared" si="14"/>
        <v>N/A</v>
      </c>
      <c r="I84" s="8">
        <v>-6.72</v>
      </c>
      <c r="J84" s="8">
        <v>1.083</v>
      </c>
      <c r="K84" s="28" t="s">
        <v>734</v>
      </c>
      <c r="L84" s="105" t="str">
        <f t="shared" si="15"/>
        <v>Yes</v>
      </c>
    </row>
    <row r="85" spans="1:12" x14ac:dyDescent="0.2">
      <c r="A85" s="168" t="s">
        <v>551</v>
      </c>
      <c r="B85" s="22" t="s">
        <v>213</v>
      </c>
      <c r="C85" s="29">
        <v>148034719</v>
      </c>
      <c r="D85" s="27" t="str">
        <f t="shared" si="12"/>
        <v>N/A</v>
      </c>
      <c r="E85" s="29">
        <v>156566493</v>
      </c>
      <c r="F85" s="27" t="str">
        <f t="shared" si="13"/>
        <v>N/A</v>
      </c>
      <c r="G85" s="29">
        <v>107265300</v>
      </c>
      <c r="H85" s="27" t="str">
        <f t="shared" si="14"/>
        <v>N/A</v>
      </c>
      <c r="I85" s="8">
        <v>5.7629999999999999</v>
      </c>
      <c r="J85" s="8">
        <v>-31.5</v>
      </c>
      <c r="K85" s="28" t="s">
        <v>734</v>
      </c>
      <c r="L85" s="105" t="str">
        <f t="shared" si="15"/>
        <v>No</v>
      </c>
    </row>
    <row r="86" spans="1:12" x14ac:dyDescent="0.2">
      <c r="A86" s="168" t="s">
        <v>552</v>
      </c>
      <c r="B86" s="22" t="s">
        <v>213</v>
      </c>
      <c r="C86" s="23">
        <v>2417</v>
      </c>
      <c r="D86" s="27" t="str">
        <f t="shared" si="12"/>
        <v>N/A</v>
      </c>
      <c r="E86" s="23">
        <v>2214</v>
      </c>
      <c r="F86" s="27" t="str">
        <f t="shared" si="13"/>
        <v>N/A</v>
      </c>
      <c r="G86" s="23">
        <v>2141</v>
      </c>
      <c r="H86" s="27" t="str">
        <f t="shared" si="14"/>
        <v>N/A</v>
      </c>
      <c r="I86" s="8">
        <v>-8.4</v>
      </c>
      <c r="J86" s="8">
        <v>-3.3</v>
      </c>
      <c r="K86" s="28" t="s">
        <v>734</v>
      </c>
      <c r="L86" s="105" t="str">
        <f t="shared" si="15"/>
        <v>Yes</v>
      </c>
    </row>
    <row r="87" spans="1:12" x14ac:dyDescent="0.2">
      <c r="A87" s="168" t="s">
        <v>1296</v>
      </c>
      <c r="B87" s="22" t="s">
        <v>213</v>
      </c>
      <c r="C87" s="29">
        <v>61247.297890000002</v>
      </c>
      <c r="D87" s="27" t="str">
        <f t="shared" si="12"/>
        <v>N/A</v>
      </c>
      <c r="E87" s="29">
        <v>70716.573170999996</v>
      </c>
      <c r="F87" s="27" t="str">
        <f t="shared" si="13"/>
        <v>N/A</v>
      </c>
      <c r="G87" s="29">
        <v>50100.560486000002</v>
      </c>
      <c r="H87" s="27" t="str">
        <f t="shared" si="14"/>
        <v>N/A</v>
      </c>
      <c r="I87" s="8">
        <v>15.46</v>
      </c>
      <c r="J87" s="8">
        <v>-29.2</v>
      </c>
      <c r="K87" s="28" t="s">
        <v>734</v>
      </c>
      <c r="L87" s="105" t="str">
        <f t="shared" si="15"/>
        <v>Yes</v>
      </c>
    </row>
    <row r="88" spans="1:12" ht="25.5" x14ac:dyDescent="0.2">
      <c r="A88" s="168" t="s">
        <v>553</v>
      </c>
      <c r="B88" s="22" t="s">
        <v>213</v>
      </c>
      <c r="C88" s="29">
        <v>26069981</v>
      </c>
      <c r="D88" s="27" t="str">
        <f t="shared" si="12"/>
        <v>N/A</v>
      </c>
      <c r="E88" s="29">
        <v>30889208</v>
      </c>
      <c r="F88" s="27" t="str">
        <f t="shared" si="13"/>
        <v>N/A</v>
      </c>
      <c r="G88" s="29">
        <v>27091691</v>
      </c>
      <c r="H88" s="27" t="str">
        <f t="shared" si="14"/>
        <v>N/A</v>
      </c>
      <c r="I88" s="8">
        <v>18.489999999999998</v>
      </c>
      <c r="J88" s="8">
        <v>-12.3</v>
      </c>
      <c r="K88" s="28" t="s">
        <v>734</v>
      </c>
      <c r="L88" s="105" t="str">
        <f t="shared" si="15"/>
        <v>Yes</v>
      </c>
    </row>
    <row r="89" spans="1:12" x14ac:dyDescent="0.2">
      <c r="A89" s="168" t="s">
        <v>554</v>
      </c>
      <c r="B89" s="22" t="s">
        <v>213</v>
      </c>
      <c r="C89" s="23">
        <v>17859</v>
      </c>
      <c r="D89" s="27" t="str">
        <f t="shared" si="12"/>
        <v>N/A</v>
      </c>
      <c r="E89" s="23">
        <v>15809</v>
      </c>
      <c r="F89" s="27" t="str">
        <f t="shared" si="13"/>
        <v>N/A</v>
      </c>
      <c r="G89" s="23">
        <v>17902</v>
      </c>
      <c r="H89" s="27" t="str">
        <f t="shared" si="14"/>
        <v>N/A</v>
      </c>
      <c r="I89" s="8">
        <v>-11.5</v>
      </c>
      <c r="J89" s="8">
        <v>13.24</v>
      </c>
      <c r="K89" s="28" t="s">
        <v>734</v>
      </c>
      <c r="L89" s="105" t="str">
        <f t="shared" si="15"/>
        <v>Yes</v>
      </c>
    </row>
    <row r="90" spans="1:12" x14ac:dyDescent="0.2">
      <c r="A90" s="168" t="s">
        <v>1297</v>
      </c>
      <c r="B90" s="22" t="s">
        <v>213</v>
      </c>
      <c r="C90" s="29">
        <v>1459.7671201999999</v>
      </c>
      <c r="D90" s="27" t="str">
        <f t="shared" si="12"/>
        <v>N/A</v>
      </c>
      <c r="E90" s="29">
        <v>1953.9001834000001</v>
      </c>
      <c r="F90" s="27" t="str">
        <f t="shared" si="13"/>
        <v>N/A</v>
      </c>
      <c r="G90" s="29">
        <v>1513.3332029999999</v>
      </c>
      <c r="H90" s="27" t="str">
        <f t="shared" si="14"/>
        <v>N/A</v>
      </c>
      <c r="I90" s="8">
        <v>33.85</v>
      </c>
      <c r="J90" s="8">
        <v>-22.5</v>
      </c>
      <c r="K90" s="28" t="s">
        <v>734</v>
      </c>
      <c r="L90" s="105" t="str">
        <f t="shared" si="15"/>
        <v>Yes</v>
      </c>
    </row>
    <row r="91" spans="1:12" x14ac:dyDescent="0.2">
      <c r="A91" s="168" t="s">
        <v>555</v>
      </c>
      <c r="B91" s="22" t="s">
        <v>213</v>
      </c>
      <c r="C91" s="29">
        <v>1082678</v>
      </c>
      <c r="D91" s="27" t="str">
        <f t="shared" si="12"/>
        <v>N/A</v>
      </c>
      <c r="E91" s="29">
        <v>1490154</v>
      </c>
      <c r="F91" s="27" t="str">
        <f t="shared" si="13"/>
        <v>N/A</v>
      </c>
      <c r="G91" s="29">
        <v>1108566</v>
      </c>
      <c r="H91" s="27" t="str">
        <f t="shared" si="14"/>
        <v>N/A</v>
      </c>
      <c r="I91" s="8">
        <v>37.64</v>
      </c>
      <c r="J91" s="8">
        <v>-25.6</v>
      </c>
      <c r="K91" s="28" t="s">
        <v>734</v>
      </c>
      <c r="L91" s="105" t="str">
        <f t="shared" si="15"/>
        <v>Yes</v>
      </c>
    </row>
    <row r="92" spans="1:12" x14ac:dyDescent="0.2">
      <c r="A92" s="168" t="s">
        <v>556</v>
      </c>
      <c r="B92" s="22" t="s">
        <v>213</v>
      </c>
      <c r="C92" s="23">
        <v>2895</v>
      </c>
      <c r="D92" s="27" t="str">
        <f t="shared" si="12"/>
        <v>N/A</v>
      </c>
      <c r="E92" s="23">
        <v>3963</v>
      </c>
      <c r="F92" s="27" t="str">
        <f t="shared" si="13"/>
        <v>N/A</v>
      </c>
      <c r="G92" s="23">
        <v>3131</v>
      </c>
      <c r="H92" s="27" t="str">
        <f t="shared" si="14"/>
        <v>N/A</v>
      </c>
      <c r="I92" s="8">
        <v>36.89</v>
      </c>
      <c r="J92" s="8">
        <v>-21</v>
      </c>
      <c r="K92" s="28" t="s">
        <v>734</v>
      </c>
      <c r="L92" s="105" t="str">
        <f t="shared" si="15"/>
        <v>Yes</v>
      </c>
    </row>
    <row r="93" spans="1:12" x14ac:dyDescent="0.2">
      <c r="A93" s="168" t="s">
        <v>1298</v>
      </c>
      <c r="B93" s="22" t="s">
        <v>213</v>
      </c>
      <c r="C93" s="29">
        <v>373.98203799999999</v>
      </c>
      <c r="D93" s="27" t="str">
        <f t="shared" si="12"/>
        <v>N/A</v>
      </c>
      <c r="E93" s="29">
        <v>376.01665405</v>
      </c>
      <c r="F93" s="27" t="str">
        <f t="shared" si="13"/>
        <v>N/A</v>
      </c>
      <c r="G93" s="29">
        <v>354.06132226</v>
      </c>
      <c r="H93" s="27" t="str">
        <f t="shared" si="14"/>
        <v>N/A</v>
      </c>
      <c r="I93" s="8">
        <v>0.54400000000000004</v>
      </c>
      <c r="J93" s="8">
        <v>-5.84</v>
      </c>
      <c r="K93" s="28" t="s">
        <v>734</v>
      </c>
      <c r="L93" s="105" t="str">
        <f t="shared" si="15"/>
        <v>Yes</v>
      </c>
    </row>
    <row r="94" spans="1:12" ht="25.5" x14ac:dyDescent="0.2">
      <c r="A94" s="168" t="s">
        <v>557</v>
      </c>
      <c r="B94" s="22" t="s">
        <v>213</v>
      </c>
      <c r="C94" s="29">
        <v>2526</v>
      </c>
      <c r="D94" s="27" t="str">
        <f t="shared" si="12"/>
        <v>N/A</v>
      </c>
      <c r="E94" s="29">
        <v>1646</v>
      </c>
      <c r="F94" s="27" t="str">
        <f t="shared" si="13"/>
        <v>N/A</v>
      </c>
      <c r="G94" s="29">
        <v>0</v>
      </c>
      <c r="H94" s="27" t="str">
        <f t="shared" si="14"/>
        <v>N/A</v>
      </c>
      <c r="I94" s="8">
        <v>-34.799999999999997</v>
      </c>
      <c r="J94" s="8">
        <v>-100</v>
      </c>
      <c r="K94" s="28" t="s">
        <v>734</v>
      </c>
      <c r="L94" s="105" t="str">
        <f t="shared" si="15"/>
        <v>No</v>
      </c>
    </row>
    <row r="95" spans="1:12" x14ac:dyDescent="0.2">
      <c r="A95" s="168" t="s">
        <v>558</v>
      </c>
      <c r="B95" s="22" t="s">
        <v>213</v>
      </c>
      <c r="C95" s="23">
        <v>52</v>
      </c>
      <c r="D95" s="27" t="str">
        <f t="shared" si="12"/>
        <v>N/A</v>
      </c>
      <c r="E95" s="23">
        <v>46</v>
      </c>
      <c r="F95" s="27" t="str">
        <f t="shared" si="13"/>
        <v>N/A</v>
      </c>
      <c r="G95" s="23">
        <v>0</v>
      </c>
      <c r="H95" s="27" t="str">
        <f t="shared" si="14"/>
        <v>N/A</v>
      </c>
      <c r="I95" s="8">
        <v>-11.5</v>
      </c>
      <c r="J95" s="8">
        <v>-100</v>
      </c>
      <c r="K95" s="28" t="s">
        <v>734</v>
      </c>
      <c r="L95" s="105" t="str">
        <f t="shared" si="15"/>
        <v>No</v>
      </c>
    </row>
    <row r="96" spans="1:12" ht="25.5" x14ac:dyDescent="0.2">
      <c r="A96" s="168" t="s">
        <v>1299</v>
      </c>
      <c r="B96" s="22" t="s">
        <v>213</v>
      </c>
      <c r="C96" s="29">
        <v>48.576923076999996</v>
      </c>
      <c r="D96" s="27" t="str">
        <f t="shared" si="12"/>
        <v>N/A</v>
      </c>
      <c r="E96" s="29">
        <v>35.782608695999997</v>
      </c>
      <c r="F96" s="27" t="str">
        <f t="shared" si="13"/>
        <v>N/A</v>
      </c>
      <c r="G96" s="29" t="s">
        <v>1749</v>
      </c>
      <c r="H96" s="27" t="str">
        <f t="shared" si="14"/>
        <v>N/A</v>
      </c>
      <c r="I96" s="8">
        <v>-26.3</v>
      </c>
      <c r="J96" s="8" t="s">
        <v>1749</v>
      </c>
      <c r="K96" s="28" t="s">
        <v>734</v>
      </c>
      <c r="L96" s="105" t="str">
        <f t="shared" si="15"/>
        <v>N/A</v>
      </c>
    </row>
    <row r="97" spans="1:12" ht="25.5" x14ac:dyDescent="0.2">
      <c r="A97" s="168" t="s">
        <v>559</v>
      </c>
      <c r="B97" s="22" t="s">
        <v>213</v>
      </c>
      <c r="C97" s="29">
        <v>50958244</v>
      </c>
      <c r="D97" s="27" t="str">
        <f t="shared" si="12"/>
        <v>N/A</v>
      </c>
      <c r="E97" s="29">
        <v>51037306</v>
      </c>
      <c r="F97" s="27" t="str">
        <f t="shared" si="13"/>
        <v>N/A</v>
      </c>
      <c r="G97" s="29">
        <v>51990032</v>
      </c>
      <c r="H97" s="27" t="str">
        <f t="shared" si="14"/>
        <v>N/A</v>
      </c>
      <c r="I97" s="8">
        <v>0.1552</v>
      </c>
      <c r="J97" s="8">
        <v>1.867</v>
      </c>
      <c r="K97" s="28" t="s">
        <v>734</v>
      </c>
      <c r="L97" s="105" t="str">
        <f t="shared" si="15"/>
        <v>Yes</v>
      </c>
    </row>
    <row r="98" spans="1:12" x14ac:dyDescent="0.2">
      <c r="A98" s="168" t="s">
        <v>560</v>
      </c>
      <c r="B98" s="22" t="s">
        <v>213</v>
      </c>
      <c r="C98" s="23">
        <v>12091</v>
      </c>
      <c r="D98" s="27" t="str">
        <f t="shared" si="12"/>
        <v>N/A</v>
      </c>
      <c r="E98" s="23">
        <v>11328</v>
      </c>
      <c r="F98" s="27" t="str">
        <f t="shared" si="13"/>
        <v>N/A</v>
      </c>
      <c r="G98" s="23">
        <v>16100</v>
      </c>
      <c r="H98" s="27" t="str">
        <f t="shared" si="14"/>
        <v>N/A</v>
      </c>
      <c r="I98" s="8">
        <v>-6.31</v>
      </c>
      <c r="J98" s="8">
        <v>42.13</v>
      </c>
      <c r="K98" s="28" t="s">
        <v>734</v>
      </c>
      <c r="L98" s="105" t="str">
        <f t="shared" si="15"/>
        <v>No</v>
      </c>
    </row>
    <row r="99" spans="1:12" x14ac:dyDescent="0.2">
      <c r="A99" s="168" t="s">
        <v>1300</v>
      </c>
      <c r="B99" s="22" t="s">
        <v>213</v>
      </c>
      <c r="C99" s="29">
        <v>4214.5599205999997</v>
      </c>
      <c r="D99" s="27" t="str">
        <f t="shared" si="12"/>
        <v>N/A</v>
      </c>
      <c r="E99" s="29">
        <v>4505.4118996999996</v>
      </c>
      <c r="F99" s="27" t="str">
        <f t="shared" si="13"/>
        <v>N/A</v>
      </c>
      <c r="G99" s="29">
        <v>3229.1945341999999</v>
      </c>
      <c r="H99" s="27" t="str">
        <f t="shared" si="14"/>
        <v>N/A</v>
      </c>
      <c r="I99" s="8">
        <v>6.9009999999999998</v>
      </c>
      <c r="J99" s="8">
        <v>-28.3</v>
      </c>
      <c r="K99" s="28" t="s">
        <v>734</v>
      </c>
      <c r="L99" s="105" t="str">
        <f t="shared" si="15"/>
        <v>Yes</v>
      </c>
    </row>
    <row r="100" spans="1:12" x14ac:dyDescent="0.2">
      <c r="A100" s="168" t="s">
        <v>561</v>
      </c>
      <c r="B100" s="22" t="s">
        <v>213</v>
      </c>
      <c r="C100" s="29">
        <v>1271174</v>
      </c>
      <c r="D100" s="27" t="str">
        <f t="shared" si="12"/>
        <v>N/A</v>
      </c>
      <c r="E100" s="29">
        <v>1650763</v>
      </c>
      <c r="F100" s="27" t="str">
        <f t="shared" si="13"/>
        <v>N/A</v>
      </c>
      <c r="G100" s="29">
        <v>523117</v>
      </c>
      <c r="H100" s="27" t="str">
        <f t="shared" si="14"/>
        <v>N/A</v>
      </c>
      <c r="I100" s="8">
        <v>29.86</v>
      </c>
      <c r="J100" s="8">
        <v>-68.3</v>
      </c>
      <c r="K100" s="28" t="s">
        <v>734</v>
      </c>
      <c r="L100" s="105" t="str">
        <f t="shared" si="15"/>
        <v>No</v>
      </c>
    </row>
    <row r="101" spans="1:12" x14ac:dyDescent="0.2">
      <c r="A101" s="168" t="s">
        <v>562</v>
      </c>
      <c r="B101" s="22" t="s">
        <v>213</v>
      </c>
      <c r="C101" s="23">
        <v>1944</v>
      </c>
      <c r="D101" s="27" t="str">
        <f t="shared" si="12"/>
        <v>N/A</v>
      </c>
      <c r="E101" s="23">
        <v>2203</v>
      </c>
      <c r="F101" s="27" t="str">
        <f t="shared" si="13"/>
        <v>N/A</v>
      </c>
      <c r="G101" s="23">
        <v>3307</v>
      </c>
      <c r="H101" s="27" t="str">
        <f t="shared" si="14"/>
        <v>N/A</v>
      </c>
      <c r="I101" s="8">
        <v>13.32</v>
      </c>
      <c r="J101" s="8">
        <v>50.11</v>
      </c>
      <c r="K101" s="28" t="s">
        <v>734</v>
      </c>
      <c r="L101" s="105" t="str">
        <f t="shared" si="15"/>
        <v>No</v>
      </c>
    </row>
    <row r="102" spans="1:12" x14ac:dyDescent="0.2">
      <c r="A102" s="168" t="s">
        <v>1301</v>
      </c>
      <c r="B102" s="22" t="s">
        <v>213</v>
      </c>
      <c r="C102" s="29">
        <v>653.89609053000004</v>
      </c>
      <c r="D102" s="27" t="str">
        <f t="shared" si="12"/>
        <v>N/A</v>
      </c>
      <c r="E102" s="29">
        <v>749.32501134999995</v>
      </c>
      <c r="F102" s="27" t="str">
        <f t="shared" si="13"/>
        <v>N/A</v>
      </c>
      <c r="G102" s="29">
        <v>158.18475960000001</v>
      </c>
      <c r="H102" s="27" t="str">
        <f t="shared" si="14"/>
        <v>N/A</v>
      </c>
      <c r="I102" s="8">
        <v>14.59</v>
      </c>
      <c r="J102" s="8">
        <v>-78.900000000000006</v>
      </c>
      <c r="K102" s="28" t="s">
        <v>734</v>
      </c>
      <c r="L102" s="105" t="str">
        <f t="shared" si="15"/>
        <v>No</v>
      </c>
    </row>
    <row r="103" spans="1:12" ht="25.5" x14ac:dyDescent="0.2">
      <c r="A103" s="168" t="s">
        <v>563</v>
      </c>
      <c r="B103" s="22" t="s">
        <v>213</v>
      </c>
      <c r="C103" s="29">
        <v>22705966</v>
      </c>
      <c r="D103" s="27" t="str">
        <f t="shared" si="12"/>
        <v>N/A</v>
      </c>
      <c r="E103" s="29">
        <v>19339343</v>
      </c>
      <c r="F103" s="27" t="str">
        <f t="shared" si="13"/>
        <v>N/A</v>
      </c>
      <c r="G103" s="29">
        <v>1152238</v>
      </c>
      <c r="H103" s="27" t="str">
        <f t="shared" si="14"/>
        <v>N/A</v>
      </c>
      <c r="I103" s="8">
        <v>-14.8</v>
      </c>
      <c r="J103" s="8">
        <v>-94</v>
      </c>
      <c r="K103" s="28" t="s">
        <v>734</v>
      </c>
      <c r="L103" s="105" t="str">
        <f t="shared" si="15"/>
        <v>No</v>
      </c>
    </row>
    <row r="104" spans="1:12" x14ac:dyDescent="0.2">
      <c r="A104" s="168" t="s">
        <v>564</v>
      </c>
      <c r="B104" s="22" t="s">
        <v>213</v>
      </c>
      <c r="C104" s="23">
        <v>5045</v>
      </c>
      <c r="D104" s="27" t="str">
        <f t="shared" si="12"/>
        <v>N/A</v>
      </c>
      <c r="E104" s="23">
        <v>4930</v>
      </c>
      <c r="F104" s="27" t="str">
        <f t="shared" si="13"/>
        <v>N/A</v>
      </c>
      <c r="G104" s="23">
        <v>780</v>
      </c>
      <c r="H104" s="27" t="str">
        <f t="shared" si="14"/>
        <v>N/A</v>
      </c>
      <c r="I104" s="8">
        <v>-2.2799999999999998</v>
      </c>
      <c r="J104" s="8">
        <v>-84.2</v>
      </c>
      <c r="K104" s="28" t="s">
        <v>734</v>
      </c>
      <c r="L104" s="105" t="str">
        <f t="shared" si="15"/>
        <v>No</v>
      </c>
    </row>
    <row r="105" spans="1:12" ht="25.5" x14ac:dyDescent="0.2">
      <c r="A105" s="168" t="s">
        <v>1302</v>
      </c>
      <c r="B105" s="22" t="s">
        <v>213</v>
      </c>
      <c r="C105" s="29">
        <v>4500.6870167999996</v>
      </c>
      <c r="D105" s="27" t="str">
        <f t="shared" si="12"/>
        <v>N/A</v>
      </c>
      <c r="E105" s="29">
        <v>3922.7876268</v>
      </c>
      <c r="F105" s="27" t="str">
        <f t="shared" si="13"/>
        <v>N/A</v>
      </c>
      <c r="G105" s="29">
        <v>1477.2282051</v>
      </c>
      <c r="H105" s="27" t="str">
        <f t="shared" si="14"/>
        <v>N/A</v>
      </c>
      <c r="I105" s="8">
        <v>-12.8</v>
      </c>
      <c r="J105" s="8">
        <v>-62.3</v>
      </c>
      <c r="K105" s="28" t="s">
        <v>734</v>
      </c>
      <c r="L105" s="105" t="str">
        <f t="shared" si="15"/>
        <v>No</v>
      </c>
    </row>
    <row r="106" spans="1:12" ht="25.5" x14ac:dyDescent="0.2">
      <c r="A106" s="168" t="s">
        <v>565</v>
      </c>
      <c r="B106" s="22" t="s">
        <v>213</v>
      </c>
      <c r="C106" s="29">
        <v>19042485</v>
      </c>
      <c r="D106" s="27" t="str">
        <f t="shared" si="12"/>
        <v>N/A</v>
      </c>
      <c r="E106" s="29">
        <v>20304423</v>
      </c>
      <c r="F106" s="27" t="str">
        <f t="shared" si="13"/>
        <v>N/A</v>
      </c>
      <c r="G106" s="29">
        <v>21661979</v>
      </c>
      <c r="H106" s="27" t="str">
        <f t="shared" si="14"/>
        <v>N/A</v>
      </c>
      <c r="I106" s="8">
        <v>6.6269999999999998</v>
      </c>
      <c r="J106" s="8">
        <v>6.6859999999999999</v>
      </c>
      <c r="K106" s="28" t="s">
        <v>734</v>
      </c>
      <c r="L106" s="105" t="str">
        <f t="shared" si="15"/>
        <v>Yes</v>
      </c>
    </row>
    <row r="107" spans="1:12" x14ac:dyDescent="0.2">
      <c r="A107" s="168" t="s">
        <v>566</v>
      </c>
      <c r="B107" s="22" t="s">
        <v>213</v>
      </c>
      <c r="C107" s="23">
        <v>15744</v>
      </c>
      <c r="D107" s="27" t="str">
        <f t="shared" si="12"/>
        <v>N/A</v>
      </c>
      <c r="E107" s="23">
        <v>14306</v>
      </c>
      <c r="F107" s="27" t="str">
        <f t="shared" si="13"/>
        <v>N/A</v>
      </c>
      <c r="G107" s="23">
        <v>19128</v>
      </c>
      <c r="H107" s="27" t="str">
        <f t="shared" si="14"/>
        <v>N/A</v>
      </c>
      <c r="I107" s="8">
        <v>-9.1300000000000008</v>
      </c>
      <c r="J107" s="8">
        <v>33.71</v>
      </c>
      <c r="K107" s="28" t="s">
        <v>734</v>
      </c>
      <c r="L107" s="105" t="str">
        <f t="shared" si="15"/>
        <v>No</v>
      </c>
    </row>
    <row r="108" spans="1:12" x14ac:dyDescent="0.2">
      <c r="A108" s="168" t="s">
        <v>1303</v>
      </c>
      <c r="B108" s="22" t="s">
        <v>213</v>
      </c>
      <c r="C108" s="29">
        <v>1209.5074314000001</v>
      </c>
      <c r="D108" s="27" t="str">
        <f t="shared" si="12"/>
        <v>N/A</v>
      </c>
      <c r="E108" s="29">
        <v>1419.2942121999999</v>
      </c>
      <c r="F108" s="27" t="str">
        <f t="shared" si="13"/>
        <v>N/A</v>
      </c>
      <c r="G108" s="29">
        <v>1132.4748536</v>
      </c>
      <c r="H108" s="27" t="str">
        <f t="shared" si="14"/>
        <v>N/A</v>
      </c>
      <c r="I108" s="8">
        <v>17.34</v>
      </c>
      <c r="J108" s="8">
        <v>-20.2</v>
      </c>
      <c r="K108" s="28" t="s">
        <v>734</v>
      </c>
      <c r="L108" s="105" t="str">
        <f t="shared" si="15"/>
        <v>Yes</v>
      </c>
    </row>
    <row r="109" spans="1:12" x14ac:dyDescent="0.2">
      <c r="A109" s="168" t="s">
        <v>567</v>
      </c>
      <c r="B109" s="22" t="s">
        <v>213</v>
      </c>
      <c r="C109" s="29">
        <v>69879293</v>
      </c>
      <c r="D109" s="27" t="str">
        <f t="shared" si="12"/>
        <v>N/A</v>
      </c>
      <c r="E109" s="29">
        <v>68924989</v>
      </c>
      <c r="F109" s="27" t="str">
        <f t="shared" si="13"/>
        <v>N/A</v>
      </c>
      <c r="G109" s="29">
        <v>88189924</v>
      </c>
      <c r="H109" s="27" t="str">
        <f t="shared" si="14"/>
        <v>N/A</v>
      </c>
      <c r="I109" s="8">
        <v>-1.37</v>
      </c>
      <c r="J109" s="8">
        <v>27.95</v>
      </c>
      <c r="K109" s="28" t="s">
        <v>734</v>
      </c>
      <c r="L109" s="105" t="str">
        <f t="shared" si="15"/>
        <v>Yes</v>
      </c>
    </row>
    <row r="110" spans="1:12" x14ac:dyDescent="0.2">
      <c r="A110" s="168" t="s">
        <v>568</v>
      </c>
      <c r="B110" s="22" t="s">
        <v>213</v>
      </c>
      <c r="C110" s="23">
        <v>15178</v>
      </c>
      <c r="D110" s="27" t="str">
        <f t="shared" si="12"/>
        <v>N/A</v>
      </c>
      <c r="E110" s="23">
        <v>14440</v>
      </c>
      <c r="F110" s="27" t="str">
        <f t="shared" si="13"/>
        <v>N/A</v>
      </c>
      <c r="G110" s="23">
        <v>16872</v>
      </c>
      <c r="H110" s="27" t="str">
        <f t="shared" si="14"/>
        <v>N/A</v>
      </c>
      <c r="I110" s="8">
        <v>-4.8600000000000003</v>
      </c>
      <c r="J110" s="8">
        <v>16.84</v>
      </c>
      <c r="K110" s="28" t="s">
        <v>734</v>
      </c>
      <c r="L110" s="105" t="str">
        <f t="shared" si="15"/>
        <v>Yes</v>
      </c>
    </row>
    <row r="111" spans="1:12" x14ac:dyDescent="0.2">
      <c r="A111" s="168" t="s">
        <v>1304</v>
      </c>
      <c r="B111" s="22" t="s">
        <v>213</v>
      </c>
      <c r="C111" s="29">
        <v>4603.9855711999999</v>
      </c>
      <c r="D111" s="27" t="str">
        <f t="shared" si="12"/>
        <v>N/A</v>
      </c>
      <c r="E111" s="29">
        <v>4773.1986841999997</v>
      </c>
      <c r="F111" s="27" t="str">
        <f t="shared" si="13"/>
        <v>N/A</v>
      </c>
      <c r="G111" s="29">
        <v>5226.9988145999996</v>
      </c>
      <c r="H111" s="27" t="str">
        <f t="shared" si="14"/>
        <v>N/A</v>
      </c>
      <c r="I111" s="8">
        <v>3.6749999999999998</v>
      </c>
      <c r="J111" s="8">
        <v>9.5069999999999997</v>
      </c>
      <c r="K111" s="28" t="s">
        <v>734</v>
      </c>
      <c r="L111" s="105" t="str">
        <f t="shared" si="15"/>
        <v>Yes</v>
      </c>
    </row>
    <row r="112" spans="1:12" ht="25.5" x14ac:dyDescent="0.2">
      <c r="A112" s="168" t="s">
        <v>569</v>
      </c>
      <c r="B112" s="22" t="s">
        <v>213</v>
      </c>
      <c r="C112" s="29">
        <v>11501306</v>
      </c>
      <c r="D112" s="27" t="str">
        <f t="shared" si="12"/>
        <v>N/A</v>
      </c>
      <c r="E112" s="29">
        <v>17316161</v>
      </c>
      <c r="F112" s="27" t="str">
        <f t="shared" si="13"/>
        <v>N/A</v>
      </c>
      <c r="G112" s="29">
        <v>40375808</v>
      </c>
      <c r="H112" s="27" t="str">
        <f t="shared" si="14"/>
        <v>N/A</v>
      </c>
      <c r="I112" s="8">
        <v>50.56</v>
      </c>
      <c r="J112" s="8">
        <v>133.19999999999999</v>
      </c>
      <c r="K112" s="28" t="s">
        <v>734</v>
      </c>
      <c r="L112" s="105" t="str">
        <f t="shared" si="15"/>
        <v>No</v>
      </c>
    </row>
    <row r="113" spans="1:12" x14ac:dyDescent="0.2">
      <c r="A113" s="168" t="s">
        <v>570</v>
      </c>
      <c r="B113" s="22" t="s">
        <v>213</v>
      </c>
      <c r="C113" s="23">
        <v>2924</v>
      </c>
      <c r="D113" s="27" t="str">
        <f t="shared" si="12"/>
        <v>N/A</v>
      </c>
      <c r="E113" s="23">
        <v>6458</v>
      </c>
      <c r="F113" s="27" t="str">
        <f t="shared" si="13"/>
        <v>N/A</v>
      </c>
      <c r="G113" s="23">
        <v>10124</v>
      </c>
      <c r="H113" s="27" t="str">
        <f t="shared" si="14"/>
        <v>N/A</v>
      </c>
      <c r="I113" s="8">
        <v>120.9</v>
      </c>
      <c r="J113" s="8">
        <v>56.77</v>
      </c>
      <c r="K113" s="28" t="s">
        <v>734</v>
      </c>
      <c r="L113" s="105" t="str">
        <f t="shared" si="15"/>
        <v>No</v>
      </c>
    </row>
    <row r="114" spans="1:12" ht="25.5" x14ac:dyDescent="0.2">
      <c r="A114" s="168" t="s">
        <v>1305</v>
      </c>
      <c r="B114" s="22" t="s">
        <v>213</v>
      </c>
      <c r="C114" s="29">
        <v>3933.4151846999998</v>
      </c>
      <c r="D114" s="27" t="str">
        <f t="shared" si="12"/>
        <v>N/A</v>
      </c>
      <c r="E114" s="29">
        <v>2681.3504180999998</v>
      </c>
      <c r="F114" s="27" t="str">
        <f t="shared" si="13"/>
        <v>N/A</v>
      </c>
      <c r="G114" s="29">
        <v>3988.1280126000001</v>
      </c>
      <c r="H114" s="27" t="str">
        <f t="shared" si="14"/>
        <v>N/A</v>
      </c>
      <c r="I114" s="8">
        <v>-31.8</v>
      </c>
      <c r="J114" s="8">
        <v>48.74</v>
      </c>
      <c r="K114" s="28" t="s">
        <v>734</v>
      </c>
      <c r="L114" s="105" t="str">
        <f t="shared" si="15"/>
        <v>No</v>
      </c>
    </row>
    <row r="115" spans="1:12" ht="25.5" x14ac:dyDescent="0.2">
      <c r="A115" s="168" t="s">
        <v>571</v>
      </c>
      <c r="B115" s="22" t="s">
        <v>213</v>
      </c>
      <c r="C115" s="29">
        <v>529413</v>
      </c>
      <c r="D115" s="27" t="str">
        <f t="shared" si="12"/>
        <v>N/A</v>
      </c>
      <c r="E115" s="29">
        <v>555088</v>
      </c>
      <c r="F115" s="27" t="str">
        <f t="shared" si="13"/>
        <v>N/A</v>
      </c>
      <c r="G115" s="29">
        <v>625356</v>
      </c>
      <c r="H115" s="27" t="str">
        <f t="shared" si="14"/>
        <v>N/A</v>
      </c>
      <c r="I115" s="8">
        <v>4.8499999999999996</v>
      </c>
      <c r="J115" s="8">
        <v>12.66</v>
      </c>
      <c r="K115" s="28" t="s">
        <v>734</v>
      </c>
      <c r="L115" s="105" t="str">
        <f t="shared" si="15"/>
        <v>Yes</v>
      </c>
    </row>
    <row r="116" spans="1:12" x14ac:dyDescent="0.2">
      <c r="A116" s="104" t="s">
        <v>572</v>
      </c>
      <c r="B116" s="22" t="s">
        <v>213</v>
      </c>
      <c r="C116" s="23">
        <v>1723</v>
      </c>
      <c r="D116" s="27" t="str">
        <f t="shared" si="12"/>
        <v>N/A</v>
      </c>
      <c r="E116" s="23">
        <v>2046</v>
      </c>
      <c r="F116" s="27" t="str">
        <f t="shared" si="13"/>
        <v>N/A</v>
      </c>
      <c r="G116" s="23">
        <v>2533</v>
      </c>
      <c r="H116" s="27" t="str">
        <f t="shared" si="14"/>
        <v>N/A</v>
      </c>
      <c r="I116" s="8">
        <v>18.75</v>
      </c>
      <c r="J116" s="8">
        <v>23.8</v>
      </c>
      <c r="K116" s="28" t="s">
        <v>734</v>
      </c>
      <c r="L116" s="105" t="str">
        <f t="shared" si="15"/>
        <v>Yes</v>
      </c>
    </row>
    <row r="117" spans="1:12" ht="25.5" x14ac:dyDescent="0.2">
      <c r="A117" s="104" t="s">
        <v>1306</v>
      </c>
      <c r="B117" s="22" t="s">
        <v>213</v>
      </c>
      <c r="C117" s="29">
        <v>307.26233314000001</v>
      </c>
      <c r="D117" s="27" t="str">
        <f t="shared" si="12"/>
        <v>N/A</v>
      </c>
      <c r="E117" s="29">
        <v>271.30400781999998</v>
      </c>
      <c r="F117" s="27" t="str">
        <f t="shared" si="13"/>
        <v>N/A</v>
      </c>
      <c r="G117" s="29">
        <v>246.88353731000001</v>
      </c>
      <c r="H117" s="27" t="str">
        <f t="shared" si="14"/>
        <v>N/A</v>
      </c>
      <c r="I117" s="8">
        <v>-11.7</v>
      </c>
      <c r="J117" s="8">
        <v>-9</v>
      </c>
      <c r="K117" s="28" t="s">
        <v>734</v>
      </c>
      <c r="L117" s="105" t="str">
        <f t="shared" si="15"/>
        <v>Yes</v>
      </c>
    </row>
    <row r="118" spans="1:12" ht="25.5" x14ac:dyDescent="0.2">
      <c r="A118" s="137" t="s">
        <v>573</v>
      </c>
      <c r="B118" s="22" t="s">
        <v>213</v>
      </c>
      <c r="C118" s="29">
        <v>3652450</v>
      </c>
      <c r="D118" s="27" t="str">
        <f t="shared" si="12"/>
        <v>N/A</v>
      </c>
      <c r="E118" s="29">
        <v>3381037</v>
      </c>
      <c r="F118" s="27" t="str">
        <f t="shared" si="13"/>
        <v>N/A</v>
      </c>
      <c r="G118" s="29">
        <v>3559048</v>
      </c>
      <c r="H118" s="27" t="str">
        <f t="shared" si="14"/>
        <v>N/A</v>
      </c>
      <c r="I118" s="8">
        <v>-7.43</v>
      </c>
      <c r="J118" s="8">
        <v>5.2649999999999997</v>
      </c>
      <c r="K118" s="28" t="s">
        <v>734</v>
      </c>
      <c r="L118" s="105" t="str">
        <f t="shared" si="15"/>
        <v>Yes</v>
      </c>
    </row>
    <row r="119" spans="1:12" x14ac:dyDescent="0.2">
      <c r="A119" s="137" t="s">
        <v>574</v>
      </c>
      <c r="B119" s="22" t="s">
        <v>213</v>
      </c>
      <c r="C119" s="23">
        <v>603</v>
      </c>
      <c r="D119" s="27" t="str">
        <f t="shared" si="12"/>
        <v>N/A</v>
      </c>
      <c r="E119" s="23">
        <v>514</v>
      </c>
      <c r="F119" s="27" t="str">
        <f t="shared" si="13"/>
        <v>N/A</v>
      </c>
      <c r="G119" s="23">
        <v>509</v>
      </c>
      <c r="H119" s="27" t="str">
        <f t="shared" si="14"/>
        <v>N/A</v>
      </c>
      <c r="I119" s="8">
        <v>-14.8</v>
      </c>
      <c r="J119" s="8">
        <v>-0.97299999999999998</v>
      </c>
      <c r="K119" s="28" t="s">
        <v>734</v>
      </c>
      <c r="L119" s="105" t="str">
        <f t="shared" si="15"/>
        <v>Yes</v>
      </c>
    </row>
    <row r="120" spans="1:12" ht="25.5" x14ac:dyDescent="0.2">
      <c r="A120" s="137" t="s">
        <v>1307</v>
      </c>
      <c r="B120" s="22" t="s">
        <v>213</v>
      </c>
      <c r="C120" s="29">
        <v>6057.1310116000004</v>
      </c>
      <c r="D120" s="27" t="str">
        <f t="shared" si="12"/>
        <v>N/A</v>
      </c>
      <c r="E120" s="29">
        <v>6577.8929961000003</v>
      </c>
      <c r="F120" s="27" t="str">
        <f t="shared" si="13"/>
        <v>N/A</v>
      </c>
      <c r="G120" s="29">
        <v>6992.2357564000004</v>
      </c>
      <c r="H120" s="27" t="str">
        <f t="shared" si="14"/>
        <v>N/A</v>
      </c>
      <c r="I120" s="8">
        <v>8.5980000000000008</v>
      </c>
      <c r="J120" s="8">
        <v>6.2990000000000004</v>
      </c>
      <c r="K120" s="28" t="s">
        <v>734</v>
      </c>
      <c r="L120" s="105" t="str">
        <f t="shared" si="15"/>
        <v>Yes</v>
      </c>
    </row>
    <row r="121" spans="1:12" ht="25.5" x14ac:dyDescent="0.2">
      <c r="A121" s="137" t="s">
        <v>575</v>
      </c>
      <c r="B121" s="22" t="s">
        <v>213</v>
      </c>
      <c r="C121" s="29">
        <v>37451</v>
      </c>
      <c r="D121" s="27" t="str">
        <f t="shared" si="12"/>
        <v>N/A</v>
      </c>
      <c r="E121" s="29">
        <v>147306</v>
      </c>
      <c r="F121" s="27" t="str">
        <f t="shared" si="13"/>
        <v>N/A</v>
      </c>
      <c r="G121" s="29">
        <v>3507778</v>
      </c>
      <c r="H121" s="27" t="str">
        <f t="shared" si="14"/>
        <v>N/A</v>
      </c>
      <c r="I121" s="8">
        <v>293.3</v>
      </c>
      <c r="J121" s="8">
        <v>2281</v>
      </c>
      <c r="K121" s="28" t="s">
        <v>734</v>
      </c>
      <c r="L121" s="105" t="str">
        <f t="shared" si="15"/>
        <v>No</v>
      </c>
    </row>
    <row r="122" spans="1:12" ht="25.5" x14ac:dyDescent="0.2">
      <c r="A122" s="137" t="s">
        <v>576</v>
      </c>
      <c r="B122" s="22" t="s">
        <v>213</v>
      </c>
      <c r="C122" s="23">
        <v>163</v>
      </c>
      <c r="D122" s="27" t="str">
        <f t="shared" si="12"/>
        <v>N/A</v>
      </c>
      <c r="E122" s="23">
        <v>482</v>
      </c>
      <c r="F122" s="27" t="str">
        <f t="shared" si="13"/>
        <v>N/A</v>
      </c>
      <c r="G122" s="23">
        <v>2135</v>
      </c>
      <c r="H122" s="27" t="str">
        <f t="shared" si="14"/>
        <v>N/A</v>
      </c>
      <c r="I122" s="8">
        <v>195.7</v>
      </c>
      <c r="J122" s="8">
        <v>342.9</v>
      </c>
      <c r="K122" s="28" t="s">
        <v>734</v>
      </c>
      <c r="L122" s="105" t="str">
        <f t="shared" si="15"/>
        <v>No</v>
      </c>
    </row>
    <row r="123" spans="1:12" ht="25.5" x14ac:dyDescent="0.2">
      <c r="A123" s="137" t="s">
        <v>1308</v>
      </c>
      <c r="B123" s="22" t="s">
        <v>213</v>
      </c>
      <c r="C123" s="29">
        <v>229.7607362</v>
      </c>
      <c r="D123" s="27" t="str">
        <f t="shared" si="12"/>
        <v>N/A</v>
      </c>
      <c r="E123" s="29">
        <v>305.61410788000001</v>
      </c>
      <c r="F123" s="27" t="str">
        <f t="shared" si="13"/>
        <v>N/A</v>
      </c>
      <c r="G123" s="29">
        <v>1642.9873536</v>
      </c>
      <c r="H123" s="27" t="str">
        <f t="shared" si="14"/>
        <v>N/A</v>
      </c>
      <c r="I123" s="8">
        <v>33.01</v>
      </c>
      <c r="J123" s="8">
        <v>437.6</v>
      </c>
      <c r="K123" s="28" t="s">
        <v>734</v>
      </c>
      <c r="L123" s="105" t="str">
        <f t="shared" si="15"/>
        <v>No</v>
      </c>
    </row>
    <row r="124" spans="1:12" ht="25.5" x14ac:dyDescent="0.2">
      <c r="A124" s="137" t="s">
        <v>577</v>
      </c>
      <c r="B124" s="22" t="s">
        <v>213</v>
      </c>
      <c r="C124" s="29">
        <v>4697</v>
      </c>
      <c r="D124" s="27" t="str">
        <f t="shared" si="12"/>
        <v>N/A</v>
      </c>
      <c r="E124" s="29">
        <v>650829</v>
      </c>
      <c r="F124" s="27" t="str">
        <f t="shared" si="13"/>
        <v>N/A</v>
      </c>
      <c r="G124" s="29">
        <v>2153232</v>
      </c>
      <c r="H124" s="27" t="str">
        <f t="shared" si="14"/>
        <v>N/A</v>
      </c>
      <c r="I124" s="8">
        <v>13756</v>
      </c>
      <c r="J124" s="8">
        <v>230.8</v>
      </c>
      <c r="K124" s="28" t="s">
        <v>734</v>
      </c>
      <c r="L124" s="105" t="str">
        <f t="shared" si="15"/>
        <v>No</v>
      </c>
    </row>
    <row r="125" spans="1:12" x14ac:dyDescent="0.2">
      <c r="A125" s="128" t="s">
        <v>578</v>
      </c>
      <c r="B125" s="22" t="s">
        <v>213</v>
      </c>
      <c r="C125" s="23">
        <v>11</v>
      </c>
      <c r="D125" s="27" t="str">
        <f t="shared" si="12"/>
        <v>N/A</v>
      </c>
      <c r="E125" s="23">
        <v>470</v>
      </c>
      <c r="F125" s="27" t="str">
        <f t="shared" si="13"/>
        <v>N/A</v>
      </c>
      <c r="G125" s="23">
        <v>915</v>
      </c>
      <c r="H125" s="27" t="str">
        <f t="shared" si="14"/>
        <v>N/A</v>
      </c>
      <c r="I125" s="8">
        <v>11650</v>
      </c>
      <c r="J125" s="8">
        <v>94.68</v>
      </c>
      <c r="K125" s="28" t="s">
        <v>734</v>
      </c>
      <c r="L125" s="105" t="str">
        <f t="shared" si="15"/>
        <v>No</v>
      </c>
    </row>
    <row r="126" spans="1:12" ht="25.5" x14ac:dyDescent="0.2">
      <c r="A126" s="128" t="s">
        <v>1309</v>
      </c>
      <c r="B126" s="22" t="s">
        <v>213</v>
      </c>
      <c r="C126" s="29">
        <v>1174.25</v>
      </c>
      <c r="D126" s="27" t="str">
        <f t="shared" si="12"/>
        <v>N/A</v>
      </c>
      <c r="E126" s="29">
        <v>1384.7425532</v>
      </c>
      <c r="F126" s="27" t="str">
        <f t="shared" si="13"/>
        <v>N/A</v>
      </c>
      <c r="G126" s="29">
        <v>2353.2590163999998</v>
      </c>
      <c r="H126" s="27" t="str">
        <f t="shared" si="14"/>
        <v>N/A</v>
      </c>
      <c r="I126" s="8">
        <v>17.93</v>
      </c>
      <c r="J126" s="8">
        <v>69.94</v>
      </c>
      <c r="K126" s="28" t="s">
        <v>734</v>
      </c>
      <c r="L126" s="105" t="str">
        <f t="shared" si="15"/>
        <v>No</v>
      </c>
    </row>
    <row r="127" spans="1:12" ht="25.5" x14ac:dyDescent="0.2">
      <c r="A127" s="128" t="s">
        <v>579</v>
      </c>
      <c r="B127" s="22" t="s">
        <v>213</v>
      </c>
      <c r="C127" s="29">
        <v>6569502</v>
      </c>
      <c r="D127" s="27" t="str">
        <f t="shared" si="12"/>
        <v>N/A</v>
      </c>
      <c r="E127" s="29">
        <v>5757842</v>
      </c>
      <c r="F127" s="27" t="str">
        <f t="shared" si="13"/>
        <v>N/A</v>
      </c>
      <c r="G127" s="29">
        <v>1414634</v>
      </c>
      <c r="H127" s="27" t="str">
        <f t="shared" si="14"/>
        <v>N/A</v>
      </c>
      <c r="I127" s="8">
        <v>-12.4</v>
      </c>
      <c r="J127" s="8">
        <v>-75.400000000000006</v>
      </c>
      <c r="K127" s="28" t="s">
        <v>734</v>
      </c>
      <c r="L127" s="105" t="str">
        <f t="shared" si="15"/>
        <v>No</v>
      </c>
    </row>
    <row r="128" spans="1:12" x14ac:dyDescent="0.2">
      <c r="A128" s="128" t="s">
        <v>580</v>
      </c>
      <c r="B128" s="22" t="s">
        <v>213</v>
      </c>
      <c r="C128" s="23">
        <v>2899</v>
      </c>
      <c r="D128" s="27" t="str">
        <f t="shared" si="12"/>
        <v>N/A</v>
      </c>
      <c r="E128" s="23">
        <v>2962</v>
      </c>
      <c r="F128" s="27" t="str">
        <f t="shared" si="13"/>
        <v>N/A</v>
      </c>
      <c r="G128" s="23">
        <v>710</v>
      </c>
      <c r="H128" s="27" t="str">
        <f t="shared" si="14"/>
        <v>N/A</v>
      </c>
      <c r="I128" s="8">
        <v>2.173</v>
      </c>
      <c r="J128" s="8">
        <v>-76</v>
      </c>
      <c r="K128" s="28" t="s">
        <v>734</v>
      </c>
      <c r="L128" s="105" t="str">
        <f t="shared" si="15"/>
        <v>No</v>
      </c>
    </row>
    <row r="129" spans="1:12" ht="25.5" x14ac:dyDescent="0.2">
      <c r="A129" s="128" t="s">
        <v>1310</v>
      </c>
      <c r="B129" s="22" t="s">
        <v>213</v>
      </c>
      <c r="C129" s="29">
        <v>2266.1269403000001</v>
      </c>
      <c r="D129" s="27" t="str">
        <f t="shared" si="12"/>
        <v>N/A</v>
      </c>
      <c r="E129" s="29">
        <v>1943.9034435999999</v>
      </c>
      <c r="F129" s="27" t="str">
        <f t="shared" si="13"/>
        <v>N/A</v>
      </c>
      <c r="G129" s="29">
        <v>1992.4422535000001</v>
      </c>
      <c r="H129" s="27" t="str">
        <f t="shared" si="14"/>
        <v>N/A</v>
      </c>
      <c r="I129" s="8">
        <v>-14.2</v>
      </c>
      <c r="J129" s="8">
        <v>2.4969999999999999</v>
      </c>
      <c r="K129" s="28" t="s">
        <v>734</v>
      </c>
      <c r="L129" s="105" t="str">
        <f t="shared" si="15"/>
        <v>Yes</v>
      </c>
    </row>
    <row r="130" spans="1:12" ht="25.5" x14ac:dyDescent="0.2">
      <c r="A130" s="128" t="s">
        <v>581</v>
      </c>
      <c r="B130" s="22" t="s">
        <v>213</v>
      </c>
      <c r="C130" s="29">
        <v>7416261</v>
      </c>
      <c r="D130" s="27" t="str">
        <f t="shared" si="12"/>
        <v>N/A</v>
      </c>
      <c r="E130" s="29">
        <v>7331187</v>
      </c>
      <c r="F130" s="27" t="str">
        <f t="shared" si="13"/>
        <v>N/A</v>
      </c>
      <c r="G130" s="29">
        <v>7938829</v>
      </c>
      <c r="H130" s="27" t="str">
        <f t="shared" si="14"/>
        <v>N/A</v>
      </c>
      <c r="I130" s="8">
        <v>-1.1499999999999999</v>
      </c>
      <c r="J130" s="8">
        <v>8.2880000000000003</v>
      </c>
      <c r="K130" s="28" t="s">
        <v>734</v>
      </c>
      <c r="L130" s="105" t="str">
        <f t="shared" si="15"/>
        <v>Yes</v>
      </c>
    </row>
    <row r="131" spans="1:12" x14ac:dyDescent="0.2">
      <c r="A131" s="128" t="s">
        <v>582</v>
      </c>
      <c r="B131" s="22" t="s">
        <v>213</v>
      </c>
      <c r="C131" s="23">
        <v>379</v>
      </c>
      <c r="D131" s="27" t="str">
        <f t="shared" si="12"/>
        <v>N/A</v>
      </c>
      <c r="E131" s="23">
        <v>358</v>
      </c>
      <c r="F131" s="27" t="str">
        <f t="shared" si="13"/>
        <v>N/A</v>
      </c>
      <c r="G131" s="23">
        <v>304</v>
      </c>
      <c r="H131" s="27" t="str">
        <f t="shared" si="14"/>
        <v>N/A</v>
      </c>
      <c r="I131" s="8">
        <v>-5.54</v>
      </c>
      <c r="J131" s="8">
        <v>-15.1</v>
      </c>
      <c r="K131" s="28" t="s">
        <v>734</v>
      </c>
      <c r="L131" s="105" t="str">
        <f t="shared" si="15"/>
        <v>Yes</v>
      </c>
    </row>
    <row r="132" spans="1:12" x14ac:dyDescent="0.2">
      <c r="A132" s="128" t="s">
        <v>1311</v>
      </c>
      <c r="B132" s="22" t="s">
        <v>213</v>
      </c>
      <c r="C132" s="29">
        <v>19567.970976000001</v>
      </c>
      <c r="D132" s="27" t="str">
        <f t="shared" si="12"/>
        <v>N/A</v>
      </c>
      <c r="E132" s="29">
        <v>20478.175977999999</v>
      </c>
      <c r="F132" s="27" t="str">
        <f t="shared" si="13"/>
        <v>N/A</v>
      </c>
      <c r="G132" s="29">
        <v>26114.569079000001</v>
      </c>
      <c r="H132" s="27" t="str">
        <f t="shared" si="14"/>
        <v>N/A</v>
      </c>
      <c r="I132" s="8">
        <v>4.6520000000000001</v>
      </c>
      <c r="J132" s="8">
        <v>27.52</v>
      </c>
      <c r="K132" s="28" t="s">
        <v>734</v>
      </c>
      <c r="L132" s="105" t="str">
        <f t="shared" si="15"/>
        <v>Yes</v>
      </c>
    </row>
    <row r="133" spans="1:12" ht="25.5" x14ac:dyDescent="0.2">
      <c r="A133" s="128" t="s">
        <v>583</v>
      </c>
      <c r="B133" s="22" t="s">
        <v>213</v>
      </c>
      <c r="C133" s="29">
        <v>987702</v>
      </c>
      <c r="D133" s="27" t="str">
        <f t="shared" si="12"/>
        <v>N/A</v>
      </c>
      <c r="E133" s="29">
        <v>1504581</v>
      </c>
      <c r="F133" s="27" t="str">
        <f t="shared" si="13"/>
        <v>N/A</v>
      </c>
      <c r="G133" s="29">
        <v>1577643</v>
      </c>
      <c r="H133" s="27" t="str">
        <f t="shared" si="14"/>
        <v>N/A</v>
      </c>
      <c r="I133" s="8">
        <v>52.33</v>
      </c>
      <c r="J133" s="8">
        <v>4.8559999999999999</v>
      </c>
      <c r="K133" s="28" t="s">
        <v>734</v>
      </c>
      <c r="L133" s="105" t="str">
        <f>IF(J133="Div by 0", "N/A", IF(OR(J133="N/A",K133="N/A"),"N/A", IF(J133&gt;VALUE(MID(K133,1,2)), "No", IF(J133&lt;-1*VALUE(MID(K133,1,2)), "No", "Yes"))))</f>
        <v>Yes</v>
      </c>
    </row>
    <row r="134" spans="1:12" x14ac:dyDescent="0.2">
      <c r="A134" s="128" t="s">
        <v>584</v>
      </c>
      <c r="B134" s="22" t="s">
        <v>213</v>
      </c>
      <c r="C134" s="23">
        <v>4223</v>
      </c>
      <c r="D134" s="27" t="str">
        <f t="shared" si="12"/>
        <v>N/A</v>
      </c>
      <c r="E134" s="23">
        <v>4337</v>
      </c>
      <c r="F134" s="27" t="str">
        <f t="shared" si="13"/>
        <v>N/A</v>
      </c>
      <c r="G134" s="23">
        <v>4584</v>
      </c>
      <c r="H134" s="27" t="str">
        <f t="shared" si="14"/>
        <v>N/A</v>
      </c>
      <c r="I134" s="8">
        <v>2.7</v>
      </c>
      <c r="J134" s="8">
        <v>5.6950000000000003</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233.88633673000001</v>
      </c>
      <c r="D135" s="27" t="str">
        <f t="shared" si="12"/>
        <v>N/A</v>
      </c>
      <c r="E135" s="29">
        <v>346.91745445999999</v>
      </c>
      <c r="F135" s="27" t="str">
        <f t="shared" si="13"/>
        <v>N/A</v>
      </c>
      <c r="G135" s="29">
        <v>344.16295811999998</v>
      </c>
      <c r="H135" s="27" t="str">
        <f t="shared" si="14"/>
        <v>N/A</v>
      </c>
      <c r="I135" s="8">
        <v>48.33</v>
      </c>
      <c r="J135" s="8">
        <v>-0.79400000000000004</v>
      </c>
      <c r="K135" s="28" t="s">
        <v>734</v>
      </c>
      <c r="L135" s="105" t="str">
        <f t="shared" si="16"/>
        <v>Yes</v>
      </c>
    </row>
    <row r="136" spans="1:12" ht="25.5" x14ac:dyDescent="0.2">
      <c r="A136" s="128" t="s">
        <v>585</v>
      </c>
      <c r="B136" s="22" t="s">
        <v>213</v>
      </c>
      <c r="C136" s="29">
        <v>86333102</v>
      </c>
      <c r="D136" s="27" t="str">
        <f t="shared" ref="D136:D150" si="17">IF($B136="N/A","N/A",IF(C136&gt;10,"No",IF(C136&lt;-10,"No","Yes")))</f>
        <v>N/A</v>
      </c>
      <c r="E136" s="29">
        <v>91574336</v>
      </c>
      <c r="F136" s="27" t="str">
        <f t="shared" ref="F136:F150" si="18">IF($B136="N/A","N/A",IF(E136&gt;10,"No",IF(E136&lt;-10,"No","Yes")))</f>
        <v>N/A</v>
      </c>
      <c r="G136" s="29">
        <v>95562456</v>
      </c>
      <c r="H136" s="27" t="str">
        <f t="shared" ref="H136:H150" si="19">IF($B136="N/A","N/A",IF(G136&gt;10,"No",IF(G136&lt;-10,"No","Yes")))</f>
        <v>N/A</v>
      </c>
      <c r="I136" s="8">
        <v>6.0709999999999997</v>
      </c>
      <c r="J136" s="8">
        <v>4.3550000000000004</v>
      </c>
      <c r="K136" s="28" t="s">
        <v>734</v>
      </c>
      <c r="L136" s="105" t="str">
        <f t="shared" si="16"/>
        <v>Yes</v>
      </c>
    </row>
    <row r="137" spans="1:12" x14ac:dyDescent="0.2">
      <c r="A137" s="128" t="s">
        <v>586</v>
      </c>
      <c r="B137" s="22" t="s">
        <v>213</v>
      </c>
      <c r="C137" s="23">
        <v>781</v>
      </c>
      <c r="D137" s="27" t="str">
        <f t="shared" si="17"/>
        <v>N/A</v>
      </c>
      <c r="E137" s="23">
        <v>804</v>
      </c>
      <c r="F137" s="27" t="str">
        <f t="shared" si="18"/>
        <v>N/A</v>
      </c>
      <c r="G137" s="23">
        <v>799</v>
      </c>
      <c r="H137" s="27" t="str">
        <f t="shared" si="19"/>
        <v>N/A</v>
      </c>
      <c r="I137" s="8">
        <v>2.9449999999999998</v>
      </c>
      <c r="J137" s="8">
        <v>-0.622</v>
      </c>
      <c r="K137" s="28" t="s">
        <v>734</v>
      </c>
      <c r="L137" s="105" t="str">
        <f t="shared" si="16"/>
        <v>Yes</v>
      </c>
    </row>
    <row r="138" spans="1:12" ht="25.5" x14ac:dyDescent="0.2">
      <c r="A138" s="128" t="s">
        <v>1313</v>
      </c>
      <c r="B138" s="22" t="s">
        <v>213</v>
      </c>
      <c r="C138" s="29">
        <v>110541.74391999999</v>
      </c>
      <c r="D138" s="27" t="str">
        <f t="shared" si="17"/>
        <v>N/A</v>
      </c>
      <c r="E138" s="29">
        <v>113898.42786</v>
      </c>
      <c r="F138" s="27" t="str">
        <f t="shared" si="18"/>
        <v>N/A</v>
      </c>
      <c r="G138" s="29">
        <v>119602.57322000001</v>
      </c>
      <c r="H138" s="27" t="str">
        <f t="shared" si="19"/>
        <v>N/A</v>
      </c>
      <c r="I138" s="8">
        <v>3.0369999999999999</v>
      </c>
      <c r="J138" s="8">
        <v>5.008</v>
      </c>
      <c r="K138" s="28" t="s">
        <v>734</v>
      </c>
      <c r="L138" s="105" t="str">
        <f t="shared" si="16"/>
        <v>Yes</v>
      </c>
    </row>
    <row r="139" spans="1:12" ht="25.5" x14ac:dyDescent="0.2">
      <c r="A139" s="128" t="s">
        <v>587</v>
      </c>
      <c r="B139" s="22" t="s">
        <v>213</v>
      </c>
      <c r="C139" s="29">
        <v>30148793</v>
      </c>
      <c r="D139" s="27" t="str">
        <f t="shared" si="17"/>
        <v>N/A</v>
      </c>
      <c r="E139" s="29">
        <v>28718468</v>
      </c>
      <c r="F139" s="27" t="str">
        <f t="shared" si="18"/>
        <v>N/A</v>
      </c>
      <c r="G139" s="29">
        <v>27884079</v>
      </c>
      <c r="H139" s="27" t="str">
        <f t="shared" si="19"/>
        <v>N/A</v>
      </c>
      <c r="I139" s="8">
        <v>-4.74</v>
      </c>
      <c r="J139" s="8">
        <v>-2.91</v>
      </c>
      <c r="K139" s="28" t="s">
        <v>734</v>
      </c>
      <c r="L139" s="105" t="str">
        <f t="shared" ref="L139:L150" si="20">IF(J139="Div by 0", "N/A", IF(K139="N/A","N/A", IF(J139&gt;VALUE(MID(K139,1,2)), "No", IF(J139&lt;-1*VALUE(MID(K139,1,2)), "No", "Yes"))))</f>
        <v>Yes</v>
      </c>
    </row>
    <row r="140" spans="1:12" ht="25.5" x14ac:dyDescent="0.2">
      <c r="A140" s="128" t="s">
        <v>588</v>
      </c>
      <c r="B140" s="22" t="s">
        <v>213</v>
      </c>
      <c r="C140" s="23">
        <v>7610</v>
      </c>
      <c r="D140" s="27" t="str">
        <f t="shared" si="17"/>
        <v>N/A</v>
      </c>
      <c r="E140" s="23">
        <v>7568</v>
      </c>
      <c r="F140" s="27" t="str">
        <f t="shared" si="18"/>
        <v>N/A</v>
      </c>
      <c r="G140" s="23">
        <v>9600</v>
      </c>
      <c r="H140" s="27" t="str">
        <f t="shared" si="19"/>
        <v>N/A</v>
      </c>
      <c r="I140" s="8">
        <v>-0.55200000000000005</v>
      </c>
      <c r="J140" s="8">
        <v>26.85</v>
      </c>
      <c r="K140" s="28" t="s">
        <v>734</v>
      </c>
      <c r="L140" s="105" t="str">
        <f t="shared" si="20"/>
        <v>Yes</v>
      </c>
    </row>
    <row r="141" spans="1:12" ht="25.5" x14ac:dyDescent="0.2">
      <c r="A141" s="128" t="s">
        <v>1314</v>
      </c>
      <c r="B141" s="22" t="s">
        <v>213</v>
      </c>
      <c r="C141" s="29">
        <v>3961.7336399000001</v>
      </c>
      <c r="D141" s="27" t="str">
        <f t="shared" si="17"/>
        <v>N/A</v>
      </c>
      <c r="E141" s="29">
        <v>3794.7235728999999</v>
      </c>
      <c r="F141" s="27" t="str">
        <f t="shared" si="18"/>
        <v>N/A</v>
      </c>
      <c r="G141" s="29">
        <v>2904.5915624999998</v>
      </c>
      <c r="H141" s="27" t="str">
        <f t="shared" si="19"/>
        <v>N/A</v>
      </c>
      <c r="I141" s="8">
        <v>-4.22</v>
      </c>
      <c r="J141" s="8">
        <v>-23.5</v>
      </c>
      <c r="K141" s="28" t="s">
        <v>734</v>
      </c>
      <c r="L141" s="105" t="str">
        <f t="shared" si="20"/>
        <v>Yes</v>
      </c>
    </row>
    <row r="142" spans="1:12" ht="25.5" x14ac:dyDescent="0.2">
      <c r="A142" s="128" t="s">
        <v>589</v>
      </c>
      <c r="B142" s="22" t="s">
        <v>213</v>
      </c>
      <c r="C142" s="29">
        <v>25809632</v>
      </c>
      <c r="D142" s="27" t="str">
        <f t="shared" si="17"/>
        <v>N/A</v>
      </c>
      <c r="E142" s="29">
        <v>26558206</v>
      </c>
      <c r="F142" s="27" t="str">
        <f t="shared" si="18"/>
        <v>N/A</v>
      </c>
      <c r="G142" s="29">
        <v>28217195</v>
      </c>
      <c r="H142" s="27" t="str">
        <f t="shared" si="19"/>
        <v>N/A</v>
      </c>
      <c r="I142" s="8">
        <v>2.9</v>
      </c>
      <c r="J142" s="8">
        <v>6.2469999999999999</v>
      </c>
      <c r="K142" s="28" t="s">
        <v>734</v>
      </c>
      <c r="L142" s="105" t="str">
        <f t="shared" si="20"/>
        <v>Yes</v>
      </c>
    </row>
    <row r="143" spans="1:12" x14ac:dyDescent="0.2">
      <c r="A143" s="104" t="s">
        <v>590</v>
      </c>
      <c r="B143" s="22" t="s">
        <v>213</v>
      </c>
      <c r="C143" s="23">
        <v>676</v>
      </c>
      <c r="D143" s="27" t="str">
        <f t="shared" si="17"/>
        <v>N/A</v>
      </c>
      <c r="E143" s="23">
        <v>835</v>
      </c>
      <c r="F143" s="27" t="str">
        <f t="shared" si="18"/>
        <v>N/A</v>
      </c>
      <c r="G143" s="23">
        <v>698</v>
      </c>
      <c r="H143" s="27" t="str">
        <f t="shared" si="19"/>
        <v>N/A</v>
      </c>
      <c r="I143" s="8">
        <v>23.52</v>
      </c>
      <c r="J143" s="8">
        <v>-16.399999999999999</v>
      </c>
      <c r="K143" s="28" t="s">
        <v>734</v>
      </c>
      <c r="L143" s="105" t="str">
        <f t="shared" si="20"/>
        <v>Yes</v>
      </c>
    </row>
    <row r="144" spans="1:12" ht="25.5" x14ac:dyDescent="0.2">
      <c r="A144" s="104" t="s">
        <v>1315</v>
      </c>
      <c r="B144" s="22" t="s">
        <v>213</v>
      </c>
      <c r="C144" s="29">
        <v>38179.928994000002</v>
      </c>
      <c r="D144" s="27" t="str">
        <f t="shared" si="17"/>
        <v>N/A</v>
      </c>
      <c r="E144" s="29">
        <v>31806.234731</v>
      </c>
      <c r="F144" s="27" t="str">
        <f t="shared" si="18"/>
        <v>N/A</v>
      </c>
      <c r="G144" s="29">
        <v>40425.780802000001</v>
      </c>
      <c r="H144" s="27" t="str">
        <f t="shared" si="19"/>
        <v>N/A</v>
      </c>
      <c r="I144" s="8">
        <v>-16.7</v>
      </c>
      <c r="J144" s="8">
        <v>27.1</v>
      </c>
      <c r="K144" s="28" t="s">
        <v>734</v>
      </c>
      <c r="L144" s="105" t="str">
        <f t="shared" si="20"/>
        <v>Yes</v>
      </c>
    </row>
    <row r="145" spans="1:12" ht="25.5" x14ac:dyDescent="0.2">
      <c r="A145" s="128" t="s">
        <v>591</v>
      </c>
      <c r="B145" s="22" t="s">
        <v>213</v>
      </c>
      <c r="C145" s="29">
        <v>8174635</v>
      </c>
      <c r="D145" s="27" t="str">
        <f t="shared" si="17"/>
        <v>N/A</v>
      </c>
      <c r="E145" s="29">
        <v>8186437</v>
      </c>
      <c r="F145" s="27" t="str">
        <f t="shared" si="18"/>
        <v>N/A</v>
      </c>
      <c r="G145" s="29">
        <v>9419955</v>
      </c>
      <c r="H145" s="27" t="str">
        <f t="shared" si="19"/>
        <v>N/A</v>
      </c>
      <c r="I145" s="8">
        <v>0.1444</v>
      </c>
      <c r="J145" s="8">
        <v>15.07</v>
      </c>
      <c r="K145" s="28" t="s">
        <v>734</v>
      </c>
      <c r="L145" s="105" t="str">
        <f t="shared" si="20"/>
        <v>Yes</v>
      </c>
    </row>
    <row r="146" spans="1:12" x14ac:dyDescent="0.2">
      <c r="A146" s="128" t="s">
        <v>592</v>
      </c>
      <c r="B146" s="22" t="s">
        <v>213</v>
      </c>
      <c r="C146" s="23">
        <v>3159</v>
      </c>
      <c r="D146" s="27" t="str">
        <f t="shared" si="17"/>
        <v>N/A</v>
      </c>
      <c r="E146" s="23">
        <v>3304</v>
      </c>
      <c r="F146" s="27" t="str">
        <f t="shared" si="18"/>
        <v>N/A</v>
      </c>
      <c r="G146" s="23">
        <v>3976</v>
      </c>
      <c r="H146" s="27" t="str">
        <f t="shared" si="19"/>
        <v>N/A</v>
      </c>
      <c r="I146" s="8">
        <v>4.59</v>
      </c>
      <c r="J146" s="8">
        <v>20.34</v>
      </c>
      <c r="K146" s="28" t="s">
        <v>734</v>
      </c>
      <c r="L146" s="105" t="str">
        <f t="shared" si="20"/>
        <v>Yes</v>
      </c>
    </row>
    <row r="147" spans="1:12" ht="25.5" x14ac:dyDescent="0.2">
      <c r="A147" s="128" t="s">
        <v>1316</v>
      </c>
      <c r="B147" s="22" t="s">
        <v>213</v>
      </c>
      <c r="C147" s="29">
        <v>2587.7287116000002</v>
      </c>
      <c r="D147" s="27" t="str">
        <f t="shared" si="17"/>
        <v>N/A</v>
      </c>
      <c r="E147" s="29">
        <v>2477.7351695000002</v>
      </c>
      <c r="F147" s="27" t="str">
        <f t="shared" si="18"/>
        <v>N/A</v>
      </c>
      <c r="G147" s="29">
        <v>2369.2039737999999</v>
      </c>
      <c r="H147" s="27" t="str">
        <f t="shared" si="19"/>
        <v>N/A</v>
      </c>
      <c r="I147" s="8">
        <v>-4.25</v>
      </c>
      <c r="J147" s="8">
        <v>-4.38</v>
      </c>
      <c r="K147" s="28" t="s">
        <v>734</v>
      </c>
      <c r="L147" s="105" t="str">
        <f t="shared" si="20"/>
        <v>Yes</v>
      </c>
    </row>
    <row r="148" spans="1:12" ht="25.5" x14ac:dyDescent="0.2">
      <c r="A148" s="128" t="s">
        <v>593</v>
      </c>
      <c r="B148" s="22" t="s">
        <v>213</v>
      </c>
      <c r="C148" s="29">
        <v>13102510</v>
      </c>
      <c r="D148" s="27" t="str">
        <f t="shared" si="17"/>
        <v>N/A</v>
      </c>
      <c r="E148" s="29">
        <v>13437902</v>
      </c>
      <c r="F148" s="27" t="str">
        <f t="shared" si="18"/>
        <v>N/A</v>
      </c>
      <c r="G148" s="29">
        <v>13664525</v>
      </c>
      <c r="H148" s="27" t="str">
        <f t="shared" si="19"/>
        <v>N/A</v>
      </c>
      <c r="I148" s="8">
        <v>2.56</v>
      </c>
      <c r="J148" s="8">
        <v>1.6859999999999999</v>
      </c>
      <c r="K148" s="28" t="s">
        <v>734</v>
      </c>
      <c r="L148" s="105" t="str">
        <f t="shared" si="20"/>
        <v>Yes</v>
      </c>
    </row>
    <row r="149" spans="1:12" x14ac:dyDescent="0.2">
      <c r="A149" s="128" t="s">
        <v>594</v>
      </c>
      <c r="B149" s="22" t="s">
        <v>213</v>
      </c>
      <c r="C149" s="23">
        <v>789</v>
      </c>
      <c r="D149" s="27" t="str">
        <f t="shared" si="17"/>
        <v>N/A</v>
      </c>
      <c r="E149" s="23">
        <v>782</v>
      </c>
      <c r="F149" s="27" t="str">
        <f t="shared" si="18"/>
        <v>N/A</v>
      </c>
      <c r="G149" s="23">
        <v>792</v>
      </c>
      <c r="H149" s="27" t="str">
        <f t="shared" si="19"/>
        <v>N/A</v>
      </c>
      <c r="I149" s="8">
        <v>-0.88700000000000001</v>
      </c>
      <c r="J149" s="8">
        <v>1.2789999999999999</v>
      </c>
      <c r="K149" s="28" t="s">
        <v>734</v>
      </c>
      <c r="L149" s="105" t="str">
        <f t="shared" si="20"/>
        <v>Yes</v>
      </c>
    </row>
    <row r="150" spans="1:12" ht="25.5" x14ac:dyDescent="0.2">
      <c r="A150" s="137" t="s">
        <v>1317</v>
      </c>
      <c r="B150" s="22" t="s">
        <v>213</v>
      </c>
      <c r="C150" s="29">
        <v>16606.476553</v>
      </c>
      <c r="D150" s="27" t="str">
        <f t="shared" si="17"/>
        <v>N/A</v>
      </c>
      <c r="E150" s="29">
        <v>17184.017903</v>
      </c>
      <c r="F150" s="27" t="str">
        <f t="shared" si="18"/>
        <v>N/A</v>
      </c>
      <c r="G150" s="29">
        <v>17253.188130999999</v>
      </c>
      <c r="H150" s="27" t="str">
        <f t="shared" si="19"/>
        <v>N/A</v>
      </c>
      <c r="I150" s="8">
        <v>3.4780000000000002</v>
      </c>
      <c r="J150" s="8">
        <v>0.40250000000000002</v>
      </c>
      <c r="K150" s="28" t="s">
        <v>734</v>
      </c>
      <c r="L150" s="105" t="str">
        <f t="shared" si="20"/>
        <v>Yes</v>
      </c>
    </row>
    <row r="151" spans="1:12" ht="25.5" x14ac:dyDescent="0.2">
      <c r="A151" s="137" t="s">
        <v>1318</v>
      </c>
      <c r="B151" s="22" t="s">
        <v>213</v>
      </c>
      <c r="C151" s="29">
        <v>5342.8733383999997</v>
      </c>
      <c r="D151" s="27" t="str">
        <f t="shared" ref="D151:D170" si="21">IF($B151="N/A","N/A",IF(C151&gt;10,"No",IF(C151&lt;-10,"No","Yes")))</f>
        <v>N/A</v>
      </c>
      <c r="E151" s="29">
        <v>5346.3025201999999</v>
      </c>
      <c r="F151" s="27" t="str">
        <f t="shared" ref="F151:F170" si="22">IF($B151="N/A","N/A",IF(E151&gt;10,"No",IF(E151&lt;-10,"No","Yes")))</f>
        <v>N/A</v>
      </c>
      <c r="G151" s="29">
        <v>2793.9322649000001</v>
      </c>
      <c r="H151" s="27" t="str">
        <f t="shared" ref="H151:H170" si="23">IF($B151="N/A","N/A",IF(G151&gt;10,"No",IF(G151&lt;-10,"No","Yes")))</f>
        <v>N/A</v>
      </c>
      <c r="I151" s="8">
        <v>6.4199999999999993E-2</v>
      </c>
      <c r="J151" s="8">
        <v>-47.7</v>
      </c>
      <c r="K151" s="28" t="s">
        <v>734</v>
      </c>
      <c r="L151" s="105" t="str">
        <f t="shared" ref="L151:L170" si="24">IF(J151="Div by 0", "N/A", IF(K151="N/A","N/A", IF(J151&gt;VALUE(MID(K151,1,2)), "No", IF(J151&lt;-1*VALUE(MID(K151,1,2)), "No", "Yes"))))</f>
        <v>No</v>
      </c>
    </row>
    <row r="152" spans="1:12" ht="25.5" x14ac:dyDescent="0.2">
      <c r="A152" s="137" t="s">
        <v>1319</v>
      </c>
      <c r="B152" s="22" t="s">
        <v>213</v>
      </c>
      <c r="C152" s="29">
        <v>5620.6823857999998</v>
      </c>
      <c r="D152" s="27" t="str">
        <f t="shared" si="21"/>
        <v>N/A</v>
      </c>
      <c r="E152" s="29">
        <v>5818.6581693999997</v>
      </c>
      <c r="F152" s="27" t="str">
        <f t="shared" si="22"/>
        <v>N/A</v>
      </c>
      <c r="G152" s="29">
        <v>4829.7730942999997</v>
      </c>
      <c r="H152" s="27" t="str">
        <f t="shared" si="23"/>
        <v>N/A</v>
      </c>
      <c r="I152" s="8">
        <v>3.5219999999999998</v>
      </c>
      <c r="J152" s="8">
        <v>-17</v>
      </c>
      <c r="K152" s="28" t="s">
        <v>734</v>
      </c>
      <c r="L152" s="105" t="str">
        <f t="shared" si="24"/>
        <v>Yes</v>
      </c>
    </row>
    <row r="153" spans="1:12" ht="25.5" x14ac:dyDescent="0.2">
      <c r="A153" s="137" t="s">
        <v>1320</v>
      </c>
      <c r="B153" s="22" t="s">
        <v>213</v>
      </c>
      <c r="C153" s="29">
        <v>15821.306153</v>
      </c>
      <c r="D153" s="27" t="str">
        <f t="shared" si="21"/>
        <v>N/A</v>
      </c>
      <c r="E153" s="29">
        <v>16220.381197000001</v>
      </c>
      <c r="F153" s="27" t="str">
        <f t="shared" si="22"/>
        <v>N/A</v>
      </c>
      <c r="G153" s="29">
        <v>10910.667082</v>
      </c>
      <c r="H153" s="27" t="str">
        <f t="shared" si="23"/>
        <v>N/A</v>
      </c>
      <c r="I153" s="8">
        <v>2.5219999999999998</v>
      </c>
      <c r="J153" s="8">
        <v>-32.700000000000003</v>
      </c>
      <c r="K153" s="28" t="s">
        <v>734</v>
      </c>
      <c r="L153" s="105" t="str">
        <f t="shared" si="24"/>
        <v>No</v>
      </c>
    </row>
    <row r="154" spans="1:12" ht="25.5" x14ac:dyDescent="0.2">
      <c r="A154" s="137" t="s">
        <v>1321</v>
      </c>
      <c r="B154" s="22" t="s">
        <v>213</v>
      </c>
      <c r="C154" s="29">
        <v>2466.1707482000002</v>
      </c>
      <c r="D154" s="27" t="str">
        <f t="shared" si="21"/>
        <v>N/A</v>
      </c>
      <c r="E154" s="29">
        <v>3538.7794875999998</v>
      </c>
      <c r="F154" s="27" t="str">
        <f t="shared" si="22"/>
        <v>N/A</v>
      </c>
      <c r="G154" s="29">
        <v>3466.5460245999998</v>
      </c>
      <c r="H154" s="27" t="str">
        <f t="shared" si="23"/>
        <v>N/A</v>
      </c>
      <c r="I154" s="8">
        <v>43.49</v>
      </c>
      <c r="J154" s="8">
        <v>-2.04</v>
      </c>
      <c r="K154" s="28" t="s">
        <v>734</v>
      </c>
      <c r="L154" s="105" t="str">
        <f t="shared" si="24"/>
        <v>Yes</v>
      </c>
    </row>
    <row r="155" spans="1:12" ht="25.5" x14ac:dyDescent="0.2">
      <c r="A155" s="128" t="s">
        <v>1322</v>
      </c>
      <c r="B155" s="22" t="s">
        <v>213</v>
      </c>
      <c r="C155" s="29">
        <v>741.23435530999996</v>
      </c>
      <c r="D155" s="27" t="str">
        <f t="shared" si="21"/>
        <v>N/A</v>
      </c>
      <c r="E155" s="29">
        <v>680.98693319999995</v>
      </c>
      <c r="F155" s="27" t="str">
        <f t="shared" si="22"/>
        <v>N/A</v>
      </c>
      <c r="G155" s="29">
        <v>823.63190081000005</v>
      </c>
      <c r="H155" s="27" t="str">
        <f t="shared" si="23"/>
        <v>N/A</v>
      </c>
      <c r="I155" s="8">
        <v>-8.1300000000000008</v>
      </c>
      <c r="J155" s="8">
        <v>20.95</v>
      </c>
      <c r="K155" s="28" t="s">
        <v>734</v>
      </c>
      <c r="L155" s="105" t="str">
        <f t="shared" si="24"/>
        <v>Yes</v>
      </c>
    </row>
    <row r="156" spans="1:12" ht="25.5" x14ac:dyDescent="0.2">
      <c r="A156" s="128" t="s">
        <v>1323</v>
      </c>
      <c r="B156" s="22" t="s">
        <v>213</v>
      </c>
      <c r="C156" s="29">
        <v>3709.487901</v>
      </c>
      <c r="D156" s="27" t="str">
        <f t="shared" si="21"/>
        <v>N/A</v>
      </c>
      <c r="E156" s="29">
        <v>3854.3687786999999</v>
      </c>
      <c r="F156" s="27" t="str">
        <f t="shared" si="22"/>
        <v>N/A</v>
      </c>
      <c r="G156" s="29">
        <v>1304.1083154999999</v>
      </c>
      <c r="H156" s="27" t="str">
        <f t="shared" si="23"/>
        <v>N/A</v>
      </c>
      <c r="I156" s="8">
        <v>3.9060000000000001</v>
      </c>
      <c r="J156" s="8">
        <v>-66.2</v>
      </c>
      <c r="K156" s="28" t="s">
        <v>734</v>
      </c>
      <c r="L156" s="105" t="str">
        <f t="shared" si="24"/>
        <v>No</v>
      </c>
    </row>
    <row r="157" spans="1:12" ht="25.5" x14ac:dyDescent="0.2">
      <c r="A157" s="128" t="s">
        <v>1324</v>
      </c>
      <c r="B157" s="22" t="s">
        <v>213</v>
      </c>
      <c r="C157" s="29">
        <v>7062.7287217000003</v>
      </c>
      <c r="D157" s="27" t="str">
        <f t="shared" si="21"/>
        <v>N/A</v>
      </c>
      <c r="E157" s="29">
        <v>8083.4666800000005</v>
      </c>
      <c r="F157" s="27" t="str">
        <f t="shared" si="22"/>
        <v>N/A</v>
      </c>
      <c r="G157" s="29">
        <v>5613.0557416000001</v>
      </c>
      <c r="H157" s="27" t="str">
        <f t="shared" si="23"/>
        <v>N/A</v>
      </c>
      <c r="I157" s="8">
        <v>14.45</v>
      </c>
      <c r="J157" s="8">
        <v>-30.6</v>
      </c>
      <c r="K157" s="28" t="s">
        <v>734</v>
      </c>
      <c r="L157" s="105" t="str">
        <f t="shared" si="24"/>
        <v>No</v>
      </c>
    </row>
    <row r="158" spans="1:12" ht="25.5" x14ac:dyDescent="0.2">
      <c r="A158" s="128" t="s">
        <v>1325</v>
      </c>
      <c r="B158" s="22" t="s">
        <v>213</v>
      </c>
      <c r="C158" s="29">
        <v>9948.1094792000004</v>
      </c>
      <c r="D158" s="27" t="str">
        <f t="shared" si="21"/>
        <v>N/A</v>
      </c>
      <c r="E158" s="29">
        <v>11878.891607</v>
      </c>
      <c r="F158" s="27" t="str">
        <f t="shared" si="22"/>
        <v>N/A</v>
      </c>
      <c r="G158" s="29">
        <v>7948.8710915000001</v>
      </c>
      <c r="H158" s="27" t="str">
        <f t="shared" si="23"/>
        <v>N/A</v>
      </c>
      <c r="I158" s="8">
        <v>19.41</v>
      </c>
      <c r="J158" s="8">
        <v>-33.1</v>
      </c>
      <c r="K158" s="28" t="s">
        <v>734</v>
      </c>
      <c r="L158" s="105" t="str">
        <f t="shared" si="24"/>
        <v>No</v>
      </c>
    </row>
    <row r="159" spans="1:12" ht="25.5" x14ac:dyDescent="0.2">
      <c r="A159" s="128" t="s">
        <v>1326</v>
      </c>
      <c r="B159" s="22" t="s">
        <v>213</v>
      </c>
      <c r="C159" s="29">
        <v>1919.2308794</v>
      </c>
      <c r="D159" s="27" t="str">
        <f t="shared" si="21"/>
        <v>N/A</v>
      </c>
      <c r="E159" s="29">
        <v>1659.0451492</v>
      </c>
      <c r="F159" s="27" t="str">
        <f t="shared" si="22"/>
        <v>N/A</v>
      </c>
      <c r="G159" s="29">
        <v>3.5192377936999999</v>
      </c>
      <c r="H159" s="27" t="str">
        <f t="shared" si="23"/>
        <v>N/A</v>
      </c>
      <c r="I159" s="8">
        <v>-13.6</v>
      </c>
      <c r="J159" s="8">
        <v>-99.8</v>
      </c>
      <c r="K159" s="28" t="s">
        <v>734</v>
      </c>
      <c r="L159" s="105" t="str">
        <f t="shared" si="24"/>
        <v>No</v>
      </c>
    </row>
    <row r="160" spans="1:12" ht="25.5" x14ac:dyDescent="0.2">
      <c r="A160" s="137" t="s">
        <v>1327</v>
      </c>
      <c r="B160" s="22" t="s">
        <v>213</v>
      </c>
      <c r="C160" s="29">
        <v>5.2526774464999999</v>
      </c>
      <c r="D160" s="27" t="str">
        <f t="shared" si="21"/>
        <v>N/A</v>
      </c>
      <c r="E160" s="29">
        <v>6.7092637738000001</v>
      </c>
      <c r="F160" s="27" t="str">
        <f t="shared" si="22"/>
        <v>N/A</v>
      </c>
      <c r="G160" s="29">
        <v>6.9201271423000001</v>
      </c>
      <c r="H160" s="27" t="str">
        <f t="shared" si="23"/>
        <v>N/A</v>
      </c>
      <c r="I160" s="8">
        <v>27.73</v>
      </c>
      <c r="J160" s="8">
        <v>3.1429999999999998</v>
      </c>
      <c r="K160" s="28" t="s">
        <v>734</v>
      </c>
      <c r="L160" s="105" t="str">
        <f t="shared" si="24"/>
        <v>Yes</v>
      </c>
    </row>
    <row r="161" spans="1:12" x14ac:dyDescent="0.2">
      <c r="A161" s="137" t="s">
        <v>1328</v>
      </c>
      <c r="B161" s="22" t="s">
        <v>213</v>
      </c>
      <c r="C161" s="29">
        <v>1390.5773502</v>
      </c>
      <c r="D161" s="27" t="str">
        <f t="shared" si="21"/>
        <v>N/A</v>
      </c>
      <c r="E161" s="29">
        <v>1406.4889092999999</v>
      </c>
      <c r="F161" s="27" t="str">
        <f t="shared" si="22"/>
        <v>N/A</v>
      </c>
      <c r="G161" s="29">
        <v>1028.6818536999999</v>
      </c>
      <c r="H161" s="27" t="str">
        <f t="shared" si="23"/>
        <v>N/A</v>
      </c>
      <c r="I161" s="8">
        <v>1.1439999999999999</v>
      </c>
      <c r="J161" s="8">
        <v>-26.9</v>
      </c>
      <c r="K161" s="28" t="s">
        <v>734</v>
      </c>
      <c r="L161" s="105" t="str">
        <f t="shared" si="24"/>
        <v>Yes</v>
      </c>
    </row>
    <row r="162" spans="1:12" x14ac:dyDescent="0.2">
      <c r="A162" s="137" t="s">
        <v>1329</v>
      </c>
      <c r="B162" s="22" t="s">
        <v>213</v>
      </c>
      <c r="C162" s="29">
        <v>1479.3394676</v>
      </c>
      <c r="D162" s="27" t="str">
        <f t="shared" si="21"/>
        <v>N/A</v>
      </c>
      <c r="E162" s="29">
        <v>1153.2462866000001</v>
      </c>
      <c r="F162" s="27" t="str">
        <f t="shared" si="22"/>
        <v>N/A</v>
      </c>
      <c r="G162" s="29">
        <v>1310.0955289000001</v>
      </c>
      <c r="H162" s="27" t="str">
        <f t="shared" si="23"/>
        <v>N/A</v>
      </c>
      <c r="I162" s="8">
        <v>-22</v>
      </c>
      <c r="J162" s="8">
        <v>13.6</v>
      </c>
      <c r="K162" s="28" t="s">
        <v>734</v>
      </c>
      <c r="L162" s="105" t="str">
        <f t="shared" si="24"/>
        <v>Yes</v>
      </c>
    </row>
    <row r="163" spans="1:12" ht="25.5" x14ac:dyDescent="0.2">
      <c r="A163" s="137" t="s">
        <v>1678</v>
      </c>
      <c r="B163" s="22" t="s">
        <v>213</v>
      </c>
      <c r="C163" s="29">
        <v>3670.5656284000002</v>
      </c>
      <c r="D163" s="27" t="str">
        <f t="shared" si="21"/>
        <v>N/A</v>
      </c>
      <c r="E163" s="29">
        <v>4137.2843805000002</v>
      </c>
      <c r="F163" s="27" t="str">
        <f t="shared" si="22"/>
        <v>N/A</v>
      </c>
      <c r="G163" s="29">
        <v>5223.3863418000001</v>
      </c>
      <c r="H163" s="27" t="str">
        <f t="shared" si="23"/>
        <v>N/A</v>
      </c>
      <c r="I163" s="8">
        <v>12.72</v>
      </c>
      <c r="J163" s="8">
        <v>26.25</v>
      </c>
      <c r="K163" s="28" t="s">
        <v>734</v>
      </c>
      <c r="L163" s="105" t="str">
        <f t="shared" si="24"/>
        <v>Yes</v>
      </c>
    </row>
    <row r="164" spans="1:12" x14ac:dyDescent="0.2">
      <c r="A164" s="137" t="s">
        <v>1330</v>
      </c>
      <c r="B164" s="22" t="s">
        <v>213</v>
      </c>
      <c r="C164" s="29">
        <v>1227.6659634</v>
      </c>
      <c r="D164" s="27" t="str">
        <f t="shared" si="21"/>
        <v>N/A</v>
      </c>
      <c r="E164" s="29">
        <v>1290.8925948999999</v>
      </c>
      <c r="F164" s="27" t="str">
        <f t="shared" si="22"/>
        <v>N/A</v>
      </c>
      <c r="G164" s="29">
        <v>1213.1705832</v>
      </c>
      <c r="H164" s="27" t="str">
        <f t="shared" si="23"/>
        <v>N/A</v>
      </c>
      <c r="I164" s="8">
        <v>5.15</v>
      </c>
      <c r="J164" s="8">
        <v>-6.02</v>
      </c>
      <c r="K164" s="28" t="s">
        <v>734</v>
      </c>
      <c r="L164" s="105" t="str">
        <f t="shared" si="24"/>
        <v>Yes</v>
      </c>
    </row>
    <row r="165" spans="1:12" x14ac:dyDescent="0.2">
      <c r="A165" s="137" t="s">
        <v>1331</v>
      </c>
      <c r="B165" s="22" t="s">
        <v>213</v>
      </c>
      <c r="C165" s="29">
        <v>57.669414111999998</v>
      </c>
      <c r="D165" s="27" t="str">
        <f t="shared" si="21"/>
        <v>N/A</v>
      </c>
      <c r="E165" s="29">
        <v>114.04466114</v>
      </c>
      <c r="F165" s="27" t="str">
        <f t="shared" si="22"/>
        <v>N/A</v>
      </c>
      <c r="G165" s="29">
        <v>132.94180080999999</v>
      </c>
      <c r="H165" s="27" t="str">
        <f t="shared" si="23"/>
        <v>N/A</v>
      </c>
      <c r="I165" s="8">
        <v>97.76</v>
      </c>
      <c r="J165" s="8">
        <v>16.57</v>
      </c>
      <c r="K165" s="28" t="s">
        <v>734</v>
      </c>
      <c r="L165" s="105" t="str">
        <f t="shared" si="24"/>
        <v>Yes</v>
      </c>
    </row>
    <row r="166" spans="1:12" x14ac:dyDescent="0.2">
      <c r="A166" s="137" t="s">
        <v>1332</v>
      </c>
      <c r="B166" s="22" t="s">
        <v>213</v>
      </c>
      <c r="C166" s="29">
        <v>6277.5032635999996</v>
      </c>
      <c r="D166" s="27" t="str">
        <f t="shared" si="21"/>
        <v>N/A</v>
      </c>
      <c r="E166" s="29">
        <v>6731.8867258</v>
      </c>
      <c r="F166" s="27" t="str">
        <f t="shared" si="22"/>
        <v>N/A</v>
      </c>
      <c r="G166" s="29">
        <v>3959.6931098</v>
      </c>
      <c r="H166" s="27" t="str">
        <f t="shared" si="23"/>
        <v>N/A</v>
      </c>
      <c r="I166" s="8">
        <v>7.2380000000000004</v>
      </c>
      <c r="J166" s="8">
        <v>-41.2</v>
      </c>
      <c r="K166" s="28" t="s">
        <v>734</v>
      </c>
      <c r="L166" s="105" t="str">
        <f t="shared" si="24"/>
        <v>No</v>
      </c>
    </row>
    <row r="167" spans="1:12" x14ac:dyDescent="0.2">
      <c r="A167" s="168" t="s">
        <v>1333</v>
      </c>
      <c r="B167" s="22" t="s">
        <v>213</v>
      </c>
      <c r="C167" s="29">
        <v>5666.5455142999999</v>
      </c>
      <c r="D167" s="27" t="str">
        <f t="shared" si="21"/>
        <v>N/A</v>
      </c>
      <c r="E167" s="29">
        <v>5906.4231232000002</v>
      </c>
      <c r="F167" s="27" t="str">
        <f t="shared" si="22"/>
        <v>N/A</v>
      </c>
      <c r="G167" s="29">
        <v>5961.8369116000003</v>
      </c>
      <c r="H167" s="27" t="str">
        <f t="shared" si="23"/>
        <v>N/A</v>
      </c>
      <c r="I167" s="8">
        <v>4.2329999999999997</v>
      </c>
      <c r="J167" s="8">
        <v>0.93820000000000003</v>
      </c>
      <c r="K167" s="28" t="s">
        <v>734</v>
      </c>
      <c r="L167" s="105" t="str">
        <f t="shared" si="24"/>
        <v>Yes</v>
      </c>
    </row>
    <row r="168" spans="1:12" x14ac:dyDescent="0.2">
      <c r="A168" s="168" t="s">
        <v>1334</v>
      </c>
      <c r="B168" s="22" t="s">
        <v>213</v>
      </c>
      <c r="C168" s="29">
        <v>19787.704312999998</v>
      </c>
      <c r="D168" s="27" t="str">
        <f t="shared" si="21"/>
        <v>N/A</v>
      </c>
      <c r="E168" s="29">
        <v>23192.276258000002</v>
      </c>
      <c r="F168" s="27" t="str">
        <f t="shared" si="22"/>
        <v>N/A</v>
      </c>
      <c r="G168" s="29">
        <v>22989.515059000001</v>
      </c>
      <c r="H168" s="27" t="str">
        <f t="shared" si="23"/>
        <v>N/A</v>
      </c>
      <c r="I168" s="8">
        <v>17.21</v>
      </c>
      <c r="J168" s="8">
        <v>-0.874</v>
      </c>
      <c r="K168" s="28" t="s">
        <v>734</v>
      </c>
      <c r="L168" s="105" t="str">
        <f t="shared" si="24"/>
        <v>Yes</v>
      </c>
    </row>
    <row r="169" spans="1:12" x14ac:dyDescent="0.2">
      <c r="A169" s="168" t="s">
        <v>1335</v>
      </c>
      <c r="B169" s="22" t="s">
        <v>213</v>
      </c>
      <c r="C169" s="29">
        <v>2815.5304046000001</v>
      </c>
      <c r="D169" s="27" t="str">
        <f t="shared" si="21"/>
        <v>N/A</v>
      </c>
      <c r="E169" s="29">
        <v>3291.6974691</v>
      </c>
      <c r="F169" s="27" t="str">
        <f t="shared" si="22"/>
        <v>N/A</v>
      </c>
      <c r="G169" s="29">
        <v>2659.9093509999998</v>
      </c>
      <c r="H169" s="27" t="str">
        <f t="shared" si="23"/>
        <v>N/A</v>
      </c>
      <c r="I169" s="8">
        <v>16.91</v>
      </c>
      <c r="J169" s="8">
        <v>-19.2</v>
      </c>
      <c r="K169" s="28" t="s">
        <v>734</v>
      </c>
      <c r="L169" s="105" t="str">
        <f t="shared" si="24"/>
        <v>Yes</v>
      </c>
    </row>
    <row r="170" spans="1:12" x14ac:dyDescent="0.2">
      <c r="A170" s="168" t="s">
        <v>1336</v>
      </c>
      <c r="B170" s="22" t="s">
        <v>213</v>
      </c>
      <c r="C170" s="29">
        <v>481.97506299999998</v>
      </c>
      <c r="D170" s="27" t="str">
        <f t="shared" si="21"/>
        <v>N/A</v>
      </c>
      <c r="E170" s="29">
        <v>483.54592881999997</v>
      </c>
      <c r="F170" s="27" t="str">
        <f t="shared" si="22"/>
        <v>N/A</v>
      </c>
      <c r="G170" s="29">
        <v>479.94068553</v>
      </c>
      <c r="H170" s="27" t="str">
        <f t="shared" si="23"/>
        <v>N/A</v>
      </c>
      <c r="I170" s="8">
        <v>0.32590000000000002</v>
      </c>
      <c r="J170" s="8">
        <v>-0.746</v>
      </c>
      <c r="K170" s="28" t="s">
        <v>734</v>
      </c>
      <c r="L170" s="105" t="str">
        <f t="shared" si="24"/>
        <v>Yes</v>
      </c>
    </row>
    <row r="171" spans="1:12" x14ac:dyDescent="0.2">
      <c r="A171" s="168" t="s">
        <v>85</v>
      </c>
      <c r="B171" s="22" t="s">
        <v>213</v>
      </c>
      <c r="C171" s="4">
        <v>14.090981452999999</v>
      </c>
      <c r="D171" s="27" t="str">
        <f t="shared" ref="D171:D202" si="25">IF($B171="N/A","N/A",IF(C171&gt;10,"No",IF(C171&lt;-10,"No","Yes")))</f>
        <v>N/A</v>
      </c>
      <c r="E171" s="4">
        <v>12.898683807999999</v>
      </c>
      <c r="F171" s="27" t="str">
        <f t="shared" ref="F171:F202" si="26">IF($B171="N/A","N/A",IF(E171&gt;10,"No",IF(E171&lt;-10,"No","Yes")))</f>
        <v>N/A</v>
      </c>
      <c r="G171" s="4">
        <v>8.1919025790000006</v>
      </c>
      <c r="H171" s="27" t="str">
        <f t="shared" ref="H171:H202" si="27">IF($B171="N/A","N/A",IF(G171&gt;10,"No",IF(G171&lt;-10,"No","Yes")))</f>
        <v>N/A</v>
      </c>
      <c r="I171" s="8">
        <v>-8.4600000000000009</v>
      </c>
      <c r="J171" s="8">
        <v>-36.5</v>
      </c>
      <c r="K171" s="28" t="s">
        <v>734</v>
      </c>
      <c r="L171" s="105" t="str">
        <f t="shared" ref="L171:L202" si="28">IF(J171="Div by 0", "N/A", IF(K171="N/A","N/A", IF(J171&gt;VALUE(MID(K171,1,2)), "No", IF(J171&lt;-1*VALUE(MID(K171,1,2)), "No", "Yes"))))</f>
        <v>No</v>
      </c>
    </row>
    <row r="172" spans="1:12" x14ac:dyDescent="0.2">
      <c r="A172" s="168" t="s">
        <v>462</v>
      </c>
      <c r="B172" s="22" t="s">
        <v>213</v>
      </c>
      <c r="C172" s="4">
        <v>18.550772263999999</v>
      </c>
      <c r="D172" s="27" t="str">
        <f t="shared" si="25"/>
        <v>N/A</v>
      </c>
      <c r="E172" s="4">
        <v>17.703733440000001</v>
      </c>
      <c r="F172" s="27" t="str">
        <f t="shared" si="26"/>
        <v>N/A</v>
      </c>
      <c r="G172" s="4">
        <v>15.934607051</v>
      </c>
      <c r="H172" s="27" t="str">
        <f t="shared" si="27"/>
        <v>N/A</v>
      </c>
      <c r="I172" s="8">
        <v>-4.57</v>
      </c>
      <c r="J172" s="8">
        <v>-9.99</v>
      </c>
      <c r="K172" s="28" t="s">
        <v>734</v>
      </c>
      <c r="L172" s="105" t="str">
        <f t="shared" si="28"/>
        <v>Yes</v>
      </c>
    </row>
    <row r="173" spans="1:12" x14ac:dyDescent="0.2">
      <c r="A173" s="168" t="s">
        <v>463</v>
      </c>
      <c r="B173" s="22" t="s">
        <v>213</v>
      </c>
      <c r="C173" s="4">
        <v>28.530429645000002</v>
      </c>
      <c r="D173" s="27" t="str">
        <f t="shared" si="25"/>
        <v>N/A</v>
      </c>
      <c r="E173" s="4">
        <v>29.166277657999998</v>
      </c>
      <c r="F173" s="27" t="str">
        <f t="shared" si="26"/>
        <v>N/A</v>
      </c>
      <c r="G173" s="4">
        <v>21.388835603</v>
      </c>
      <c r="H173" s="27" t="str">
        <f t="shared" si="27"/>
        <v>N/A</v>
      </c>
      <c r="I173" s="8">
        <v>2.2290000000000001</v>
      </c>
      <c r="J173" s="8">
        <v>-26.7</v>
      </c>
      <c r="K173" s="28" t="s">
        <v>734</v>
      </c>
      <c r="L173" s="105" t="str">
        <f t="shared" si="28"/>
        <v>Yes</v>
      </c>
    </row>
    <row r="174" spans="1:12" x14ac:dyDescent="0.2">
      <c r="A174" s="128" t="s">
        <v>464</v>
      </c>
      <c r="B174" s="22" t="s">
        <v>213</v>
      </c>
      <c r="C174" s="4">
        <v>11.513827142</v>
      </c>
      <c r="D174" s="27" t="str">
        <f t="shared" si="25"/>
        <v>N/A</v>
      </c>
      <c r="E174" s="4">
        <v>12.029370411</v>
      </c>
      <c r="F174" s="27" t="str">
        <f t="shared" si="26"/>
        <v>N/A</v>
      </c>
      <c r="G174" s="4">
        <v>11.238280774</v>
      </c>
      <c r="H174" s="27" t="str">
        <f t="shared" si="27"/>
        <v>N/A</v>
      </c>
      <c r="I174" s="8">
        <v>4.4779999999999998</v>
      </c>
      <c r="J174" s="8">
        <v>-6.58</v>
      </c>
      <c r="K174" s="28" t="s">
        <v>734</v>
      </c>
      <c r="L174" s="105" t="str">
        <f t="shared" si="28"/>
        <v>Yes</v>
      </c>
    </row>
    <row r="175" spans="1:12" x14ac:dyDescent="0.2">
      <c r="A175" s="128" t="s">
        <v>465</v>
      </c>
      <c r="B175" s="22" t="s">
        <v>213</v>
      </c>
      <c r="C175" s="4">
        <v>5.4808903822000001</v>
      </c>
      <c r="D175" s="27" t="str">
        <f t="shared" si="25"/>
        <v>N/A</v>
      </c>
      <c r="E175" s="4">
        <v>3.7786445635999999</v>
      </c>
      <c r="F175" s="27" t="str">
        <f t="shared" si="26"/>
        <v>N/A</v>
      </c>
      <c r="G175" s="4">
        <v>3.9741254322000001</v>
      </c>
      <c r="H175" s="27" t="str">
        <f t="shared" si="27"/>
        <v>N/A</v>
      </c>
      <c r="I175" s="8">
        <v>-31.1</v>
      </c>
      <c r="J175" s="8">
        <v>5.173</v>
      </c>
      <c r="K175" s="28" t="s">
        <v>734</v>
      </c>
      <c r="L175" s="105" t="str">
        <f t="shared" si="28"/>
        <v>Yes</v>
      </c>
    </row>
    <row r="176" spans="1:12" x14ac:dyDescent="0.2">
      <c r="A176" s="128" t="s">
        <v>1337</v>
      </c>
      <c r="B176" s="22" t="s">
        <v>213</v>
      </c>
      <c r="C176" s="4">
        <v>5.6355965931999998</v>
      </c>
      <c r="D176" s="27" t="str">
        <f t="shared" si="25"/>
        <v>N/A</v>
      </c>
      <c r="E176" s="4">
        <v>5.3239465361000002</v>
      </c>
      <c r="F176" s="27" t="str">
        <f t="shared" si="26"/>
        <v>N/A</v>
      </c>
      <c r="G176" s="4">
        <v>2.5288402095000002</v>
      </c>
      <c r="H176" s="27" t="str">
        <f t="shared" si="27"/>
        <v>N/A</v>
      </c>
      <c r="I176" s="8">
        <v>-5.53</v>
      </c>
      <c r="J176" s="8">
        <v>-52.5</v>
      </c>
      <c r="K176" s="28" t="s">
        <v>734</v>
      </c>
      <c r="L176" s="105" t="str">
        <f t="shared" si="28"/>
        <v>No</v>
      </c>
    </row>
    <row r="177" spans="1:12" x14ac:dyDescent="0.2">
      <c r="A177" s="128" t="s">
        <v>1338</v>
      </c>
      <c r="B177" s="22" t="s">
        <v>213</v>
      </c>
      <c r="C177" s="4">
        <v>13.358527769</v>
      </c>
      <c r="D177" s="27" t="str">
        <f t="shared" si="25"/>
        <v>N/A</v>
      </c>
      <c r="E177" s="4">
        <v>13.608992373</v>
      </c>
      <c r="F177" s="27" t="str">
        <f t="shared" si="26"/>
        <v>N/A</v>
      </c>
      <c r="G177" s="4">
        <v>12.684656293</v>
      </c>
      <c r="H177" s="27" t="str">
        <f t="shared" si="27"/>
        <v>N/A</v>
      </c>
      <c r="I177" s="8">
        <v>1.875</v>
      </c>
      <c r="J177" s="8">
        <v>-6.79</v>
      </c>
      <c r="K177" s="28" t="s">
        <v>734</v>
      </c>
      <c r="L177" s="105" t="str">
        <f t="shared" si="28"/>
        <v>Yes</v>
      </c>
    </row>
    <row r="178" spans="1:12" x14ac:dyDescent="0.2">
      <c r="A178" s="128" t="s">
        <v>1339</v>
      </c>
      <c r="B178" s="22" t="s">
        <v>213</v>
      </c>
      <c r="C178" s="4">
        <v>14.434033933</v>
      </c>
      <c r="D178" s="27" t="str">
        <f t="shared" si="25"/>
        <v>N/A</v>
      </c>
      <c r="E178" s="4">
        <v>15.302025955</v>
      </c>
      <c r="F178" s="27" t="str">
        <f t="shared" si="26"/>
        <v>N/A</v>
      </c>
      <c r="G178" s="4">
        <v>14.243238058999999</v>
      </c>
      <c r="H178" s="27" t="str">
        <f t="shared" si="27"/>
        <v>N/A</v>
      </c>
      <c r="I178" s="8">
        <v>6.0140000000000002</v>
      </c>
      <c r="J178" s="8">
        <v>-6.92</v>
      </c>
      <c r="K178" s="28" t="s">
        <v>734</v>
      </c>
      <c r="L178" s="105" t="str">
        <f t="shared" si="28"/>
        <v>Yes</v>
      </c>
    </row>
    <row r="179" spans="1:12" x14ac:dyDescent="0.2">
      <c r="A179" s="128" t="s">
        <v>1340</v>
      </c>
      <c r="B179" s="22" t="s">
        <v>213</v>
      </c>
      <c r="C179" s="4">
        <v>2.2454977018000002</v>
      </c>
      <c r="D179" s="27" t="str">
        <f t="shared" si="25"/>
        <v>N/A</v>
      </c>
      <c r="E179" s="4">
        <v>2.2340259333999999</v>
      </c>
      <c r="F179" s="27" t="str">
        <f t="shared" si="26"/>
        <v>N/A</v>
      </c>
      <c r="G179" s="4">
        <v>1.8263728199999999E-2</v>
      </c>
      <c r="H179" s="27" t="str">
        <f t="shared" si="27"/>
        <v>N/A</v>
      </c>
      <c r="I179" s="8">
        <v>-0.51100000000000001</v>
      </c>
      <c r="J179" s="8">
        <v>-99.2</v>
      </c>
      <c r="K179" s="28" t="s">
        <v>734</v>
      </c>
      <c r="L179" s="105" t="str">
        <f t="shared" si="28"/>
        <v>No</v>
      </c>
    </row>
    <row r="180" spans="1:12" x14ac:dyDescent="0.2">
      <c r="A180" s="128" t="s">
        <v>1341</v>
      </c>
      <c r="B180" s="22" t="s">
        <v>213</v>
      </c>
      <c r="C180" s="4">
        <v>5.7748845E-2</v>
      </c>
      <c r="D180" s="27" t="str">
        <f t="shared" si="25"/>
        <v>N/A</v>
      </c>
      <c r="E180" s="4">
        <v>2.9254022399999999E-2</v>
      </c>
      <c r="F180" s="27" t="str">
        <f t="shared" si="26"/>
        <v>N/A</v>
      </c>
      <c r="G180" s="4">
        <v>6.6916985799999995E-2</v>
      </c>
      <c r="H180" s="27" t="str">
        <f t="shared" si="27"/>
        <v>N/A</v>
      </c>
      <c r="I180" s="8">
        <v>-49.3</v>
      </c>
      <c r="J180" s="8">
        <v>128.69999999999999</v>
      </c>
      <c r="K180" s="28" t="s">
        <v>734</v>
      </c>
      <c r="L180" s="105" t="str">
        <f t="shared" si="28"/>
        <v>No</v>
      </c>
    </row>
    <row r="181" spans="1:12" x14ac:dyDescent="0.2">
      <c r="A181" s="128" t="s">
        <v>86</v>
      </c>
      <c r="B181" s="22" t="s">
        <v>213</v>
      </c>
      <c r="C181" s="4">
        <v>3.5310734500000003E-2</v>
      </c>
      <c r="D181" s="27" t="str">
        <f t="shared" si="25"/>
        <v>N/A</v>
      </c>
      <c r="E181" s="4">
        <v>29.244921426000001</v>
      </c>
      <c r="F181" s="27" t="str">
        <f t="shared" si="26"/>
        <v>N/A</v>
      </c>
      <c r="G181" s="4">
        <v>0</v>
      </c>
      <c r="H181" s="27" t="str">
        <f t="shared" si="27"/>
        <v>N/A</v>
      </c>
      <c r="I181" s="8">
        <v>82722</v>
      </c>
      <c r="J181" s="8">
        <v>-100</v>
      </c>
      <c r="K181" s="28" t="s">
        <v>734</v>
      </c>
      <c r="L181" s="105" t="str">
        <f t="shared" si="28"/>
        <v>No</v>
      </c>
    </row>
    <row r="182" spans="1:12" x14ac:dyDescent="0.2">
      <c r="A182" s="128" t="s">
        <v>87</v>
      </c>
      <c r="B182" s="22" t="s">
        <v>213</v>
      </c>
      <c r="C182" s="4">
        <v>30.203772984</v>
      </c>
      <c r="D182" s="27" t="str">
        <f t="shared" si="25"/>
        <v>N/A</v>
      </c>
      <c r="E182" s="4">
        <v>29.466380982</v>
      </c>
      <c r="F182" s="27" t="str">
        <f t="shared" si="26"/>
        <v>N/A</v>
      </c>
      <c r="G182" s="4">
        <v>19.680162368000001</v>
      </c>
      <c r="H182" s="27" t="str">
        <f t="shared" si="27"/>
        <v>N/A</v>
      </c>
      <c r="I182" s="8">
        <v>-2.44</v>
      </c>
      <c r="J182" s="8">
        <v>-33.200000000000003</v>
      </c>
      <c r="K182" s="28" t="s">
        <v>734</v>
      </c>
      <c r="L182" s="105" t="str">
        <f t="shared" si="28"/>
        <v>No</v>
      </c>
    </row>
    <row r="183" spans="1:12" x14ac:dyDescent="0.2">
      <c r="A183" s="128" t="s">
        <v>466</v>
      </c>
      <c r="B183" s="22" t="s">
        <v>213</v>
      </c>
      <c r="C183" s="4">
        <v>67.515609596000004</v>
      </c>
      <c r="D183" s="27" t="str">
        <f t="shared" si="25"/>
        <v>N/A</v>
      </c>
      <c r="E183" s="4">
        <v>60.939381773999997</v>
      </c>
      <c r="F183" s="27" t="str">
        <f t="shared" si="26"/>
        <v>N/A</v>
      </c>
      <c r="G183" s="4">
        <v>61.946031120999997</v>
      </c>
      <c r="H183" s="27" t="str">
        <f t="shared" si="27"/>
        <v>N/A</v>
      </c>
      <c r="I183" s="8">
        <v>-9.74</v>
      </c>
      <c r="J183" s="8">
        <v>1.6519999999999999</v>
      </c>
      <c r="K183" s="28" t="s">
        <v>734</v>
      </c>
      <c r="L183" s="105" t="str">
        <f t="shared" si="28"/>
        <v>Yes</v>
      </c>
    </row>
    <row r="184" spans="1:12" x14ac:dyDescent="0.2">
      <c r="A184" s="128" t="s">
        <v>467</v>
      </c>
      <c r="B184" s="22" t="s">
        <v>213</v>
      </c>
      <c r="C184" s="4">
        <v>57.415379420999997</v>
      </c>
      <c r="D184" s="27" t="str">
        <f t="shared" si="25"/>
        <v>N/A</v>
      </c>
      <c r="E184" s="4">
        <v>61.992344318999997</v>
      </c>
      <c r="F184" s="27" t="str">
        <f t="shared" si="26"/>
        <v>N/A</v>
      </c>
      <c r="G184" s="4">
        <v>61.998849030999999</v>
      </c>
      <c r="H184" s="27" t="str">
        <f t="shared" si="27"/>
        <v>N/A</v>
      </c>
      <c r="I184" s="8">
        <v>7.9720000000000004</v>
      </c>
      <c r="J184" s="8">
        <v>1.0500000000000001E-2</v>
      </c>
      <c r="K184" s="28" t="s">
        <v>734</v>
      </c>
      <c r="L184" s="105" t="str">
        <f t="shared" si="28"/>
        <v>Yes</v>
      </c>
    </row>
    <row r="185" spans="1:12" x14ac:dyDescent="0.2">
      <c r="A185" s="128" t="s">
        <v>468</v>
      </c>
      <c r="B185" s="22" t="s">
        <v>213</v>
      </c>
      <c r="C185" s="4">
        <v>17.157712305</v>
      </c>
      <c r="D185" s="27" t="str">
        <f t="shared" si="25"/>
        <v>N/A</v>
      </c>
      <c r="E185" s="4">
        <v>17.520699891</v>
      </c>
      <c r="F185" s="27" t="str">
        <f t="shared" si="26"/>
        <v>N/A</v>
      </c>
      <c r="G185" s="4">
        <v>13.338609521</v>
      </c>
      <c r="H185" s="27" t="str">
        <f t="shared" si="27"/>
        <v>N/A</v>
      </c>
      <c r="I185" s="8">
        <v>2.1160000000000001</v>
      </c>
      <c r="J185" s="8">
        <v>-23.9</v>
      </c>
      <c r="K185" s="28" t="s">
        <v>734</v>
      </c>
      <c r="L185" s="105" t="str">
        <f t="shared" si="28"/>
        <v>Yes</v>
      </c>
    </row>
    <row r="186" spans="1:12" x14ac:dyDescent="0.2">
      <c r="A186" s="128" t="s">
        <v>469</v>
      </c>
      <c r="B186" s="22" t="s">
        <v>213</v>
      </c>
      <c r="C186" s="4">
        <v>10.447291054000001</v>
      </c>
      <c r="D186" s="27" t="str">
        <f t="shared" si="25"/>
        <v>N/A</v>
      </c>
      <c r="E186" s="4">
        <v>12.291565090000001</v>
      </c>
      <c r="F186" s="27" t="str">
        <f t="shared" si="26"/>
        <v>N/A</v>
      </c>
      <c r="G186" s="4">
        <v>9.4278597716999997</v>
      </c>
      <c r="H186" s="27" t="str">
        <f t="shared" si="27"/>
        <v>N/A</v>
      </c>
      <c r="I186" s="8">
        <v>17.649999999999999</v>
      </c>
      <c r="J186" s="8">
        <v>-23.3</v>
      </c>
      <c r="K186" s="28" t="s">
        <v>734</v>
      </c>
      <c r="L186" s="105" t="str">
        <f t="shared" si="28"/>
        <v>Yes</v>
      </c>
    </row>
    <row r="187" spans="1:12" x14ac:dyDescent="0.2">
      <c r="A187" s="128" t="s">
        <v>116</v>
      </c>
      <c r="B187" s="22" t="s">
        <v>213</v>
      </c>
      <c r="C187" s="4">
        <v>43.522645865000001</v>
      </c>
      <c r="D187" s="27" t="str">
        <f t="shared" si="25"/>
        <v>N/A</v>
      </c>
      <c r="E187" s="4">
        <v>42.536475869999997</v>
      </c>
      <c r="F187" s="27" t="str">
        <f t="shared" si="26"/>
        <v>N/A</v>
      </c>
      <c r="G187" s="4">
        <v>31.457699082000001</v>
      </c>
      <c r="H187" s="27" t="str">
        <f t="shared" si="27"/>
        <v>N/A</v>
      </c>
      <c r="I187" s="8">
        <v>-2.27</v>
      </c>
      <c r="J187" s="8">
        <v>-26</v>
      </c>
      <c r="K187" s="28" t="s">
        <v>734</v>
      </c>
      <c r="L187" s="105" t="str">
        <f t="shared" si="28"/>
        <v>Yes</v>
      </c>
    </row>
    <row r="188" spans="1:12" x14ac:dyDescent="0.2">
      <c r="A188" s="128" t="s">
        <v>470</v>
      </c>
      <c r="B188" s="22" t="s">
        <v>213</v>
      </c>
      <c r="C188" s="4">
        <v>71.919158725000003</v>
      </c>
      <c r="D188" s="27" t="str">
        <f t="shared" si="25"/>
        <v>N/A</v>
      </c>
      <c r="E188" s="4">
        <v>66.639903653000005</v>
      </c>
      <c r="F188" s="27" t="str">
        <f t="shared" si="26"/>
        <v>N/A</v>
      </c>
      <c r="G188" s="4">
        <v>67.244435690000003</v>
      </c>
      <c r="H188" s="27" t="str">
        <f t="shared" si="27"/>
        <v>N/A</v>
      </c>
      <c r="I188" s="8">
        <v>-7.34</v>
      </c>
      <c r="J188" s="8">
        <v>0.90720000000000001</v>
      </c>
      <c r="K188" s="28" t="s">
        <v>734</v>
      </c>
      <c r="L188" s="105" t="str">
        <f t="shared" si="28"/>
        <v>Yes</v>
      </c>
    </row>
    <row r="189" spans="1:12" x14ac:dyDescent="0.2">
      <c r="A189" s="128" t="s">
        <v>471</v>
      </c>
      <c r="B189" s="22" t="s">
        <v>213</v>
      </c>
      <c r="C189" s="4">
        <v>73.470076813000006</v>
      </c>
      <c r="D189" s="27" t="str">
        <f t="shared" si="25"/>
        <v>N/A</v>
      </c>
      <c r="E189" s="4">
        <v>78.190645130999997</v>
      </c>
      <c r="F189" s="27" t="str">
        <f t="shared" si="26"/>
        <v>N/A</v>
      </c>
      <c r="G189" s="4">
        <v>71.935545751000006</v>
      </c>
      <c r="H189" s="27" t="str">
        <f t="shared" si="27"/>
        <v>N/A</v>
      </c>
      <c r="I189" s="8">
        <v>6.4249999999999998</v>
      </c>
      <c r="J189" s="8">
        <v>-8</v>
      </c>
      <c r="K189" s="28" t="s">
        <v>734</v>
      </c>
      <c r="L189" s="105" t="str">
        <f t="shared" si="28"/>
        <v>Yes</v>
      </c>
    </row>
    <row r="190" spans="1:12" x14ac:dyDescent="0.2">
      <c r="A190" s="128" t="s">
        <v>472</v>
      </c>
      <c r="B190" s="22" t="s">
        <v>213</v>
      </c>
      <c r="C190" s="4">
        <v>35.053876873999997</v>
      </c>
      <c r="D190" s="27" t="str">
        <f t="shared" si="25"/>
        <v>N/A</v>
      </c>
      <c r="E190" s="4">
        <v>40.407748789000003</v>
      </c>
      <c r="F190" s="27" t="str">
        <f t="shared" si="26"/>
        <v>N/A</v>
      </c>
      <c r="G190" s="4">
        <v>28.442712772</v>
      </c>
      <c r="H190" s="27" t="str">
        <f t="shared" si="27"/>
        <v>N/A</v>
      </c>
      <c r="I190" s="8">
        <v>15.27</v>
      </c>
      <c r="J190" s="8">
        <v>-29.6</v>
      </c>
      <c r="K190" s="28" t="s">
        <v>734</v>
      </c>
      <c r="L190" s="105" t="str">
        <f t="shared" si="28"/>
        <v>Yes</v>
      </c>
    </row>
    <row r="191" spans="1:12" x14ac:dyDescent="0.2">
      <c r="A191" s="128" t="s">
        <v>473</v>
      </c>
      <c r="B191" s="22" t="s">
        <v>213</v>
      </c>
      <c r="C191" s="4">
        <v>21.724065519</v>
      </c>
      <c r="D191" s="27" t="str">
        <f t="shared" si="25"/>
        <v>N/A</v>
      </c>
      <c r="E191" s="4">
        <v>19.390541199000001</v>
      </c>
      <c r="F191" s="27" t="str">
        <f t="shared" si="26"/>
        <v>N/A</v>
      </c>
      <c r="G191" s="4">
        <v>21.158779137</v>
      </c>
      <c r="H191" s="27" t="str">
        <f t="shared" si="27"/>
        <v>N/A</v>
      </c>
      <c r="I191" s="8">
        <v>-10.7</v>
      </c>
      <c r="J191" s="8">
        <v>9.1189999999999998</v>
      </c>
      <c r="K191" s="28" t="s">
        <v>734</v>
      </c>
      <c r="L191" s="105" t="str">
        <f t="shared" si="28"/>
        <v>Yes</v>
      </c>
    </row>
    <row r="192" spans="1:12" x14ac:dyDescent="0.2">
      <c r="A192" s="128" t="s">
        <v>1342</v>
      </c>
      <c r="B192" s="22" t="s">
        <v>213</v>
      </c>
      <c r="C192" s="23">
        <v>13.165937015000001</v>
      </c>
      <c r="D192" s="27" t="str">
        <f t="shared" si="25"/>
        <v>N/A</v>
      </c>
      <c r="E192" s="23">
        <v>14.377788324999999</v>
      </c>
      <c r="F192" s="27" t="str">
        <f t="shared" si="26"/>
        <v>N/A</v>
      </c>
      <c r="G192" s="23">
        <v>18.724476718999998</v>
      </c>
      <c r="H192" s="27" t="str">
        <f t="shared" si="27"/>
        <v>N/A</v>
      </c>
      <c r="I192" s="8">
        <v>9.2040000000000006</v>
      </c>
      <c r="J192" s="8">
        <v>30.23</v>
      </c>
      <c r="K192" s="28" t="s">
        <v>734</v>
      </c>
      <c r="L192" s="105" t="str">
        <f t="shared" si="28"/>
        <v>No</v>
      </c>
    </row>
    <row r="193" spans="1:12" x14ac:dyDescent="0.2">
      <c r="A193" s="128" t="s">
        <v>1343</v>
      </c>
      <c r="B193" s="22" t="s">
        <v>213</v>
      </c>
      <c r="C193" s="23">
        <v>11.19574845</v>
      </c>
      <c r="D193" s="27" t="str">
        <f t="shared" si="25"/>
        <v>N/A</v>
      </c>
      <c r="E193" s="23">
        <v>11.840136054</v>
      </c>
      <c r="F193" s="27" t="str">
        <f t="shared" si="26"/>
        <v>N/A</v>
      </c>
      <c r="G193" s="23">
        <v>11.315203956</v>
      </c>
      <c r="H193" s="27" t="str">
        <f t="shared" si="27"/>
        <v>N/A</v>
      </c>
      <c r="I193" s="8">
        <v>5.7560000000000002</v>
      </c>
      <c r="J193" s="8">
        <v>-4.43</v>
      </c>
      <c r="K193" s="28" t="s">
        <v>734</v>
      </c>
      <c r="L193" s="105" t="str">
        <f t="shared" si="28"/>
        <v>Yes</v>
      </c>
    </row>
    <row r="194" spans="1:12" x14ac:dyDescent="0.2">
      <c r="A194" s="128" t="s">
        <v>1344</v>
      </c>
      <c r="B194" s="22" t="s">
        <v>213</v>
      </c>
      <c r="C194" s="23">
        <v>18.703846154000001</v>
      </c>
      <c r="D194" s="27" t="str">
        <f t="shared" si="25"/>
        <v>N/A</v>
      </c>
      <c r="E194" s="23">
        <v>18.127720871000001</v>
      </c>
      <c r="F194" s="27" t="str">
        <f t="shared" si="26"/>
        <v>N/A</v>
      </c>
      <c r="G194" s="23">
        <v>20.600896860999999</v>
      </c>
      <c r="H194" s="27" t="str">
        <f t="shared" si="27"/>
        <v>N/A</v>
      </c>
      <c r="I194" s="8">
        <v>-3.08</v>
      </c>
      <c r="J194" s="8">
        <v>13.64</v>
      </c>
      <c r="K194" s="28" t="s">
        <v>734</v>
      </c>
      <c r="L194" s="105" t="str">
        <f t="shared" si="28"/>
        <v>Yes</v>
      </c>
    </row>
    <row r="195" spans="1:12" x14ac:dyDescent="0.2">
      <c r="A195" s="128" t="s">
        <v>1345</v>
      </c>
      <c r="B195" s="22" t="s">
        <v>213</v>
      </c>
      <c r="C195" s="23">
        <v>7.9273560208999996</v>
      </c>
      <c r="D195" s="27" t="str">
        <f t="shared" si="25"/>
        <v>N/A</v>
      </c>
      <c r="E195" s="23">
        <v>12.452597403</v>
      </c>
      <c r="F195" s="27" t="str">
        <f t="shared" si="26"/>
        <v>N/A</v>
      </c>
      <c r="G195" s="23">
        <v>32.645178764999997</v>
      </c>
      <c r="H195" s="27" t="str">
        <f t="shared" si="27"/>
        <v>N/A</v>
      </c>
      <c r="I195" s="8">
        <v>57.08</v>
      </c>
      <c r="J195" s="8">
        <v>162.19999999999999</v>
      </c>
      <c r="K195" s="28" t="s">
        <v>734</v>
      </c>
      <c r="L195" s="105" t="str">
        <f t="shared" si="28"/>
        <v>No</v>
      </c>
    </row>
    <row r="196" spans="1:12" x14ac:dyDescent="0.2">
      <c r="A196" s="128" t="s">
        <v>1346</v>
      </c>
      <c r="B196" s="22" t="s">
        <v>213</v>
      </c>
      <c r="C196" s="23">
        <v>5.0344827586000003</v>
      </c>
      <c r="D196" s="27" t="str">
        <f t="shared" si="25"/>
        <v>N/A</v>
      </c>
      <c r="E196" s="23">
        <v>5.9754838709999998</v>
      </c>
      <c r="F196" s="27" t="str">
        <f t="shared" si="26"/>
        <v>N/A</v>
      </c>
      <c r="G196" s="23">
        <v>7.5514499531999997</v>
      </c>
      <c r="H196" s="27" t="str">
        <f t="shared" si="27"/>
        <v>N/A</v>
      </c>
      <c r="I196" s="8">
        <v>18.690000000000001</v>
      </c>
      <c r="J196" s="8">
        <v>26.37</v>
      </c>
      <c r="K196" s="28" t="s">
        <v>734</v>
      </c>
      <c r="L196" s="105" t="str">
        <f t="shared" si="28"/>
        <v>Yes</v>
      </c>
    </row>
    <row r="197" spans="1:12" x14ac:dyDescent="0.2">
      <c r="A197" s="128" t="s">
        <v>1347</v>
      </c>
      <c r="B197" s="22" t="s">
        <v>213</v>
      </c>
      <c r="C197" s="23">
        <v>241.07591808000001</v>
      </c>
      <c r="D197" s="27" t="str">
        <f t="shared" si="25"/>
        <v>N/A</v>
      </c>
      <c r="E197" s="23">
        <v>261.20927558</v>
      </c>
      <c r="F197" s="27" t="str">
        <f t="shared" si="26"/>
        <v>N/A</v>
      </c>
      <c r="G197" s="23">
        <v>232.85931733999999</v>
      </c>
      <c r="H197" s="27" t="str">
        <f t="shared" si="27"/>
        <v>N/A</v>
      </c>
      <c r="I197" s="8">
        <v>8.3510000000000009</v>
      </c>
      <c r="J197" s="8">
        <v>-10.9</v>
      </c>
      <c r="K197" s="28" t="s">
        <v>734</v>
      </c>
      <c r="L197" s="105" t="str">
        <f t="shared" si="28"/>
        <v>Yes</v>
      </c>
    </row>
    <row r="198" spans="1:12" x14ac:dyDescent="0.2">
      <c r="A198" s="128" t="s">
        <v>1348</v>
      </c>
      <c r="B198" s="22" t="s">
        <v>213</v>
      </c>
      <c r="C198" s="23">
        <v>224.94095941</v>
      </c>
      <c r="D198" s="27" t="str">
        <f t="shared" si="25"/>
        <v>N/A</v>
      </c>
      <c r="E198" s="23">
        <v>250.39085546000001</v>
      </c>
      <c r="F198" s="27" t="str">
        <f t="shared" si="26"/>
        <v>N/A</v>
      </c>
      <c r="G198" s="23">
        <v>218.36801242000001</v>
      </c>
      <c r="H198" s="27" t="str">
        <f t="shared" si="27"/>
        <v>N/A</v>
      </c>
      <c r="I198" s="8">
        <v>11.31</v>
      </c>
      <c r="J198" s="8">
        <v>-12.8</v>
      </c>
      <c r="K198" s="28" t="s">
        <v>734</v>
      </c>
      <c r="L198" s="105" t="str">
        <f t="shared" si="28"/>
        <v>Yes</v>
      </c>
    </row>
    <row r="199" spans="1:12" x14ac:dyDescent="0.2">
      <c r="A199" s="128" t="s">
        <v>1349</v>
      </c>
      <c r="B199" s="22" t="s">
        <v>213</v>
      </c>
      <c r="C199" s="23">
        <v>255.54269006000001</v>
      </c>
      <c r="D199" s="27" t="str">
        <f t="shared" si="25"/>
        <v>N/A</v>
      </c>
      <c r="E199" s="23">
        <v>280.63697375999999</v>
      </c>
      <c r="F199" s="27" t="str">
        <f t="shared" si="26"/>
        <v>N/A</v>
      </c>
      <c r="G199" s="23">
        <v>244.12121212</v>
      </c>
      <c r="H199" s="27" t="str">
        <f t="shared" si="27"/>
        <v>N/A</v>
      </c>
      <c r="I199" s="8">
        <v>9.82</v>
      </c>
      <c r="J199" s="8">
        <v>-13</v>
      </c>
      <c r="K199" s="28" t="s">
        <v>734</v>
      </c>
      <c r="L199" s="105" t="str">
        <f t="shared" si="28"/>
        <v>Yes</v>
      </c>
    </row>
    <row r="200" spans="1:12" x14ac:dyDescent="0.2">
      <c r="A200" s="128" t="s">
        <v>1350</v>
      </c>
      <c r="B200" s="22" t="s">
        <v>213</v>
      </c>
      <c r="C200" s="23">
        <v>209.72818792000001</v>
      </c>
      <c r="D200" s="27" t="str">
        <f t="shared" si="25"/>
        <v>N/A</v>
      </c>
      <c r="E200" s="23">
        <v>179.47202797</v>
      </c>
      <c r="F200" s="27" t="str">
        <f t="shared" si="26"/>
        <v>N/A</v>
      </c>
      <c r="G200" s="23">
        <v>25.666666667000001</v>
      </c>
      <c r="H200" s="27" t="str">
        <f t="shared" si="27"/>
        <v>N/A</v>
      </c>
      <c r="I200" s="8">
        <v>-14.4</v>
      </c>
      <c r="J200" s="8">
        <v>-85.7</v>
      </c>
      <c r="K200" s="28" t="s">
        <v>734</v>
      </c>
      <c r="L200" s="105" t="str">
        <f t="shared" si="28"/>
        <v>No</v>
      </c>
    </row>
    <row r="201" spans="1:12" x14ac:dyDescent="0.2">
      <c r="A201" s="128" t="s">
        <v>1351</v>
      </c>
      <c r="B201" s="22" t="s">
        <v>213</v>
      </c>
      <c r="C201" s="23">
        <v>33.909090909</v>
      </c>
      <c r="D201" s="27" t="str">
        <f t="shared" si="25"/>
        <v>N/A</v>
      </c>
      <c r="E201" s="23">
        <v>72.833333332999999</v>
      </c>
      <c r="F201" s="27" t="str">
        <f t="shared" si="26"/>
        <v>N/A</v>
      </c>
      <c r="G201" s="23">
        <v>44.805555556000002</v>
      </c>
      <c r="H201" s="27" t="str">
        <f t="shared" si="27"/>
        <v>N/A</v>
      </c>
      <c r="I201" s="8">
        <v>114.8</v>
      </c>
      <c r="J201" s="8">
        <v>-38.5</v>
      </c>
      <c r="K201" s="28" t="s">
        <v>734</v>
      </c>
      <c r="L201" s="105" t="str">
        <f t="shared" si="28"/>
        <v>No</v>
      </c>
    </row>
    <row r="202" spans="1:12" x14ac:dyDescent="0.2">
      <c r="A202" s="128" t="s">
        <v>28</v>
      </c>
      <c r="B202" s="22" t="s">
        <v>213</v>
      </c>
      <c r="C202" s="4">
        <v>0.7721085728</v>
      </c>
      <c r="D202" s="27" t="str">
        <f t="shared" si="25"/>
        <v>N/A</v>
      </c>
      <c r="E202" s="4">
        <v>0.54280175490000004</v>
      </c>
      <c r="F202" s="27" t="str">
        <f t="shared" si="26"/>
        <v>N/A</v>
      </c>
      <c r="G202" s="4">
        <v>0.23795359899999999</v>
      </c>
      <c r="H202" s="27" t="str">
        <f t="shared" si="27"/>
        <v>N/A</v>
      </c>
      <c r="I202" s="8">
        <v>-29.7</v>
      </c>
      <c r="J202" s="8">
        <v>-56.2</v>
      </c>
      <c r="K202" s="28" t="s">
        <v>734</v>
      </c>
      <c r="L202" s="105" t="str">
        <f t="shared" si="28"/>
        <v>No</v>
      </c>
    </row>
    <row r="203" spans="1:12" x14ac:dyDescent="0.2">
      <c r="A203" s="128" t="s">
        <v>123</v>
      </c>
      <c r="B203" s="22" t="s">
        <v>213</v>
      </c>
      <c r="C203" s="23">
        <v>17</v>
      </c>
      <c r="D203" s="27" t="str">
        <f t="shared" ref="D203:D213" si="29">IF($B203="N/A","N/A",IF(C203&gt;10,"No",IF(C203&lt;-10,"No","Yes")))</f>
        <v>N/A</v>
      </c>
      <c r="E203" s="23">
        <v>13</v>
      </c>
      <c r="F203" s="27" t="str">
        <f t="shared" ref="F203:F213" si="30">IF($B203="N/A","N/A",IF(E203&gt;10,"No",IF(E203&lt;-10,"No","Yes")))</f>
        <v>N/A</v>
      </c>
      <c r="G203" s="23">
        <v>11</v>
      </c>
      <c r="H203" s="27" t="str">
        <f t="shared" ref="H203:H213" si="31">IF($B203="N/A","N/A",IF(G203&gt;10,"No",IF(G203&lt;-10,"No","Yes")))</f>
        <v>N/A</v>
      </c>
      <c r="I203" s="8">
        <v>-23.5</v>
      </c>
      <c r="J203" s="8">
        <v>-61.5</v>
      </c>
      <c r="K203" s="10" t="s">
        <v>213</v>
      </c>
      <c r="L203" s="105" t="str">
        <f t="shared" ref="L203:L213" si="32">IF(J203="Div by 0", "N/A", IF(K203="N/A","N/A", IF(J203&gt;VALUE(MID(K203,1,2)), "No", IF(J203&lt;-1*VALUE(MID(K203,1,2)), "No", "Yes"))))</f>
        <v>N/A</v>
      </c>
    </row>
    <row r="204" spans="1:12" x14ac:dyDescent="0.2">
      <c r="A204" s="128" t="s">
        <v>124</v>
      </c>
      <c r="B204" s="22" t="s">
        <v>213</v>
      </c>
      <c r="C204" s="23">
        <v>71</v>
      </c>
      <c r="D204" s="27" t="str">
        <f t="shared" si="29"/>
        <v>N/A</v>
      </c>
      <c r="E204" s="23">
        <v>91</v>
      </c>
      <c r="F204" s="27" t="str">
        <f t="shared" si="30"/>
        <v>N/A</v>
      </c>
      <c r="G204" s="23">
        <v>65</v>
      </c>
      <c r="H204" s="27" t="str">
        <f t="shared" si="31"/>
        <v>N/A</v>
      </c>
      <c r="I204" s="8">
        <v>28.17</v>
      </c>
      <c r="J204" s="8">
        <v>-28.6</v>
      </c>
      <c r="K204" s="10" t="s">
        <v>213</v>
      </c>
      <c r="L204" s="105" t="str">
        <f t="shared" si="32"/>
        <v>N/A</v>
      </c>
    </row>
    <row r="205" spans="1:12" ht="25.5" x14ac:dyDescent="0.2">
      <c r="A205" s="128" t="s">
        <v>1599</v>
      </c>
      <c r="B205" s="22" t="s">
        <v>213</v>
      </c>
      <c r="C205" s="23">
        <v>43</v>
      </c>
      <c r="D205" s="27" t="str">
        <f t="shared" si="29"/>
        <v>N/A</v>
      </c>
      <c r="E205" s="23">
        <v>43</v>
      </c>
      <c r="F205" s="27" t="str">
        <f t="shared" si="30"/>
        <v>N/A</v>
      </c>
      <c r="G205" s="23">
        <v>25</v>
      </c>
      <c r="H205" s="27" t="str">
        <f t="shared" si="31"/>
        <v>N/A</v>
      </c>
      <c r="I205" s="8">
        <v>0</v>
      </c>
      <c r="J205" s="8">
        <v>-41.9</v>
      </c>
      <c r="K205" s="10" t="s">
        <v>213</v>
      </c>
      <c r="L205" s="105" t="str">
        <f t="shared" si="32"/>
        <v>N/A</v>
      </c>
    </row>
    <row r="206" spans="1:12" ht="25.5" x14ac:dyDescent="0.2">
      <c r="A206" s="128" t="s">
        <v>1352</v>
      </c>
      <c r="B206" s="22" t="s">
        <v>213</v>
      </c>
      <c r="C206" s="23">
        <v>37</v>
      </c>
      <c r="D206" s="27" t="str">
        <f t="shared" si="29"/>
        <v>N/A</v>
      </c>
      <c r="E206" s="23">
        <v>45</v>
      </c>
      <c r="F206" s="27" t="str">
        <f t="shared" si="30"/>
        <v>N/A</v>
      </c>
      <c r="G206" s="23">
        <v>14</v>
      </c>
      <c r="H206" s="27" t="str">
        <f t="shared" si="31"/>
        <v>N/A</v>
      </c>
      <c r="I206" s="8">
        <v>21.62</v>
      </c>
      <c r="J206" s="8">
        <v>-68.900000000000006</v>
      </c>
      <c r="K206" s="10" t="s">
        <v>213</v>
      </c>
      <c r="L206" s="105" t="str">
        <f t="shared" si="32"/>
        <v>N/A</v>
      </c>
    </row>
    <row r="207" spans="1:12" x14ac:dyDescent="0.2">
      <c r="A207" s="128" t="s">
        <v>1600</v>
      </c>
      <c r="B207" s="22" t="s">
        <v>213</v>
      </c>
      <c r="C207" s="23">
        <v>35</v>
      </c>
      <c r="D207" s="27" t="str">
        <f t="shared" si="29"/>
        <v>N/A</v>
      </c>
      <c r="E207" s="23">
        <v>34</v>
      </c>
      <c r="F207" s="27" t="str">
        <f t="shared" si="30"/>
        <v>N/A</v>
      </c>
      <c r="G207" s="23">
        <v>44</v>
      </c>
      <c r="H207" s="27" t="str">
        <f t="shared" si="31"/>
        <v>N/A</v>
      </c>
      <c r="I207" s="8">
        <v>-2.86</v>
      </c>
      <c r="J207" s="8">
        <v>29.41</v>
      </c>
      <c r="K207" s="10" t="s">
        <v>213</v>
      </c>
      <c r="L207" s="105" t="str">
        <f t="shared" si="32"/>
        <v>N/A</v>
      </c>
    </row>
    <row r="208" spans="1:12" x14ac:dyDescent="0.2">
      <c r="A208" s="128" t="s">
        <v>1601</v>
      </c>
      <c r="B208" s="22" t="s">
        <v>213</v>
      </c>
      <c r="C208" s="23">
        <v>203</v>
      </c>
      <c r="D208" s="27" t="str">
        <f t="shared" si="29"/>
        <v>N/A</v>
      </c>
      <c r="E208" s="23">
        <v>217</v>
      </c>
      <c r="F208" s="27" t="str">
        <f t="shared" si="30"/>
        <v>N/A</v>
      </c>
      <c r="G208" s="23">
        <v>237</v>
      </c>
      <c r="H208" s="27" t="str">
        <f t="shared" si="31"/>
        <v>N/A</v>
      </c>
      <c r="I208" s="8">
        <v>6.8970000000000002</v>
      </c>
      <c r="J208" s="8">
        <v>9.2170000000000005</v>
      </c>
      <c r="K208" s="10" t="s">
        <v>213</v>
      </c>
      <c r="L208" s="105" t="str">
        <f t="shared" si="32"/>
        <v>N/A</v>
      </c>
    </row>
    <row r="209" spans="1:12" x14ac:dyDescent="0.2">
      <c r="A209" s="128" t="s">
        <v>125</v>
      </c>
      <c r="B209" s="22" t="s">
        <v>213</v>
      </c>
      <c r="C209" s="29">
        <v>2025122</v>
      </c>
      <c r="D209" s="27" t="str">
        <f t="shared" si="29"/>
        <v>N/A</v>
      </c>
      <c r="E209" s="29">
        <v>3114538</v>
      </c>
      <c r="F209" s="27" t="str">
        <f t="shared" si="30"/>
        <v>N/A</v>
      </c>
      <c r="G209" s="29">
        <v>1391756</v>
      </c>
      <c r="H209" s="27" t="str">
        <f t="shared" si="31"/>
        <v>N/A</v>
      </c>
      <c r="I209" s="8">
        <v>53.8</v>
      </c>
      <c r="J209" s="8">
        <v>-55.3</v>
      </c>
      <c r="K209" s="10" t="s">
        <v>213</v>
      </c>
      <c r="L209" s="105" t="str">
        <f t="shared" si="32"/>
        <v>N/A</v>
      </c>
    </row>
    <row r="210" spans="1:12" x14ac:dyDescent="0.2">
      <c r="A210" s="168" t="s">
        <v>1596</v>
      </c>
      <c r="B210" s="22" t="s">
        <v>213</v>
      </c>
      <c r="C210" s="29">
        <v>1940958</v>
      </c>
      <c r="D210" s="27" t="str">
        <f t="shared" si="29"/>
        <v>N/A</v>
      </c>
      <c r="E210" s="29">
        <v>3108875</v>
      </c>
      <c r="F210" s="27" t="str">
        <f t="shared" si="30"/>
        <v>N/A</v>
      </c>
      <c r="G210" s="29">
        <v>1302999</v>
      </c>
      <c r="H210" s="27" t="str">
        <f t="shared" si="31"/>
        <v>N/A</v>
      </c>
      <c r="I210" s="8">
        <v>60.17</v>
      </c>
      <c r="J210" s="8">
        <v>-58.1</v>
      </c>
      <c r="K210" s="10" t="s">
        <v>213</v>
      </c>
      <c r="L210" s="105" t="str">
        <f t="shared" si="32"/>
        <v>N/A</v>
      </c>
    </row>
    <row r="211" spans="1:12" x14ac:dyDescent="0.2">
      <c r="A211" s="168" t="s">
        <v>1353</v>
      </c>
      <c r="B211" s="22" t="s">
        <v>213</v>
      </c>
      <c r="C211" s="29">
        <v>304561</v>
      </c>
      <c r="D211" s="27" t="str">
        <f t="shared" si="29"/>
        <v>N/A</v>
      </c>
      <c r="E211" s="29">
        <v>413408</v>
      </c>
      <c r="F211" s="27" t="str">
        <f t="shared" si="30"/>
        <v>N/A</v>
      </c>
      <c r="G211" s="29">
        <v>274522</v>
      </c>
      <c r="H211" s="27" t="str">
        <f t="shared" si="31"/>
        <v>N/A</v>
      </c>
      <c r="I211" s="8">
        <v>35.74</v>
      </c>
      <c r="J211" s="8">
        <v>-33.6</v>
      </c>
      <c r="K211" s="10" t="s">
        <v>213</v>
      </c>
      <c r="L211" s="105" t="str">
        <f t="shared" si="32"/>
        <v>N/A</v>
      </c>
    </row>
    <row r="212" spans="1:12" x14ac:dyDescent="0.2">
      <c r="A212" s="168" t="s">
        <v>1590</v>
      </c>
      <c r="B212" s="22" t="s">
        <v>213</v>
      </c>
      <c r="C212" s="29">
        <v>687829</v>
      </c>
      <c r="D212" s="27" t="str">
        <f t="shared" si="29"/>
        <v>N/A</v>
      </c>
      <c r="E212" s="29">
        <v>847796</v>
      </c>
      <c r="F212" s="27" t="str">
        <f t="shared" si="30"/>
        <v>N/A</v>
      </c>
      <c r="G212" s="29">
        <v>972978</v>
      </c>
      <c r="H212" s="27" t="str">
        <f t="shared" si="31"/>
        <v>N/A</v>
      </c>
      <c r="I212" s="8">
        <v>23.26</v>
      </c>
      <c r="J212" s="8">
        <v>14.77</v>
      </c>
      <c r="K212" s="10" t="s">
        <v>213</v>
      </c>
      <c r="L212" s="105" t="str">
        <f t="shared" si="32"/>
        <v>N/A</v>
      </c>
    </row>
    <row r="213" spans="1:12" x14ac:dyDescent="0.2">
      <c r="A213" s="168" t="s">
        <v>1591</v>
      </c>
      <c r="B213" s="22" t="s">
        <v>213</v>
      </c>
      <c r="C213" s="29">
        <v>523179</v>
      </c>
      <c r="D213" s="27" t="str">
        <f t="shared" si="29"/>
        <v>N/A</v>
      </c>
      <c r="E213" s="29">
        <v>544168</v>
      </c>
      <c r="F213" s="27" t="str">
        <f t="shared" si="30"/>
        <v>N/A</v>
      </c>
      <c r="G213" s="29">
        <v>551361</v>
      </c>
      <c r="H213" s="27" t="str">
        <f t="shared" si="31"/>
        <v>N/A</v>
      </c>
      <c r="I213" s="8">
        <v>4.0119999999999996</v>
      </c>
      <c r="J213" s="8">
        <v>1.3220000000000001</v>
      </c>
      <c r="K213" s="10" t="s">
        <v>213</v>
      </c>
      <c r="L213" s="105" t="str">
        <f t="shared" si="32"/>
        <v>N/A</v>
      </c>
    </row>
    <row r="214" spans="1:12" ht="25.5" x14ac:dyDescent="0.2">
      <c r="A214" s="128" t="s">
        <v>1354</v>
      </c>
      <c r="B214" s="22" t="s">
        <v>213</v>
      </c>
      <c r="C214" s="29">
        <v>295474</v>
      </c>
      <c r="D214" s="27" t="str">
        <f t="shared" ref="D214:D228" si="33">IF($B214="N/A","N/A",IF(C214&gt;10,"No",IF(C214&lt;-10,"No","Yes")))</f>
        <v>N/A</v>
      </c>
      <c r="E214" s="29">
        <v>273134</v>
      </c>
      <c r="F214" s="27" t="str">
        <f t="shared" ref="F214:F228" si="34">IF($B214="N/A","N/A",IF(E214&gt;10,"No",IF(E214&lt;-10,"No","Yes")))</f>
        <v>N/A</v>
      </c>
      <c r="G214" s="29">
        <v>125050</v>
      </c>
      <c r="H214" s="27" t="str">
        <f t="shared" ref="H214:H228" si="35">IF($B214="N/A","N/A",IF(G214&gt;10,"No",IF(G214&lt;-10,"No","Yes")))</f>
        <v>N/A</v>
      </c>
      <c r="I214" s="8">
        <v>-7.56</v>
      </c>
      <c r="J214" s="8">
        <v>-54.2</v>
      </c>
      <c r="K214" s="28" t="s">
        <v>734</v>
      </c>
      <c r="L214" s="105" t="str">
        <f t="shared" ref="L214:L228" si="36">IF(J214="Div by 0", "N/A", IF(K214="N/A","N/A", IF(J214&gt;VALUE(MID(K214,1,2)), "No", IF(J214&lt;-1*VALUE(MID(K214,1,2)), "No", "Yes"))))</f>
        <v>No</v>
      </c>
    </row>
    <row r="215" spans="1:12" x14ac:dyDescent="0.2">
      <c r="A215" s="136" t="s">
        <v>646</v>
      </c>
      <c r="B215" s="22" t="s">
        <v>213</v>
      </c>
      <c r="C215" s="23">
        <v>1072</v>
      </c>
      <c r="D215" s="27" t="str">
        <f t="shared" si="33"/>
        <v>N/A</v>
      </c>
      <c r="E215" s="23">
        <v>829</v>
      </c>
      <c r="F215" s="27" t="str">
        <f t="shared" si="34"/>
        <v>N/A</v>
      </c>
      <c r="G215" s="23">
        <v>687</v>
      </c>
      <c r="H215" s="27" t="str">
        <f t="shared" si="35"/>
        <v>N/A</v>
      </c>
      <c r="I215" s="8">
        <v>-22.7</v>
      </c>
      <c r="J215" s="8">
        <v>-17.100000000000001</v>
      </c>
      <c r="K215" s="28" t="s">
        <v>734</v>
      </c>
      <c r="L215" s="105" t="str">
        <f t="shared" si="36"/>
        <v>Yes</v>
      </c>
    </row>
    <row r="216" spans="1:12" ht="25.5" x14ac:dyDescent="0.2">
      <c r="A216" s="137" t="s">
        <v>1355</v>
      </c>
      <c r="B216" s="22" t="s">
        <v>213</v>
      </c>
      <c r="C216" s="29">
        <v>275.62873134</v>
      </c>
      <c r="D216" s="27" t="str">
        <f t="shared" si="33"/>
        <v>N/A</v>
      </c>
      <c r="E216" s="29">
        <v>329.47406513999999</v>
      </c>
      <c r="F216" s="27" t="str">
        <f t="shared" si="34"/>
        <v>N/A</v>
      </c>
      <c r="G216" s="29">
        <v>182.02328967</v>
      </c>
      <c r="H216" s="27" t="str">
        <f t="shared" si="35"/>
        <v>N/A</v>
      </c>
      <c r="I216" s="8">
        <v>19.54</v>
      </c>
      <c r="J216" s="8">
        <v>-44.8</v>
      </c>
      <c r="K216" s="28" t="s">
        <v>734</v>
      </c>
      <c r="L216" s="105" t="str">
        <f t="shared" si="36"/>
        <v>No</v>
      </c>
    </row>
    <row r="217" spans="1:12" ht="25.5" x14ac:dyDescent="0.2">
      <c r="A217" s="128" t="s">
        <v>1356</v>
      </c>
      <c r="B217" s="22" t="s">
        <v>213</v>
      </c>
      <c r="C217" s="29">
        <v>0</v>
      </c>
      <c r="D217" s="27" t="str">
        <f t="shared" si="33"/>
        <v>N/A</v>
      </c>
      <c r="E217" s="29">
        <v>0</v>
      </c>
      <c r="F217" s="27" t="str">
        <f t="shared" si="34"/>
        <v>N/A</v>
      </c>
      <c r="G217" s="29">
        <v>0</v>
      </c>
      <c r="H217" s="27" t="str">
        <f t="shared" si="35"/>
        <v>N/A</v>
      </c>
      <c r="I217" s="8" t="s">
        <v>1749</v>
      </c>
      <c r="J217" s="8" t="s">
        <v>1749</v>
      </c>
      <c r="K217" s="28" t="s">
        <v>734</v>
      </c>
      <c r="L217" s="105" t="str">
        <f t="shared" si="36"/>
        <v>N/A</v>
      </c>
    </row>
    <row r="218" spans="1:12" x14ac:dyDescent="0.2">
      <c r="A218" s="137" t="s">
        <v>513</v>
      </c>
      <c r="B218" s="22" t="s">
        <v>213</v>
      </c>
      <c r="C218" s="23">
        <v>0</v>
      </c>
      <c r="D218" s="27" t="str">
        <f t="shared" si="33"/>
        <v>N/A</v>
      </c>
      <c r="E218" s="23">
        <v>0</v>
      </c>
      <c r="F218" s="27" t="str">
        <f t="shared" si="34"/>
        <v>N/A</v>
      </c>
      <c r="G218" s="23">
        <v>0</v>
      </c>
      <c r="H218" s="27" t="str">
        <f t="shared" si="35"/>
        <v>N/A</v>
      </c>
      <c r="I218" s="8" t="s">
        <v>1749</v>
      </c>
      <c r="J218" s="8" t="s">
        <v>1749</v>
      </c>
      <c r="K218" s="28" t="s">
        <v>734</v>
      </c>
      <c r="L218" s="105" t="str">
        <f t="shared" si="36"/>
        <v>N/A</v>
      </c>
    </row>
    <row r="219" spans="1:12" ht="25.5" x14ac:dyDescent="0.2">
      <c r="A219" s="128" t="s">
        <v>1357</v>
      </c>
      <c r="B219" s="22" t="s">
        <v>213</v>
      </c>
      <c r="C219" s="29" t="s">
        <v>1749</v>
      </c>
      <c r="D219" s="27" t="str">
        <f t="shared" si="33"/>
        <v>N/A</v>
      </c>
      <c r="E219" s="29" t="s">
        <v>1749</v>
      </c>
      <c r="F219" s="27" t="str">
        <f t="shared" si="34"/>
        <v>N/A</v>
      </c>
      <c r="G219" s="29" t="s">
        <v>1749</v>
      </c>
      <c r="H219" s="27" t="str">
        <f t="shared" si="35"/>
        <v>N/A</v>
      </c>
      <c r="I219" s="8" t="s">
        <v>1749</v>
      </c>
      <c r="J219" s="8" t="s">
        <v>1749</v>
      </c>
      <c r="K219" s="28" t="s">
        <v>734</v>
      </c>
      <c r="L219" s="105" t="str">
        <f t="shared" si="36"/>
        <v>N/A</v>
      </c>
    </row>
    <row r="220" spans="1:12" ht="25.5" x14ac:dyDescent="0.2">
      <c r="A220" s="128" t="s">
        <v>1358</v>
      </c>
      <c r="B220" s="22" t="s">
        <v>213</v>
      </c>
      <c r="C220" s="29">
        <v>1004419</v>
      </c>
      <c r="D220" s="27" t="str">
        <f t="shared" si="33"/>
        <v>N/A</v>
      </c>
      <c r="E220" s="29">
        <v>1036005</v>
      </c>
      <c r="F220" s="27" t="str">
        <f t="shared" si="34"/>
        <v>N/A</v>
      </c>
      <c r="G220" s="29">
        <v>1343006</v>
      </c>
      <c r="H220" s="27" t="str">
        <f t="shared" si="35"/>
        <v>N/A</v>
      </c>
      <c r="I220" s="8">
        <v>3.145</v>
      </c>
      <c r="J220" s="8">
        <v>29.63</v>
      </c>
      <c r="K220" s="28" t="s">
        <v>734</v>
      </c>
      <c r="L220" s="105" t="str">
        <f t="shared" si="36"/>
        <v>Yes</v>
      </c>
    </row>
    <row r="221" spans="1:12" x14ac:dyDescent="0.2">
      <c r="A221" s="137" t="s">
        <v>514</v>
      </c>
      <c r="B221" s="22" t="s">
        <v>213</v>
      </c>
      <c r="C221" s="23">
        <v>1810</v>
      </c>
      <c r="D221" s="27" t="str">
        <f t="shared" si="33"/>
        <v>N/A</v>
      </c>
      <c r="E221" s="23">
        <v>1738</v>
      </c>
      <c r="F221" s="27" t="str">
        <f t="shared" si="34"/>
        <v>N/A</v>
      </c>
      <c r="G221" s="23">
        <v>2510</v>
      </c>
      <c r="H221" s="27" t="str">
        <f t="shared" si="35"/>
        <v>N/A</v>
      </c>
      <c r="I221" s="8">
        <v>-3.98</v>
      </c>
      <c r="J221" s="8">
        <v>44.42</v>
      </c>
      <c r="K221" s="28" t="s">
        <v>734</v>
      </c>
      <c r="L221" s="105" t="str">
        <f t="shared" si="36"/>
        <v>No</v>
      </c>
    </row>
    <row r="222" spans="1:12" ht="25.5" x14ac:dyDescent="0.2">
      <c r="A222" s="128" t="s">
        <v>1359</v>
      </c>
      <c r="B222" s="22" t="s">
        <v>213</v>
      </c>
      <c r="C222" s="29">
        <v>554.92762431000006</v>
      </c>
      <c r="D222" s="27" t="str">
        <f t="shared" si="33"/>
        <v>N/A</v>
      </c>
      <c r="E222" s="29">
        <v>596.09033371999999</v>
      </c>
      <c r="F222" s="27" t="str">
        <f t="shared" si="34"/>
        <v>N/A</v>
      </c>
      <c r="G222" s="29">
        <v>535.06215139000005</v>
      </c>
      <c r="H222" s="27" t="str">
        <f t="shared" si="35"/>
        <v>N/A</v>
      </c>
      <c r="I222" s="8">
        <v>7.4180000000000001</v>
      </c>
      <c r="J222" s="8">
        <v>-10.199999999999999</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1749</v>
      </c>
      <c r="J223" s="8" t="s">
        <v>1749</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1749</v>
      </c>
      <c r="J224" s="8" t="s">
        <v>1749</v>
      </c>
      <c r="K224" s="28" t="s">
        <v>734</v>
      </c>
      <c r="L224" s="105" t="str">
        <f t="shared" si="36"/>
        <v>N/A</v>
      </c>
    </row>
    <row r="225" spans="1:12" ht="25.5" x14ac:dyDescent="0.2">
      <c r="A225" s="128" t="s">
        <v>1361</v>
      </c>
      <c r="B225" s="22" t="s">
        <v>213</v>
      </c>
      <c r="C225" s="29" t="s">
        <v>1749</v>
      </c>
      <c r="D225" s="27" t="str">
        <f t="shared" si="33"/>
        <v>N/A</v>
      </c>
      <c r="E225" s="29" t="s">
        <v>1749</v>
      </c>
      <c r="F225" s="27" t="str">
        <f t="shared" si="34"/>
        <v>N/A</v>
      </c>
      <c r="G225" s="29" t="s">
        <v>1749</v>
      </c>
      <c r="H225" s="27" t="str">
        <f t="shared" si="35"/>
        <v>N/A</v>
      </c>
      <c r="I225" s="8" t="s">
        <v>1749</v>
      </c>
      <c r="J225" s="8" t="s">
        <v>1749</v>
      </c>
      <c r="K225" s="28" t="s">
        <v>734</v>
      </c>
      <c r="L225" s="105" t="str">
        <f t="shared" si="36"/>
        <v>N/A</v>
      </c>
    </row>
    <row r="226" spans="1:12" ht="25.5" x14ac:dyDescent="0.2">
      <c r="A226" s="128" t="s">
        <v>1362</v>
      </c>
      <c r="B226" s="22" t="s">
        <v>213</v>
      </c>
      <c r="C226" s="29">
        <v>46111481</v>
      </c>
      <c r="D226" s="27" t="str">
        <f t="shared" si="33"/>
        <v>N/A</v>
      </c>
      <c r="E226" s="29">
        <v>48457568</v>
      </c>
      <c r="F226" s="27" t="str">
        <f t="shared" si="34"/>
        <v>N/A</v>
      </c>
      <c r="G226" s="29">
        <v>53014467</v>
      </c>
      <c r="H226" s="27" t="str">
        <f t="shared" si="35"/>
        <v>N/A</v>
      </c>
      <c r="I226" s="8">
        <v>5.0880000000000001</v>
      </c>
      <c r="J226" s="8">
        <v>9.4039999999999999</v>
      </c>
      <c r="K226" s="28" t="s">
        <v>734</v>
      </c>
      <c r="L226" s="105" t="str">
        <f t="shared" si="36"/>
        <v>Yes</v>
      </c>
    </row>
    <row r="227" spans="1:12" ht="25.5" x14ac:dyDescent="0.2">
      <c r="A227" s="128" t="s">
        <v>516</v>
      </c>
      <c r="B227" s="22" t="s">
        <v>213</v>
      </c>
      <c r="C227" s="23">
        <v>1125</v>
      </c>
      <c r="D227" s="27" t="str">
        <f t="shared" si="33"/>
        <v>N/A</v>
      </c>
      <c r="E227" s="23">
        <v>1338</v>
      </c>
      <c r="F227" s="27" t="str">
        <f t="shared" si="34"/>
        <v>N/A</v>
      </c>
      <c r="G227" s="23">
        <v>1359</v>
      </c>
      <c r="H227" s="27" t="str">
        <f t="shared" si="35"/>
        <v>N/A</v>
      </c>
      <c r="I227" s="8">
        <v>18.93</v>
      </c>
      <c r="J227" s="8">
        <v>1.57</v>
      </c>
      <c r="K227" s="28" t="s">
        <v>734</v>
      </c>
      <c r="L227" s="105" t="str">
        <f t="shared" si="36"/>
        <v>Yes</v>
      </c>
    </row>
    <row r="228" spans="1:12" ht="25.5" x14ac:dyDescent="0.2">
      <c r="A228" s="128" t="s">
        <v>1363</v>
      </c>
      <c r="B228" s="22" t="s">
        <v>213</v>
      </c>
      <c r="C228" s="29">
        <v>40987.983111000001</v>
      </c>
      <c r="D228" s="27" t="str">
        <f t="shared" si="33"/>
        <v>N/A</v>
      </c>
      <c r="E228" s="29">
        <v>36216.418534999997</v>
      </c>
      <c r="F228" s="27" t="str">
        <f t="shared" si="34"/>
        <v>N/A</v>
      </c>
      <c r="G228" s="29">
        <v>39009.909491999999</v>
      </c>
      <c r="H228" s="27" t="str">
        <f t="shared" si="35"/>
        <v>N/A</v>
      </c>
      <c r="I228" s="8">
        <v>-11.6</v>
      </c>
      <c r="J228" s="8">
        <v>7.7130000000000001</v>
      </c>
      <c r="K228" s="28" t="s">
        <v>734</v>
      </c>
      <c r="L228" s="105" t="str">
        <f t="shared" si="36"/>
        <v>Yes</v>
      </c>
    </row>
    <row r="229" spans="1:12" x14ac:dyDescent="0.2">
      <c r="A229" s="128" t="s">
        <v>1364</v>
      </c>
      <c r="B229" s="22" t="s">
        <v>213</v>
      </c>
      <c r="C229" s="32">
        <v>151879119</v>
      </c>
      <c r="D229" s="27" t="str">
        <f t="shared" ref="D229:D252" si="37">IF($B229="N/A","N/A",IF(C229&gt;10,"No",IF(C229&lt;-10,"No","Yes")))</f>
        <v>N/A</v>
      </c>
      <c r="E229" s="32">
        <v>158384898</v>
      </c>
      <c r="F229" s="27" t="str">
        <f t="shared" ref="F229:F252" si="38">IF($B229="N/A","N/A",IF(E229&gt;10,"No",IF(E229&lt;-10,"No","Yes")))</f>
        <v>N/A</v>
      </c>
      <c r="G229" s="32">
        <v>154617465</v>
      </c>
      <c r="H229" s="27" t="str">
        <f t="shared" ref="H229:H252" si="39">IF($B229="N/A","N/A",IF(G229&gt;10,"No",IF(G229&lt;-10,"No","Yes")))</f>
        <v>N/A</v>
      </c>
      <c r="I229" s="8">
        <v>4.2839999999999998</v>
      </c>
      <c r="J229" s="8">
        <v>-2.38</v>
      </c>
      <c r="K229" s="28" t="s">
        <v>734</v>
      </c>
      <c r="L229" s="105" t="str">
        <f t="shared" ref="L229:L252" si="40">IF(J229="Div by 0", "N/A", IF(K229="N/A","N/A", IF(J229&gt;VALUE(MID(K229,1,2)), "No", IF(J229&lt;-1*VALUE(MID(K229,1,2)), "No", "Yes"))))</f>
        <v>Yes</v>
      </c>
    </row>
    <row r="230" spans="1:12" x14ac:dyDescent="0.2">
      <c r="A230" s="137" t="s">
        <v>1365</v>
      </c>
      <c r="B230" s="22" t="s">
        <v>213</v>
      </c>
      <c r="C230" s="31">
        <v>5680</v>
      </c>
      <c r="D230" s="27" t="str">
        <f t="shared" si="37"/>
        <v>N/A</v>
      </c>
      <c r="E230" s="31">
        <v>5659</v>
      </c>
      <c r="F230" s="27" t="str">
        <f t="shared" si="38"/>
        <v>N/A</v>
      </c>
      <c r="G230" s="31">
        <v>3013</v>
      </c>
      <c r="H230" s="27" t="str">
        <f t="shared" si="39"/>
        <v>N/A</v>
      </c>
      <c r="I230" s="8">
        <v>-0.37</v>
      </c>
      <c r="J230" s="8">
        <v>-46.8</v>
      </c>
      <c r="K230" s="28" t="s">
        <v>734</v>
      </c>
      <c r="L230" s="105" t="str">
        <f t="shared" si="40"/>
        <v>No</v>
      </c>
    </row>
    <row r="231" spans="1:12" x14ac:dyDescent="0.2">
      <c r="A231" s="137" t="s">
        <v>1366</v>
      </c>
      <c r="B231" s="22" t="s">
        <v>213</v>
      </c>
      <c r="C231" s="32">
        <v>26739.281513999998</v>
      </c>
      <c r="D231" s="27" t="str">
        <f t="shared" si="37"/>
        <v>N/A</v>
      </c>
      <c r="E231" s="32">
        <v>27988.142427999999</v>
      </c>
      <c r="F231" s="27" t="str">
        <f t="shared" si="38"/>
        <v>N/A</v>
      </c>
      <c r="G231" s="32">
        <v>51316.782276999998</v>
      </c>
      <c r="H231" s="27" t="str">
        <f t="shared" si="39"/>
        <v>N/A</v>
      </c>
      <c r="I231" s="8">
        <v>4.6710000000000003</v>
      </c>
      <c r="J231" s="8">
        <v>83.35</v>
      </c>
      <c r="K231" s="28" t="s">
        <v>734</v>
      </c>
      <c r="L231" s="105" t="str">
        <f t="shared" si="40"/>
        <v>No</v>
      </c>
    </row>
    <row r="232" spans="1:12" ht="25.5" x14ac:dyDescent="0.2">
      <c r="A232" s="137" t="s">
        <v>1367</v>
      </c>
      <c r="B232" s="22" t="s">
        <v>213</v>
      </c>
      <c r="C232" s="32">
        <v>14792.183424000001</v>
      </c>
      <c r="D232" s="27" t="str">
        <f t="shared" si="37"/>
        <v>N/A</v>
      </c>
      <c r="E232" s="32">
        <v>14843.34087</v>
      </c>
      <c r="F232" s="27" t="str">
        <f t="shared" si="38"/>
        <v>N/A</v>
      </c>
      <c r="G232" s="32">
        <v>13717.973282000001</v>
      </c>
      <c r="H232" s="27" t="str">
        <f t="shared" si="39"/>
        <v>N/A</v>
      </c>
      <c r="I232" s="8">
        <v>0.3458</v>
      </c>
      <c r="J232" s="8">
        <v>-7.58</v>
      </c>
      <c r="K232" s="28" t="s">
        <v>734</v>
      </c>
      <c r="L232" s="105" t="str">
        <f t="shared" si="40"/>
        <v>Yes</v>
      </c>
    </row>
    <row r="233" spans="1:12" ht="25.5" x14ac:dyDescent="0.2">
      <c r="A233" s="137" t="s">
        <v>1368</v>
      </c>
      <c r="B233" s="22" t="s">
        <v>213</v>
      </c>
      <c r="C233" s="32">
        <v>35261.435584999999</v>
      </c>
      <c r="D233" s="27" t="str">
        <f t="shared" si="37"/>
        <v>N/A</v>
      </c>
      <c r="E233" s="32">
        <v>36913.046726</v>
      </c>
      <c r="F233" s="27" t="str">
        <f t="shared" si="38"/>
        <v>N/A</v>
      </c>
      <c r="G233" s="32">
        <v>64892.859790000002</v>
      </c>
      <c r="H233" s="27" t="str">
        <f t="shared" si="39"/>
        <v>N/A</v>
      </c>
      <c r="I233" s="8">
        <v>4.6840000000000002</v>
      </c>
      <c r="J233" s="8">
        <v>75.8</v>
      </c>
      <c r="K233" s="28" t="s">
        <v>734</v>
      </c>
      <c r="L233" s="105" t="str">
        <f t="shared" si="40"/>
        <v>No</v>
      </c>
    </row>
    <row r="234" spans="1:12" x14ac:dyDescent="0.2">
      <c r="A234" s="137" t="s">
        <v>1369</v>
      </c>
      <c r="B234" s="22" t="s">
        <v>213</v>
      </c>
      <c r="C234" s="32">
        <v>12028.481535000001</v>
      </c>
      <c r="D234" s="27" t="str">
        <f t="shared" si="37"/>
        <v>N/A</v>
      </c>
      <c r="E234" s="32">
        <v>12351.217511999999</v>
      </c>
      <c r="F234" s="27" t="str">
        <f t="shared" si="38"/>
        <v>N/A</v>
      </c>
      <c r="G234" s="32">
        <v>44489.224542999997</v>
      </c>
      <c r="H234" s="27" t="str">
        <f t="shared" si="39"/>
        <v>N/A</v>
      </c>
      <c r="I234" s="8">
        <v>2.6829999999999998</v>
      </c>
      <c r="J234" s="8">
        <v>260.2</v>
      </c>
      <c r="K234" s="28" t="s">
        <v>734</v>
      </c>
      <c r="L234" s="105" t="str">
        <f t="shared" si="40"/>
        <v>No</v>
      </c>
    </row>
    <row r="235" spans="1:12" ht="25.5" x14ac:dyDescent="0.2">
      <c r="A235" s="137" t="s">
        <v>1370</v>
      </c>
      <c r="B235" s="22" t="s">
        <v>213</v>
      </c>
      <c r="C235" s="32">
        <v>3062.5641025999998</v>
      </c>
      <c r="D235" s="27" t="str">
        <f t="shared" si="37"/>
        <v>N/A</v>
      </c>
      <c r="E235" s="32">
        <v>2103.4647887000001</v>
      </c>
      <c r="F235" s="27" t="str">
        <f t="shared" si="38"/>
        <v>N/A</v>
      </c>
      <c r="G235" s="32">
        <v>7328.7431193000002</v>
      </c>
      <c r="H235" s="27" t="str">
        <f t="shared" si="39"/>
        <v>N/A</v>
      </c>
      <c r="I235" s="8">
        <v>-31.3</v>
      </c>
      <c r="J235" s="8">
        <v>248.4</v>
      </c>
      <c r="K235" s="28" t="s">
        <v>734</v>
      </c>
      <c r="L235" s="105" t="str">
        <f t="shared" si="40"/>
        <v>No</v>
      </c>
    </row>
    <row r="236" spans="1:12" x14ac:dyDescent="0.2">
      <c r="A236" s="137" t="s">
        <v>1371</v>
      </c>
      <c r="B236" s="22" t="s">
        <v>213</v>
      </c>
      <c r="C236" s="27">
        <v>11.303032715000001</v>
      </c>
      <c r="D236" s="27" t="str">
        <f t="shared" si="37"/>
        <v>N/A</v>
      </c>
      <c r="E236" s="27">
        <v>11.547801245</v>
      </c>
      <c r="F236" s="27" t="str">
        <f t="shared" si="38"/>
        <v>N/A</v>
      </c>
      <c r="G236" s="27">
        <v>3.5144813427999999</v>
      </c>
      <c r="H236" s="27" t="str">
        <f t="shared" si="39"/>
        <v>N/A</v>
      </c>
      <c r="I236" s="8">
        <v>2.1659999999999999</v>
      </c>
      <c r="J236" s="8">
        <v>-69.599999999999994</v>
      </c>
      <c r="K236" s="28" t="s">
        <v>734</v>
      </c>
      <c r="L236" s="105" t="str">
        <f t="shared" si="40"/>
        <v>No</v>
      </c>
    </row>
    <row r="237" spans="1:12" x14ac:dyDescent="0.2">
      <c r="A237" s="137" t="s">
        <v>1372</v>
      </c>
      <c r="B237" s="22" t="s">
        <v>213</v>
      </c>
      <c r="C237" s="27">
        <v>12.093328952</v>
      </c>
      <c r="D237" s="27" t="str">
        <f t="shared" si="37"/>
        <v>N/A</v>
      </c>
      <c r="E237" s="27">
        <v>11.541549578</v>
      </c>
      <c r="F237" s="27" t="str">
        <f t="shared" si="38"/>
        <v>N/A</v>
      </c>
      <c r="G237" s="27">
        <v>10.321055742</v>
      </c>
      <c r="H237" s="27" t="str">
        <f t="shared" si="39"/>
        <v>N/A</v>
      </c>
      <c r="I237" s="8">
        <v>-4.5599999999999996</v>
      </c>
      <c r="J237" s="8">
        <v>-10.6</v>
      </c>
      <c r="K237" s="28" t="s">
        <v>734</v>
      </c>
      <c r="L237" s="105" t="str">
        <f t="shared" si="40"/>
        <v>Yes</v>
      </c>
    </row>
    <row r="238" spans="1:12" x14ac:dyDescent="0.2">
      <c r="A238" s="136" t="s">
        <v>1373</v>
      </c>
      <c r="B238" s="22" t="s">
        <v>213</v>
      </c>
      <c r="C238" s="27">
        <v>29.745927239</v>
      </c>
      <c r="D238" s="27" t="str">
        <f t="shared" si="37"/>
        <v>N/A</v>
      </c>
      <c r="E238" s="27">
        <v>33.367566054000001</v>
      </c>
      <c r="F238" s="27" t="str">
        <f t="shared" si="38"/>
        <v>N/A</v>
      </c>
      <c r="G238" s="27">
        <v>19.154037981999998</v>
      </c>
      <c r="H238" s="27" t="str">
        <f t="shared" si="39"/>
        <v>N/A</v>
      </c>
      <c r="I238" s="8">
        <v>12.18</v>
      </c>
      <c r="J238" s="8">
        <v>-42.6</v>
      </c>
      <c r="K238" s="28" t="s">
        <v>734</v>
      </c>
      <c r="L238" s="105" t="str">
        <f t="shared" si="40"/>
        <v>No</v>
      </c>
    </row>
    <row r="239" spans="1:12" x14ac:dyDescent="0.2">
      <c r="A239" s="136" t="s">
        <v>1374</v>
      </c>
      <c r="B239" s="22" t="s">
        <v>213</v>
      </c>
      <c r="C239" s="27">
        <v>10.406148744999999</v>
      </c>
      <c r="D239" s="27" t="str">
        <f t="shared" si="37"/>
        <v>N/A</v>
      </c>
      <c r="E239" s="27">
        <v>11.240431183</v>
      </c>
      <c r="F239" s="27" t="str">
        <f t="shared" si="38"/>
        <v>N/A</v>
      </c>
      <c r="G239" s="27">
        <v>2.3316693048000001</v>
      </c>
      <c r="H239" s="27" t="str">
        <f t="shared" si="39"/>
        <v>N/A</v>
      </c>
      <c r="I239" s="8">
        <v>8.0169999999999995</v>
      </c>
      <c r="J239" s="8">
        <v>-79.3</v>
      </c>
      <c r="K239" s="28" t="s">
        <v>734</v>
      </c>
      <c r="L239" s="105" t="str">
        <f t="shared" si="40"/>
        <v>No</v>
      </c>
    </row>
    <row r="240" spans="1:12" x14ac:dyDescent="0.2">
      <c r="A240" s="136" t="s">
        <v>1375</v>
      </c>
      <c r="B240" s="22" t="s">
        <v>213</v>
      </c>
      <c r="C240" s="27">
        <v>0.20474590509999999</v>
      </c>
      <c r="D240" s="27" t="str">
        <f t="shared" si="37"/>
        <v>N/A</v>
      </c>
      <c r="E240" s="27">
        <v>0.3461725987</v>
      </c>
      <c r="F240" s="27" t="str">
        <f t="shared" si="38"/>
        <v>N/A</v>
      </c>
      <c r="G240" s="27">
        <v>0.2026097624</v>
      </c>
      <c r="H240" s="27" t="str">
        <f t="shared" si="39"/>
        <v>N/A</v>
      </c>
      <c r="I240" s="8">
        <v>69.069999999999993</v>
      </c>
      <c r="J240" s="8">
        <v>-41.5</v>
      </c>
      <c r="K240" s="28" t="s">
        <v>734</v>
      </c>
      <c r="L240" s="105" t="str">
        <f t="shared" si="40"/>
        <v>No</v>
      </c>
    </row>
    <row r="241" spans="1:12" ht="25.5" x14ac:dyDescent="0.2">
      <c r="A241" s="136" t="s">
        <v>1376</v>
      </c>
      <c r="B241" s="22" t="s">
        <v>213</v>
      </c>
      <c r="C241" s="32">
        <v>46111481</v>
      </c>
      <c r="D241" s="27" t="str">
        <f t="shared" si="37"/>
        <v>N/A</v>
      </c>
      <c r="E241" s="32">
        <v>48457568</v>
      </c>
      <c r="F241" s="27" t="str">
        <f t="shared" si="38"/>
        <v>N/A</v>
      </c>
      <c r="G241" s="32">
        <v>53014467</v>
      </c>
      <c r="H241" s="27" t="str">
        <f t="shared" si="39"/>
        <v>N/A</v>
      </c>
      <c r="I241" s="8">
        <v>5.0880000000000001</v>
      </c>
      <c r="J241" s="8">
        <v>9.4039999999999999</v>
      </c>
      <c r="K241" s="28" t="s">
        <v>734</v>
      </c>
      <c r="L241" s="105" t="str">
        <f t="shared" si="40"/>
        <v>Yes</v>
      </c>
    </row>
    <row r="242" spans="1:12" x14ac:dyDescent="0.2">
      <c r="A242" s="136" t="s">
        <v>1377</v>
      </c>
      <c r="B242" s="22" t="s">
        <v>213</v>
      </c>
      <c r="C242" s="31">
        <v>1125</v>
      </c>
      <c r="D242" s="27" t="str">
        <f t="shared" si="37"/>
        <v>N/A</v>
      </c>
      <c r="E242" s="31">
        <v>1338</v>
      </c>
      <c r="F242" s="27" t="str">
        <f t="shared" si="38"/>
        <v>N/A</v>
      </c>
      <c r="G242" s="31">
        <v>1359</v>
      </c>
      <c r="H242" s="27" t="str">
        <f t="shared" si="39"/>
        <v>N/A</v>
      </c>
      <c r="I242" s="8">
        <v>18.93</v>
      </c>
      <c r="J242" s="8">
        <v>1.57</v>
      </c>
      <c r="K242" s="28" t="s">
        <v>734</v>
      </c>
      <c r="L242" s="105" t="str">
        <f t="shared" si="40"/>
        <v>Yes</v>
      </c>
    </row>
    <row r="243" spans="1:12" ht="25.5" x14ac:dyDescent="0.2">
      <c r="A243" s="136" t="s">
        <v>1378</v>
      </c>
      <c r="B243" s="22" t="s">
        <v>213</v>
      </c>
      <c r="C243" s="32">
        <v>40987.983111000001</v>
      </c>
      <c r="D243" s="27" t="str">
        <f t="shared" si="37"/>
        <v>N/A</v>
      </c>
      <c r="E243" s="32">
        <v>36216.418534999997</v>
      </c>
      <c r="F243" s="27" t="str">
        <f t="shared" si="38"/>
        <v>N/A</v>
      </c>
      <c r="G243" s="32">
        <v>39009.909491999999</v>
      </c>
      <c r="H243" s="27" t="str">
        <f t="shared" si="39"/>
        <v>N/A</v>
      </c>
      <c r="I243" s="8">
        <v>-11.6</v>
      </c>
      <c r="J243" s="8">
        <v>7.7130000000000001</v>
      </c>
      <c r="K243" s="28" t="s">
        <v>734</v>
      </c>
      <c r="L243" s="105" t="str">
        <f t="shared" si="40"/>
        <v>Yes</v>
      </c>
    </row>
    <row r="244" spans="1:12" ht="25.5" x14ac:dyDescent="0.2">
      <c r="A244" s="136" t="s">
        <v>1379</v>
      </c>
      <c r="B244" s="22" t="s">
        <v>213</v>
      </c>
      <c r="C244" s="32">
        <v>35736.708075000002</v>
      </c>
      <c r="D244" s="27" t="str">
        <f t="shared" si="37"/>
        <v>N/A</v>
      </c>
      <c r="E244" s="32">
        <v>19327.175675999999</v>
      </c>
      <c r="F244" s="27" t="str">
        <f t="shared" si="38"/>
        <v>N/A</v>
      </c>
      <c r="G244" s="32">
        <v>21397.386179000001</v>
      </c>
      <c r="H244" s="27" t="str">
        <f t="shared" si="39"/>
        <v>N/A</v>
      </c>
      <c r="I244" s="8">
        <v>-45.9</v>
      </c>
      <c r="J244" s="8">
        <v>10.71</v>
      </c>
      <c r="K244" s="28" t="s">
        <v>734</v>
      </c>
      <c r="L244" s="105" t="str">
        <f t="shared" si="40"/>
        <v>Yes</v>
      </c>
    </row>
    <row r="245" spans="1:12" ht="25.5" x14ac:dyDescent="0.2">
      <c r="A245" s="136" t="s">
        <v>1380</v>
      </c>
      <c r="B245" s="22" t="s">
        <v>213</v>
      </c>
      <c r="C245" s="32">
        <v>42138.423729000002</v>
      </c>
      <c r="D245" s="27" t="str">
        <f t="shared" si="37"/>
        <v>N/A</v>
      </c>
      <c r="E245" s="32">
        <v>39771.607824999999</v>
      </c>
      <c r="F245" s="27" t="str">
        <f t="shared" si="38"/>
        <v>N/A</v>
      </c>
      <c r="G245" s="32">
        <v>42757.18232</v>
      </c>
      <c r="H245" s="27" t="str">
        <f t="shared" si="39"/>
        <v>N/A</v>
      </c>
      <c r="I245" s="8">
        <v>-5.62</v>
      </c>
      <c r="J245" s="8">
        <v>7.5069999999999997</v>
      </c>
      <c r="K245" s="28" t="s">
        <v>734</v>
      </c>
      <c r="L245" s="105" t="str">
        <f t="shared" si="40"/>
        <v>Yes</v>
      </c>
    </row>
    <row r="246" spans="1:12" ht="25.5" x14ac:dyDescent="0.2">
      <c r="A246" s="136" t="s">
        <v>1381</v>
      </c>
      <c r="B246" s="22" t="s">
        <v>213</v>
      </c>
      <c r="C246" s="32">
        <v>28959.95</v>
      </c>
      <c r="D246" s="27" t="str">
        <f t="shared" si="37"/>
        <v>N/A</v>
      </c>
      <c r="E246" s="32">
        <v>28473.625</v>
      </c>
      <c r="F246" s="27" t="str">
        <f t="shared" si="38"/>
        <v>N/A</v>
      </c>
      <c r="G246" s="32">
        <v>56010.368420999999</v>
      </c>
      <c r="H246" s="27" t="str">
        <f t="shared" si="39"/>
        <v>N/A</v>
      </c>
      <c r="I246" s="8">
        <v>-1.68</v>
      </c>
      <c r="J246" s="8">
        <v>96.71</v>
      </c>
      <c r="K246" s="28" t="s">
        <v>734</v>
      </c>
      <c r="L246" s="105" t="str">
        <f t="shared" si="40"/>
        <v>No</v>
      </c>
    </row>
    <row r="247" spans="1:12" ht="25.5" x14ac:dyDescent="0.2">
      <c r="A247" s="136" t="s">
        <v>1382</v>
      </c>
      <c r="B247" s="22" t="s">
        <v>213</v>
      </c>
      <c r="C247" s="32" t="s">
        <v>1749</v>
      </c>
      <c r="D247" s="27" t="str">
        <f t="shared" si="37"/>
        <v>N/A</v>
      </c>
      <c r="E247" s="32">
        <v>2360</v>
      </c>
      <c r="F247" s="27" t="str">
        <f t="shared" si="38"/>
        <v>N/A</v>
      </c>
      <c r="G247" s="32">
        <v>31526.625</v>
      </c>
      <c r="H247" s="27" t="str">
        <f t="shared" si="39"/>
        <v>N/A</v>
      </c>
      <c r="I247" s="8" t="s">
        <v>1749</v>
      </c>
      <c r="J247" s="8">
        <v>1236</v>
      </c>
      <c r="K247" s="28" t="s">
        <v>734</v>
      </c>
      <c r="L247" s="105" t="str">
        <f t="shared" si="40"/>
        <v>No</v>
      </c>
    </row>
    <row r="248" spans="1:12" ht="25.5" x14ac:dyDescent="0.2">
      <c r="A248" s="136" t="s">
        <v>1383</v>
      </c>
      <c r="B248" s="22" t="s">
        <v>213</v>
      </c>
      <c r="C248" s="27">
        <v>2.2387168669999999</v>
      </c>
      <c r="D248" s="27" t="str">
        <f t="shared" si="37"/>
        <v>N/A</v>
      </c>
      <c r="E248" s="27">
        <v>2.7303336394</v>
      </c>
      <c r="F248" s="27" t="str">
        <f t="shared" si="38"/>
        <v>N/A</v>
      </c>
      <c r="G248" s="27">
        <v>1.5851908878000001</v>
      </c>
      <c r="H248" s="27" t="str">
        <f t="shared" si="39"/>
        <v>N/A</v>
      </c>
      <c r="I248" s="8">
        <v>21.96</v>
      </c>
      <c r="J248" s="8">
        <v>-41.9</v>
      </c>
      <c r="K248" s="28" t="s">
        <v>734</v>
      </c>
      <c r="L248" s="105" t="str">
        <f t="shared" si="40"/>
        <v>No</v>
      </c>
    </row>
    <row r="249" spans="1:12" ht="25.5" x14ac:dyDescent="0.2">
      <c r="A249" s="136" t="s">
        <v>1384</v>
      </c>
      <c r="B249" s="22" t="s">
        <v>213</v>
      </c>
      <c r="C249" s="27">
        <v>2.6454157081999998</v>
      </c>
      <c r="D249" s="27" t="str">
        <f t="shared" si="37"/>
        <v>N/A</v>
      </c>
      <c r="E249" s="27">
        <v>4.4560417502999998</v>
      </c>
      <c r="F249" s="27" t="str">
        <f t="shared" si="38"/>
        <v>N/A</v>
      </c>
      <c r="G249" s="27">
        <v>4.8453811305999999</v>
      </c>
      <c r="H249" s="27" t="str">
        <f t="shared" si="39"/>
        <v>N/A</v>
      </c>
      <c r="I249" s="8">
        <v>68.44</v>
      </c>
      <c r="J249" s="8">
        <v>8.7370000000000001</v>
      </c>
      <c r="K249" s="28" t="s">
        <v>734</v>
      </c>
      <c r="L249" s="105" t="str">
        <f t="shared" si="40"/>
        <v>Yes</v>
      </c>
    </row>
    <row r="250" spans="1:12" ht="25.5" x14ac:dyDescent="0.2">
      <c r="A250" s="136" t="s">
        <v>1385</v>
      </c>
      <c r="B250" s="22" t="s">
        <v>213</v>
      </c>
      <c r="C250" s="27">
        <v>7.9682620072999999</v>
      </c>
      <c r="D250" s="27" t="str">
        <f t="shared" si="37"/>
        <v>N/A</v>
      </c>
      <c r="E250" s="27">
        <v>10.26047988</v>
      </c>
      <c r="F250" s="27" t="str">
        <f t="shared" si="38"/>
        <v>N/A</v>
      </c>
      <c r="G250" s="27">
        <v>10.416267025</v>
      </c>
      <c r="H250" s="27" t="str">
        <f t="shared" si="39"/>
        <v>N/A</v>
      </c>
      <c r="I250" s="8">
        <v>28.77</v>
      </c>
      <c r="J250" s="8">
        <v>1.518</v>
      </c>
      <c r="K250" s="28" t="s">
        <v>734</v>
      </c>
      <c r="L250" s="105" t="str">
        <f t="shared" si="40"/>
        <v>Yes</v>
      </c>
    </row>
    <row r="251" spans="1:12" ht="25.5" x14ac:dyDescent="0.2">
      <c r="A251" s="136" t="s">
        <v>1386</v>
      </c>
      <c r="B251" s="22" t="s">
        <v>213</v>
      </c>
      <c r="C251" s="27">
        <v>0.1507045437</v>
      </c>
      <c r="D251" s="27" t="str">
        <f t="shared" si="37"/>
        <v>N/A</v>
      </c>
      <c r="E251" s="27">
        <v>0.12498047180000001</v>
      </c>
      <c r="F251" s="27" t="str">
        <f t="shared" si="38"/>
        <v>N/A</v>
      </c>
      <c r="G251" s="27">
        <v>0.1156702788</v>
      </c>
      <c r="H251" s="27" t="str">
        <f t="shared" si="39"/>
        <v>N/A</v>
      </c>
      <c r="I251" s="8">
        <v>-17.100000000000001</v>
      </c>
      <c r="J251" s="8">
        <v>-7.45</v>
      </c>
      <c r="K251" s="28" t="s">
        <v>734</v>
      </c>
      <c r="L251" s="105" t="str">
        <f t="shared" si="40"/>
        <v>Yes</v>
      </c>
    </row>
    <row r="252" spans="1:12" ht="25.5" x14ac:dyDescent="0.2">
      <c r="A252" s="171" t="s">
        <v>1387</v>
      </c>
      <c r="B252" s="113" t="s">
        <v>213</v>
      </c>
      <c r="C252" s="145">
        <v>0</v>
      </c>
      <c r="D252" s="145" t="str">
        <f t="shared" si="37"/>
        <v>N/A</v>
      </c>
      <c r="E252" s="145">
        <v>4.8756703999999996E-3</v>
      </c>
      <c r="F252" s="145" t="str">
        <f t="shared" si="38"/>
        <v>N/A</v>
      </c>
      <c r="G252" s="145">
        <v>1.48704413E-2</v>
      </c>
      <c r="H252" s="145" t="str">
        <f t="shared" si="39"/>
        <v>N/A</v>
      </c>
      <c r="I252" s="146" t="s">
        <v>1749</v>
      </c>
      <c r="J252" s="146">
        <v>205</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1748</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84552</v>
      </c>
      <c r="D6" s="27" t="str">
        <f t="shared" ref="D6:D37" si="0">IF($B6="N/A","N/A",IF(C6&gt;10,"No",IF(C6&lt;-10,"No","Yes")))</f>
        <v>N/A</v>
      </c>
      <c r="E6" s="23">
        <v>87512</v>
      </c>
      <c r="F6" s="27" t="str">
        <f t="shared" ref="F6:F37" si="1">IF($B6="N/A","N/A",IF(E6&gt;10,"No",IF(E6&lt;-10,"No","Yes")))</f>
        <v>N/A</v>
      </c>
      <c r="G6" s="23">
        <v>90809</v>
      </c>
      <c r="H6" s="27" t="str">
        <f t="shared" ref="H6:H37" si="2">IF($B6="N/A","N/A",IF(G6&gt;10,"No",IF(G6&lt;-10,"No","Yes")))</f>
        <v>N/A</v>
      </c>
      <c r="I6" s="8">
        <v>3.5009999999999999</v>
      </c>
      <c r="J6" s="8">
        <v>3.7669999999999999</v>
      </c>
      <c r="K6" s="28" t="s">
        <v>734</v>
      </c>
      <c r="L6" s="105" t="str">
        <f t="shared" ref="L6:L39" si="3">IF(J6="Div by 0", "N/A", IF(K6="N/A","N/A", IF(J6&gt;VALUE(MID(K6,1,2)), "No", IF(J6&lt;-1*VALUE(MID(K6,1,2)), "No", "Yes"))))</f>
        <v>Yes</v>
      </c>
    </row>
    <row r="7" spans="1:12" x14ac:dyDescent="0.2">
      <c r="A7" s="168" t="s">
        <v>6</v>
      </c>
      <c r="B7" s="22" t="s">
        <v>213</v>
      </c>
      <c r="C7" s="23">
        <v>77255</v>
      </c>
      <c r="D7" s="27" t="str">
        <f t="shared" si="0"/>
        <v>N/A</v>
      </c>
      <c r="E7" s="23">
        <v>79933</v>
      </c>
      <c r="F7" s="27" t="str">
        <f t="shared" si="1"/>
        <v>N/A</v>
      </c>
      <c r="G7" s="23">
        <v>81224</v>
      </c>
      <c r="H7" s="27" t="str">
        <f t="shared" si="2"/>
        <v>N/A</v>
      </c>
      <c r="I7" s="8">
        <v>3.4660000000000002</v>
      </c>
      <c r="J7" s="8">
        <v>1.615</v>
      </c>
      <c r="K7" s="28" t="s">
        <v>734</v>
      </c>
      <c r="L7" s="105" t="str">
        <f t="shared" si="3"/>
        <v>Yes</v>
      </c>
    </row>
    <row r="8" spans="1:12" x14ac:dyDescent="0.2">
      <c r="A8" s="168" t="s">
        <v>360</v>
      </c>
      <c r="B8" s="22" t="s">
        <v>213</v>
      </c>
      <c r="C8" s="4">
        <v>91.369807929000004</v>
      </c>
      <c r="D8" s="27" t="str">
        <f t="shared" si="0"/>
        <v>N/A</v>
      </c>
      <c r="E8" s="4">
        <v>91.339473444000006</v>
      </c>
      <c r="F8" s="27" t="str">
        <f t="shared" si="1"/>
        <v>N/A</v>
      </c>
      <c r="G8" s="4">
        <v>89.444878811999999</v>
      </c>
      <c r="H8" s="27" t="str">
        <f t="shared" si="2"/>
        <v>N/A</v>
      </c>
      <c r="I8" s="8">
        <v>-3.3000000000000002E-2</v>
      </c>
      <c r="J8" s="8">
        <v>-2.0699999999999998</v>
      </c>
      <c r="K8" s="28" t="s">
        <v>734</v>
      </c>
      <c r="L8" s="105" t="str">
        <f t="shared" si="3"/>
        <v>Yes</v>
      </c>
    </row>
    <row r="9" spans="1:12" x14ac:dyDescent="0.2">
      <c r="A9" s="137" t="s">
        <v>88</v>
      </c>
      <c r="B9" s="30" t="s">
        <v>213</v>
      </c>
      <c r="C9" s="1">
        <v>75502.350000000006</v>
      </c>
      <c r="D9" s="7" t="str">
        <f t="shared" si="0"/>
        <v>N/A</v>
      </c>
      <c r="E9" s="1">
        <v>78032.33</v>
      </c>
      <c r="F9" s="7" t="str">
        <f t="shared" si="1"/>
        <v>N/A</v>
      </c>
      <c r="G9" s="1">
        <v>81479.39</v>
      </c>
      <c r="H9" s="7" t="str">
        <f t="shared" si="2"/>
        <v>N/A</v>
      </c>
      <c r="I9" s="8">
        <v>3.351</v>
      </c>
      <c r="J9" s="8">
        <v>4.4169999999999998</v>
      </c>
      <c r="K9" s="30" t="s">
        <v>734</v>
      </c>
      <c r="L9" s="105" t="str">
        <f t="shared" si="3"/>
        <v>Yes</v>
      </c>
    </row>
    <row r="10" spans="1:12" x14ac:dyDescent="0.2">
      <c r="A10" s="137" t="s">
        <v>1388</v>
      </c>
      <c r="B10" s="22" t="s">
        <v>213</v>
      </c>
      <c r="C10" s="4">
        <v>1.3553789383999999</v>
      </c>
      <c r="D10" s="27" t="str">
        <f t="shared" si="0"/>
        <v>N/A</v>
      </c>
      <c r="E10" s="4">
        <v>1.4523722460999999</v>
      </c>
      <c r="F10" s="27" t="str">
        <f t="shared" si="1"/>
        <v>N/A</v>
      </c>
      <c r="G10" s="4">
        <v>3.2331597088000001</v>
      </c>
      <c r="H10" s="27" t="str">
        <f t="shared" si="2"/>
        <v>N/A</v>
      </c>
      <c r="I10" s="8">
        <v>7.1559999999999997</v>
      </c>
      <c r="J10" s="8">
        <v>122.6</v>
      </c>
      <c r="K10" s="28" t="s">
        <v>734</v>
      </c>
      <c r="L10" s="105" t="str">
        <f t="shared" si="3"/>
        <v>No</v>
      </c>
    </row>
    <row r="11" spans="1:12" x14ac:dyDescent="0.2">
      <c r="A11" s="137" t="s">
        <v>1389</v>
      </c>
      <c r="B11" s="22" t="s">
        <v>213</v>
      </c>
      <c r="C11" s="4">
        <v>1.2501182704</v>
      </c>
      <c r="D11" s="27" t="str">
        <f t="shared" si="0"/>
        <v>N/A</v>
      </c>
      <c r="E11" s="4">
        <v>1.3141054941000001</v>
      </c>
      <c r="F11" s="27" t="str">
        <f t="shared" si="1"/>
        <v>N/A</v>
      </c>
      <c r="G11" s="4">
        <v>1.4987501239000001</v>
      </c>
      <c r="H11" s="27" t="str">
        <f t="shared" si="2"/>
        <v>N/A</v>
      </c>
      <c r="I11" s="8">
        <v>5.1180000000000003</v>
      </c>
      <c r="J11" s="8">
        <v>14.05</v>
      </c>
      <c r="K11" s="28" t="s">
        <v>734</v>
      </c>
      <c r="L11" s="105" t="str">
        <f t="shared" si="3"/>
        <v>Yes</v>
      </c>
    </row>
    <row r="12" spans="1:12" x14ac:dyDescent="0.2">
      <c r="A12" s="137" t="s">
        <v>1390</v>
      </c>
      <c r="B12" s="22" t="s">
        <v>213</v>
      </c>
      <c r="C12" s="4">
        <v>71.793689091000005</v>
      </c>
      <c r="D12" s="27" t="str">
        <f t="shared" si="0"/>
        <v>N/A</v>
      </c>
      <c r="E12" s="4">
        <v>72.518054667000001</v>
      </c>
      <c r="F12" s="27" t="str">
        <f t="shared" si="1"/>
        <v>N/A</v>
      </c>
      <c r="G12" s="4">
        <v>62.481692342999999</v>
      </c>
      <c r="H12" s="27" t="str">
        <f t="shared" si="2"/>
        <v>N/A</v>
      </c>
      <c r="I12" s="8">
        <v>1.0089999999999999</v>
      </c>
      <c r="J12" s="8">
        <v>-13.8</v>
      </c>
      <c r="K12" s="28" t="s">
        <v>734</v>
      </c>
      <c r="L12" s="105" t="str">
        <f t="shared" si="3"/>
        <v>Yes</v>
      </c>
    </row>
    <row r="13" spans="1:12" x14ac:dyDescent="0.2">
      <c r="A13" s="137" t="s">
        <v>1391</v>
      </c>
      <c r="B13" s="22" t="s">
        <v>213</v>
      </c>
      <c r="C13" s="4">
        <v>0.71317059319999998</v>
      </c>
      <c r="D13" s="27" t="str">
        <f t="shared" si="0"/>
        <v>N/A</v>
      </c>
      <c r="E13" s="4">
        <v>0.68104945610000001</v>
      </c>
      <c r="F13" s="27" t="str">
        <f t="shared" si="1"/>
        <v>N/A</v>
      </c>
      <c r="G13" s="4">
        <v>0.76864627959999998</v>
      </c>
      <c r="H13" s="27" t="str">
        <f t="shared" si="2"/>
        <v>N/A</v>
      </c>
      <c r="I13" s="8">
        <v>-4.5</v>
      </c>
      <c r="J13" s="8">
        <v>12.86</v>
      </c>
      <c r="K13" s="28" t="s">
        <v>734</v>
      </c>
      <c r="L13" s="105" t="str">
        <f t="shared" si="3"/>
        <v>Yes</v>
      </c>
    </row>
    <row r="14" spans="1:12" x14ac:dyDescent="0.2">
      <c r="A14" s="137" t="s">
        <v>1392</v>
      </c>
      <c r="B14" s="22" t="s">
        <v>213</v>
      </c>
      <c r="C14" s="4">
        <v>0</v>
      </c>
      <c r="D14" s="27" t="str">
        <f t="shared" si="0"/>
        <v>N/A</v>
      </c>
      <c r="E14" s="4">
        <v>0</v>
      </c>
      <c r="F14" s="27" t="str">
        <f t="shared" si="1"/>
        <v>N/A</v>
      </c>
      <c r="G14" s="4">
        <v>0</v>
      </c>
      <c r="H14" s="27" t="str">
        <f t="shared" si="2"/>
        <v>N/A</v>
      </c>
      <c r="I14" s="8" t="s">
        <v>1749</v>
      </c>
      <c r="J14" s="8" t="s">
        <v>1749</v>
      </c>
      <c r="K14" s="28" t="s">
        <v>734</v>
      </c>
      <c r="L14" s="105" t="str">
        <f t="shared" si="3"/>
        <v>N/A</v>
      </c>
    </row>
    <row r="15" spans="1:12" x14ac:dyDescent="0.2">
      <c r="A15" s="137" t="s">
        <v>1393</v>
      </c>
      <c r="B15" s="22" t="s">
        <v>213</v>
      </c>
      <c r="C15" s="4">
        <v>0</v>
      </c>
      <c r="D15" s="27" t="str">
        <f t="shared" si="0"/>
        <v>N/A</v>
      </c>
      <c r="E15" s="4">
        <v>0</v>
      </c>
      <c r="F15" s="27" t="str">
        <f t="shared" si="1"/>
        <v>N/A</v>
      </c>
      <c r="G15" s="4">
        <v>0</v>
      </c>
      <c r="H15" s="27" t="str">
        <f t="shared" si="2"/>
        <v>N/A</v>
      </c>
      <c r="I15" s="8" t="s">
        <v>1749</v>
      </c>
      <c r="J15" s="8" t="s">
        <v>1749</v>
      </c>
      <c r="K15" s="28" t="s">
        <v>734</v>
      </c>
      <c r="L15" s="105" t="str">
        <f t="shared" si="3"/>
        <v>N/A</v>
      </c>
    </row>
    <row r="16" spans="1:12" x14ac:dyDescent="0.2">
      <c r="A16" s="137" t="s">
        <v>1394</v>
      </c>
      <c r="B16" s="22" t="s">
        <v>213</v>
      </c>
      <c r="C16" s="4">
        <v>0.37846532309999997</v>
      </c>
      <c r="D16" s="27" t="str">
        <f t="shared" si="0"/>
        <v>N/A</v>
      </c>
      <c r="E16" s="4">
        <v>0.348523631</v>
      </c>
      <c r="F16" s="27" t="str">
        <f t="shared" si="1"/>
        <v>N/A</v>
      </c>
      <c r="G16" s="4">
        <v>0.38432313979999999</v>
      </c>
      <c r="H16" s="27" t="str">
        <f t="shared" si="2"/>
        <v>N/A</v>
      </c>
      <c r="I16" s="8">
        <v>-7.91</v>
      </c>
      <c r="J16" s="8">
        <v>10.27</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1749</v>
      </c>
      <c r="J17" s="8" t="s">
        <v>1749</v>
      </c>
      <c r="K17" s="28" t="s">
        <v>734</v>
      </c>
      <c r="L17" s="105" t="str">
        <f t="shared" si="3"/>
        <v>N/A</v>
      </c>
    </row>
    <row r="18" spans="1:12" x14ac:dyDescent="0.2">
      <c r="A18" s="137" t="s">
        <v>1396</v>
      </c>
      <c r="B18" s="22" t="s">
        <v>213</v>
      </c>
      <c r="C18" s="4">
        <v>24.505629672000001</v>
      </c>
      <c r="D18" s="27" t="str">
        <f t="shared" si="0"/>
        <v>N/A</v>
      </c>
      <c r="E18" s="4">
        <v>23.680181004000001</v>
      </c>
      <c r="F18" s="27" t="str">
        <f t="shared" si="1"/>
        <v>N/A</v>
      </c>
      <c r="G18" s="4">
        <v>31.633428405</v>
      </c>
      <c r="H18" s="27" t="str">
        <f t="shared" si="2"/>
        <v>N/A</v>
      </c>
      <c r="I18" s="8">
        <v>-3.37</v>
      </c>
      <c r="J18" s="8">
        <v>33.590000000000003</v>
      </c>
      <c r="K18" s="28" t="s">
        <v>734</v>
      </c>
      <c r="L18" s="105" t="str">
        <f t="shared" si="3"/>
        <v>No</v>
      </c>
    </row>
    <row r="19" spans="1:12" x14ac:dyDescent="0.2">
      <c r="A19" s="137" t="s">
        <v>1397</v>
      </c>
      <c r="B19" s="22" t="s">
        <v>213</v>
      </c>
      <c r="C19" s="4">
        <v>3.5481124000000001E-3</v>
      </c>
      <c r="D19" s="27" t="str">
        <f t="shared" si="0"/>
        <v>N/A</v>
      </c>
      <c r="E19" s="4">
        <v>5.7135021000000001E-3</v>
      </c>
      <c r="F19" s="27" t="str">
        <f t="shared" si="1"/>
        <v>N/A</v>
      </c>
      <c r="G19" s="4">
        <v>0</v>
      </c>
      <c r="H19" s="27" t="str">
        <f t="shared" si="2"/>
        <v>N/A</v>
      </c>
      <c r="I19" s="8">
        <v>61.03</v>
      </c>
      <c r="J19" s="8">
        <v>-100</v>
      </c>
      <c r="K19" s="28" t="s">
        <v>734</v>
      </c>
      <c r="L19" s="105" t="str">
        <f t="shared" si="3"/>
        <v>No</v>
      </c>
    </row>
    <row r="20" spans="1:12" x14ac:dyDescent="0.2">
      <c r="A20" s="128" t="s">
        <v>959</v>
      </c>
      <c r="B20" s="22" t="s">
        <v>213</v>
      </c>
      <c r="C20" s="4">
        <v>97.654697701000003</v>
      </c>
      <c r="D20" s="27" t="str">
        <f t="shared" si="0"/>
        <v>N/A</v>
      </c>
      <c r="E20" s="4">
        <v>97.650607917000002</v>
      </c>
      <c r="F20" s="27" t="str">
        <f t="shared" si="1"/>
        <v>N/A</v>
      </c>
      <c r="G20" s="4">
        <v>97.348280457000001</v>
      </c>
      <c r="H20" s="27" t="str">
        <f t="shared" si="2"/>
        <v>N/A</v>
      </c>
      <c r="I20" s="8">
        <v>-4.0000000000000001E-3</v>
      </c>
      <c r="J20" s="8">
        <v>-0.31</v>
      </c>
      <c r="K20" s="28" t="s">
        <v>734</v>
      </c>
      <c r="L20" s="105" t="str">
        <f t="shared" si="3"/>
        <v>Yes</v>
      </c>
    </row>
    <row r="21" spans="1:12" x14ac:dyDescent="0.2">
      <c r="A21" s="128" t="s">
        <v>960</v>
      </c>
      <c r="B21" s="22" t="s">
        <v>213</v>
      </c>
      <c r="C21" s="4">
        <v>2.3417541867999998</v>
      </c>
      <c r="D21" s="27" t="str">
        <f t="shared" si="0"/>
        <v>N/A</v>
      </c>
      <c r="E21" s="4">
        <v>2.3436785811999998</v>
      </c>
      <c r="F21" s="27" t="str">
        <f t="shared" si="1"/>
        <v>N/A</v>
      </c>
      <c r="G21" s="4">
        <v>2.6517195432</v>
      </c>
      <c r="H21" s="27" t="str">
        <f t="shared" si="2"/>
        <v>N/A</v>
      </c>
      <c r="I21" s="8">
        <v>8.2199999999999995E-2</v>
      </c>
      <c r="J21" s="8">
        <v>13.14</v>
      </c>
      <c r="K21" s="28" t="s">
        <v>734</v>
      </c>
      <c r="L21" s="105" t="str">
        <f t="shared" si="3"/>
        <v>Yes</v>
      </c>
    </row>
    <row r="22" spans="1:12" x14ac:dyDescent="0.2">
      <c r="A22" s="104" t="s">
        <v>1691</v>
      </c>
      <c r="B22" s="22" t="s">
        <v>213</v>
      </c>
      <c r="C22" s="23">
        <v>47674</v>
      </c>
      <c r="D22" s="27" t="str">
        <f t="shared" si="0"/>
        <v>N/A</v>
      </c>
      <c r="E22" s="23">
        <v>49660</v>
      </c>
      <c r="F22" s="27" t="str">
        <f t="shared" si="1"/>
        <v>N/A</v>
      </c>
      <c r="G22" s="23">
        <v>50048</v>
      </c>
      <c r="H22" s="27" t="str">
        <f t="shared" si="2"/>
        <v>N/A</v>
      </c>
      <c r="I22" s="8">
        <v>4.1660000000000004</v>
      </c>
      <c r="J22" s="8">
        <v>0.78129999999999999</v>
      </c>
      <c r="K22" s="28" t="s">
        <v>734</v>
      </c>
      <c r="L22" s="105" t="str">
        <f t="shared" si="3"/>
        <v>Yes</v>
      </c>
    </row>
    <row r="23" spans="1:12" x14ac:dyDescent="0.2">
      <c r="A23" s="104" t="s">
        <v>975</v>
      </c>
      <c r="B23" s="22" t="s">
        <v>213</v>
      </c>
      <c r="C23" s="23">
        <v>24160</v>
      </c>
      <c r="D23" s="27" t="str">
        <f t="shared" si="0"/>
        <v>N/A</v>
      </c>
      <c r="E23" s="23">
        <v>25139</v>
      </c>
      <c r="F23" s="27" t="str">
        <f t="shared" si="1"/>
        <v>N/A</v>
      </c>
      <c r="G23" s="23">
        <v>25581</v>
      </c>
      <c r="H23" s="27" t="str">
        <f t="shared" si="2"/>
        <v>N/A</v>
      </c>
      <c r="I23" s="8">
        <v>4.0519999999999996</v>
      </c>
      <c r="J23" s="8">
        <v>1.758</v>
      </c>
      <c r="K23" s="28" t="s">
        <v>734</v>
      </c>
      <c r="L23" s="105" t="str">
        <f t="shared" si="3"/>
        <v>Yes</v>
      </c>
    </row>
    <row r="24" spans="1:12" x14ac:dyDescent="0.2">
      <c r="A24" s="104" t="s">
        <v>976</v>
      </c>
      <c r="B24" s="22" t="s">
        <v>213</v>
      </c>
      <c r="C24" s="23">
        <v>20370</v>
      </c>
      <c r="D24" s="27" t="str">
        <f t="shared" si="0"/>
        <v>N/A</v>
      </c>
      <c r="E24" s="23">
        <v>21368</v>
      </c>
      <c r="F24" s="27" t="str">
        <f t="shared" si="1"/>
        <v>N/A</v>
      </c>
      <c r="G24" s="23">
        <v>21470</v>
      </c>
      <c r="H24" s="27" t="str">
        <f t="shared" si="2"/>
        <v>N/A</v>
      </c>
      <c r="I24" s="8">
        <v>4.899</v>
      </c>
      <c r="J24" s="8">
        <v>0.4773</v>
      </c>
      <c r="K24" s="28" t="s">
        <v>734</v>
      </c>
      <c r="L24" s="105" t="str">
        <f t="shared" si="3"/>
        <v>Yes</v>
      </c>
    </row>
    <row r="25" spans="1:12" x14ac:dyDescent="0.2">
      <c r="A25" s="104" t="s">
        <v>977</v>
      </c>
      <c r="B25" s="22" t="s">
        <v>213</v>
      </c>
      <c r="C25" s="23">
        <v>724</v>
      </c>
      <c r="D25" s="27" t="str">
        <f t="shared" si="0"/>
        <v>N/A</v>
      </c>
      <c r="E25" s="23">
        <v>798</v>
      </c>
      <c r="F25" s="27" t="str">
        <f t="shared" si="1"/>
        <v>N/A</v>
      </c>
      <c r="G25" s="23">
        <v>789</v>
      </c>
      <c r="H25" s="27" t="str">
        <f t="shared" si="2"/>
        <v>N/A</v>
      </c>
      <c r="I25" s="8">
        <v>10.220000000000001</v>
      </c>
      <c r="J25" s="8">
        <v>-1.1299999999999999</v>
      </c>
      <c r="K25" s="28" t="s">
        <v>734</v>
      </c>
      <c r="L25" s="105" t="str">
        <f t="shared" si="3"/>
        <v>Yes</v>
      </c>
    </row>
    <row r="26" spans="1:12" x14ac:dyDescent="0.2">
      <c r="A26" s="104" t="s">
        <v>978</v>
      </c>
      <c r="B26" s="22" t="s">
        <v>213</v>
      </c>
      <c r="C26" s="23">
        <v>2417</v>
      </c>
      <c r="D26" s="27" t="str">
        <f t="shared" si="0"/>
        <v>N/A</v>
      </c>
      <c r="E26" s="23">
        <v>2350</v>
      </c>
      <c r="F26" s="27" t="str">
        <f t="shared" si="1"/>
        <v>N/A</v>
      </c>
      <c r="G26" s="23">
        <v>2199</v>
      </c>
      <c r="H26" s="27" t="str">
        <f t="shared" si="2"/>
        <v>N/A</v>
      </c>
      <c r="I26" s="8">
        <v>-2.77</v>
      </c>
      <c r="J26" s="8">
        <v>-6.43</v>
      </c>
      <c r="K26" s="28" t="s">
        <v>734</v>
      </c>
      <c r="L26" s="105" t="str">
        <f t="shared" si="3"/>
        <v>Yes</v>
      </c>
    </row>
    <row r="27" spans="1:12" x14ac:dyDescent="0.2">
      <c r="A27" s="104" t="s">
        <v>979</v>
      </c>
      <c r="B27" s="22" t="s">
        <v>213</v>
      </c>
      <c r="C27" s="23">
        <v>11</v>
      </c>
      <c r="D27" s="27" t="str">
        <f t="shared" si="0"/>
        <v>N/A</v>
      </c>
      <c r="E27" s="23">
        <v>11</v>
      </c>
      <c r="F27" s="27" t="str">
        <f t="shared" si="1"/>
        <v>N/A</v>
      </c>
      <c r="G27" s="23">
        <v>11</v>
      </c>
      <c r="H27" s="27" t="str">
        <f t="shared" si="2"/>
        <v>N/A</v>
      </c>
      <c r="I27" s="8">
        <v>66.67</v>
      </c>
      <c r="J27" s="8">
        <v>80</v>
      </c>
      <c r="K27" s="28" t="s">
        <v>734</v>
      </c>
      <c r="L27" s="105" t="str">
        <f t="shared" si="3"/>
        <v>No</v>
      </c>
    </row>
    <row r="28" spans="1:12" x14ac:dyDescent="0.2">
      <c r="A28" s="104" t="s">
        <v>103</v>
      </c>
      <c r="B28" s="22" t="s">
        <v>213</v>
      </c>
      <c r="C28" s="23">
        <v>31425</v>
      </c>
      <c r="D28" s="27" t="str">
        <f t="shared" si="0"/>
        <v>N/A</v>
      </c>
      <c r="E28" s="23">
        <v>31835</v>
      </c>
      <c r="F28" s="27" t="str">
        <f t="shared" si="1"/>
        <v>N/A</v>
      </c>
      <c r="G28" s="23">
        <v>32310</v>
      </c>
      <c r="H28" s="27" t="str">
        <f t="shared" si="2"/>
        <v>N/A</v>
      </c>
      <c r="I28" s="8">
        <v>1.3049999999999999</v>
      </c>
      <c r="J28" s="8">
        <v>1.492</v>
      </c>
      <c r="K28" s="28" t="s">
        <v>734</v>
      </c>
      <c r="L28" s="105" t="str">
        <f t="shared" si="3"/>
        <v>Yes</v>
      </c>
    </row>
    <row r="29" spans="1:12" x14ac:dyDescent="0.2">
      <c r="A29" s="104" t="s">
        <v>980</v>
      </c>
      <c r="B29" s="22" t="s">
        <v>213</v>
      </c>
      <c r="C29" s="23">
        <v>22221</v>
      </c>
      <c r="D29" s="27" t="str">
        <f t="shared" si="0"/>
        <v>N/A</v>
      </c>
      <c r="E29" s="23">
        <v>22728</v>
      </c>
      <c r="F29" s="27" t="str">
        <f t="shared" si="1"/>
        <v>N/A</v>
      </c>
      <c r="G29" s="23">
        <v>23147</v>
      </c>
      <c r="H29" s="27" t="str">
        <f t="shared" si="2"/>
        <v>N/A</v>
      </c>
      <c r="I29" s="8">
        <v>2.282</v>
      </c>
      <c r="J29" s="8">
        <v>1.8440000000000001</v>
      </c>
      <c r="K29" s="28" t="s">
        <v>734</v>
      </c>
      <c r="L29" s="105" t="str">
        <f t="shared" si="3"/>
        <v>Yes</v>
      </c>
    </row>
    <row r="30" spans="1:12" x14ac:dyDescent="0.2">
      <c r="A30" s="104" t="s">
        <v>981</v>
      </c>
      <c r="B30" s="22" t="s">
        <v>213</v>
      </c>
      <c r="C30" s="23">
        <v>4403</v>
      </c>
      <c r="D30" s="27" t="str">
        <f t="shared" si="0"/>
        <v>N/A</v>
      </c>
      <c r="E30" s="23">
        <v>4186</v>
      </c>
      <c r="F30" s="27" t="str">
        <f t="shared" si="1"/>
        <v>N/A</v>
      </c>
      <c r="G30" s="23">
        <v>3758</v>
      </c>
      <c r="H30" s="27" t="str">
        <f t="shared" si="2"/>
        <v>N/A</v>
      </c>
      <c r="I30" s="8">
        <v>-4.93</v>
      </c>
      <c r="J30" s="8">
        <v>-10.199999999999999</v>
      </c>
      <c r="K30" s="28" t="s">
        <v>734</v>
      </c>
      <c r="L30" s="105" t="str">
        <f t="shared" si="3"/>
        <v>Yes</v>
      </c>
    </row>
    <row r="31" spans="1:12" x14ac:dyDescent="0.2">
      <c r="A31" s="104" t="s">
        <v>982</v>
      </c>
      <c r="B31" s="22" t="s">
        <v>213</v>
      </c>
      <c r="C31" s="23">
        <v>1221</v>
      </c>
      <c r="D31" s="27" t="str">
        <f t="shared" si="0"/>
        <v>N/A</v>
      </c>
      <c r="E31" s="23">
        <v>1211</v>
      </c>
      <c r="F31" s="27" t="str">
        <f t="shared" si="1"/>
        <v>N/A</v>
      </c>
      <c r="G31" s="23">
        <v>1619</v>
      </c>
      <c r="H31" s="27" t="str">
        <f t="shared" si="2"/>
        <v>N/A</v>
      </c>
      <c r="I31" s="8">
        <v>-0.81899999999999995</v>
      </c>
      <c r="J31" s="8">
        <v>33.69</v>
      </c>
      <c r="K31" s="28" t="s">
        <v>734</v>
      </c>
      <c r="L31" s="105" t="str">
        <f t="shared" si="3"/>
        <v>No</v>
      </c>
    </row>
    <row r="32" spans="1:12" x14ac:dyDescent="0.2">
      <c r="A32" s="104" t="s">
        <v>983</v>
      </c>
      <c r="B32" s="22" t="s">
        <v>213</v>
      </c>
      <c r="C32" s="23">
        <v>3577</v>
      </c>
      <c r="D32" s="27" t="str">
        <f t="shared" si="0"/>
        <v>N/A</v>
      </c>
      <c r="E32" s="23">
        <v>3703</v>
      </c>
      <c r="F32" s="27" t="str">
        <f t="shared" si="1"/>
        <v>N/A</v>
      </c>
      <c r="G32" s="23">
        <v>3777</v>
      </c>
      <c r="H32" s="27" t="str">
        <f t="shared" si="2"/>
        <v>N/A</v>
      </c>
      <c r="I32" s="8">
        <v>3.5230000000000001</v>
      </c>
      <c r="J32" s="8">
        <v>1.998</v>
      </c>
      <c r="K32" s="28" t="s">
        <v>734</v>
      </c>
      <c r="L32" s="105" t="str">
        <f t="shared" si="3"/>
        <v>Yes</v>
      </c>
    </row>
    <row r="33" spans="1:12" x14ac:dyDescent="0.2">
      <c r="A33" s="104" t="s">
        <v>984</v>
      </c>
      <c r="B33" s="22" t="s">
        <v>213</v>
      </c>
      <c r="C33" s="23">
        <v>11</v>
      </c>
      <c r="D33" s="27" t="str">
        <f t="shared" si="0"/>
        <v>N/A</v>
      </c>
      <c r="E33" s="23">
        <v>11</v>
      </c>
      <c r="F33" s="27" t="str">
        <f t="shared" si="1"/>
        <v>N/A</v>
      </c>
      <c r="G33" s="23">
        <v>11</v>
      </c>
      <c r="H33" s="27" t="str">
        <f t="shared" si="2"/>
        <v>N/A</v>
      </c>
      <c r="I33" s="8">
        <v>133.30000000000001</v>
      </c>
      <c r="J33" s="8">
        <v>28.57</v>
      </c>
      <c r="K33" s="28" t="s">
        <v>734</v>
      </c>
      <c r="L33" s="105" t="str">
        <f t="shared" si="3"/>
        <v>Yes</v>
      </c>
    </row>
    <row r="34" spans="1:12" x14ac:dyDescent="0.2">
      <c r="A34" s="168" t="s">
        <v>84</v>
      </c>
      <c r="B34" s="22" t="s">
        <v>213</v>
      </c>
      <c r="C34" s="29">
        <v>1893895501</v>
      </c>
      <c r="D34" s="27" t="str">
        <f t="shared" si="0"/>
        <v>N/A</v>
      </c>
      <c r="E34" s="29">
        <v>2055809094</v>
      </c>
      <c r="F34" s="27" t="str">
        <f t="shared" si="1"/>
        <v>N/A</v>
      </c>
      <c r="G34" s="29">
        <v>1828128177</v>
      </c>
      <c r="H34" s="27" t="str">
        <f t="shared" si="2"/>
        <v>N/A</v>
      </c>
      <c r="I34" s="8">
        <v>8.5489999999999995</v>
      </c>
      <c r="J34" s="8">
        <v>-11.1</v>
      </c>
      <c r="K34" s="28" t="s">
        <v>734</v>
      </c>
      <c r="L34" s="105" t="str">
        <f t="shared" si="3"/>
        <v>Yes</v>
      </c>
    </row>
    <row r="35" spans="1:12" x14ac:dyDescent="0.2">
      <c r="A35" s="168" t="s">
        <v>1398</v>
      </c>
      <c r="B35" s="22" t="s">
        <v>213</v>
      </c>
      <c r="C35" s="29">
        <v>22399.180398</v>
      </c>
      <c r="D35" s="27" t="str">
        <f t="shared" si="0"/>
        <v>N/A</v>
      </c>
      <c r="E35" s="29">
        <v>23491.73935</v>
      </c>
      <c r="F35" s="27" t="str">
        <f t="shared" si="1"/>
        <v>N/A</v>
      </c>
      <c r="G35" s="29">
        <v>20131.574810999999</v>
      </c>
      <c r="H35" s="27" t="str">
        <f t="shared" si="2"/>
        <v>N/A</v>
      </c>
      <c r="I35" s="8">
        <v>4.8780000000000001</v>
      </c>
      <c r="J35" s="8">
        <v>-14.3</v>
      </c>
      <c r="K35" s="28" t="s">
        <v>734</v>
      </c>
      <c r="L35" s="105" t="str">
        <f t="shared" si="3"/>
        <v>Yes</v>
      </c>
    </row>
    <row r="36" spans="1:12" x14ac:dyDescent="0.2">
      <c r="A36" s="168" t="s">
        <v>1399</v>
      </c>
      <c r="B36" s="22" t="s">
        <v>213</v>
      </c>
      <c r="C36" s="29">
        <v>24514.859893000001</v>
      </c>
      <c r="D36" s="27" t="str">
        <f t="shared" si="0"/>
        <v>N/A</v>
      </c>
      <c r="E36" s="29">
        <v>25719.153466</v>
      </c>
      <c r="F36" s="27" t="str">
        <f t="shared" si="1"/>
        <v>N/A</v>
      </c>
      <c r="G36" s="29">
        <v>22507.241419000002</v>
      </c>
      <c r="H36" s="27" t="str">
        <f t="shared" si="2"/>
        <v>N/A</v>
      </c>
      <c r="I36" s="8">
        <v>4.9130000000000003</v>
      </c>
      <c r="J36" s="8">
        <v>-12.5</v>
      </c>
      <c r="K36" s="28" t="s">
        <v>734</v>
      </c>
      <c r="L36" s="105" t="str">
        <f t="shared" si="3"/>
        <v>Yes</v>
      </c>
    </row>
    <row r="37" spans="1:12" x14ac:dyDescent="0.2">
      <c r="A37" s="137" t="s">
        <v>107</v>
      </c>
      <c r="B37" s="22" t="s">
        <v>213</v>
      </c>
      <c r="C37" s="29">
        <v>25488</v>
      </c>
      <c r="D37" s="27" t="str">
        <f t="shared" si="0"/>
        <v>N/A</v>
      </c>
      <c r="E37" s="29">
        <v>8306</v>
      </c>
      <c r="F37" s="27" t="str">
        <f t="shared" si="1"/>
        <v>N/A</v>
      </c>
      <c r="G37" s="29">
        <v>97616</v>
      </c>
      <c r="H37" s="27" t="str">
        <f t="shared" si="2"/>
        <v>N/A</v>
      </c>
      <c r="I37" s="8">
        <v>-67.400000000000006</v>
      </c>
      <c r="J37" s="8">
        <v>1075</v>
      </c>
      <c r="K37" s="28" t="s">
        <v>734</v>
      </c>
      <c r="L37" s="105" t="str">
        <f t="shared" si="3"/>
        <v>No</v>
      </c>
    </row>
    <row r="38" spans="1:12" x14ac:dyDescent="0.2">
      <c r="A38" s="168" t="s">
        <v>158</v>
      </c>
      <c r="B38" s="30" t="s">
        <v>217</v>
      </c>
      <c r="C38" s="1">
        <v>14</v>
      </c>
      <c r="D38" s="27" t="str">
        <f>IF($B38="N/A","N/A",IF(C38&gt;0,"No",IF(C38&lt;0,"No","Yes")))</f>
        <v>No</v>
      </c>
      <c r="E38" s="1">
        <v>11</v>
      </c>
      <c r="F38" s="27" t="str">
        <f>IF($B38="N/A","N/A",IF(E38&gt;0,"No",IF(E38&lt;0,"No","Yes")))</f>
        <v>No</v>
      </c>
      <c r="G38" s="1">
        <v>25</v>
      </c>
      <c r="H38" s="27" t="str">
        <f>IF($B38="N/A","N/A",IF(G38&gt;0,"No",IF(G38&lt;0,"No","Yes")))</f>
        <v>No</v>
      </c>
      <c r="I38" s="8">
        <v>-21.4</v>
      </c>
      <c r="J38" s="8">
        <v>127.3</v>
      </c>
      <c r="K38" s="28" t="s">
        <v>734</v>
      </c>
      <c r="L38" s="105" t="str">
        <f t="shared" si="3"/>
        <v>No</v>
      </c>
    </row>
    <row r="39" spans="1:12" x14ac:dyDescent="0.2">
      <c r="A39" s="168" t="s">
        <v>156</v>
      </c>
      <c r="B39" s="22" t="s">
        <v>213</v>
      </c>
      <c r="C39" s="29">
        <v>25488</v>
      </c>
      <c r="D39" s="27" t="str">
        <f t="shared" ref="D39:D40" si="4">IF($B39="N/A","N/A",IF(C39&gt;10,"No",IF(C39&lt;-10,"No","Yes")))</f>
        <v>N/A</v>
      </c>
      <c r="E39" s="29">
        <v>8306</v>
      </c>
      <c r="F39" s="27" t="str">
        <f t="shared" ref="F39:F40" si="5">IF($B39="N/A","N/A",IF(E39&gt;10,"No",IF(E39&lt;-10,"No","Yes")))</f>
        <v>N/A</v>
      </c>
      <c r="G39" s="29">
        <v>97616</v>
      </c>
      <c r="H39" s="27" t="str">
        <f t="shared" ref="H39:H40" si="6">IF($B39="N/A","N/A",IF(G39&gt;10,"No",IF(G39&lt;-10,"No","Yes")))</f>
        <v>N/A</v>
      </c>
      <c r="I39" s="8">
        <v>-67.400000000000006</v>
      </c>
      <c r="J39" s="8">
        <v>1075</v>
      </c>
      <c r="K39" s="28" t="s">
        <v>734</v>
      </c>
      <c r="L39" s="105" t="str">
        <f t="shared" si="3"/>
        <v>No</v>
      </c>
    </row>
    <row r="40" spans="1:12" x14ac:dyDescent="0.2">
      <c r="A40" s="168" t="s">
        <v>1278</v>
      </c>
      <c r="B40" s="22" t="s">
        <v>213</v>
      </c>
      <c r="C40" s="29">
        <v>1820.5714286</v>
      </c>
      <c r="D40" s="27" t="str">
        <f t="shared" si="4"/>
        <v>N/A</v>
      </c>
      <c r="E40" s="29">
        <v>755.09090908999997</v>
      </c>
      <c r="F40" s="27" t="str">
        <f t="shared" si="5"/>
        <v>N/A</v>
      </c>
      <c r="G40" s="29">
        <v>3904.64</v>
      </c>
      <c r="H40" s="27" t="str">
        <f t="shared" si="6"/>
        <v>N/A</v>
      </c>
      <c r="I40" s="8">
        <v>-58.5</v>
      </c>
      <c r="J40" s="8">
        <v>417.1</v>
      </c>
      <c r="K40" s="28" t="s">
        <v>734</v>
      </c>
      <c r="L40" s="105" t="str">
        <f>IF(J40="Div by 0", "N/A", IF(OR(J40="N/A",K40="N/A"),"N/A", IF(J40&gt;VALUE(MID(K40,1,2)), "No", IF(J40&lt;-1*VALUE(MID(K40,1,2)), "No", "Yes"))))</f>
        <v>No</v>
      </c>
    </row>
    <row r="41" spans="1:12" x14ac:dyDescent="0.2">
      <c r="A41" s="104" t="s">
        <v>1400</v>
      </c>
      <c r="B41" s="22" t="s">
        <v>213</v>
      </c>
      <c r="C41" s="29">
        <v>24604.938582999999</v>
      </c>
      <c r="D41" s="27" t="str">
        <f t="shared" ref="D41:D52" si="7">IF($B41="N/A","N/A",IF(C41&gt;10,"No",IF(C41&lt;-10,"No","Yes")))</f>
        <v>N/A</v>
      </c>
      <c r="E41" s="29">
        <v>26034.967720000001</v>
      </c>
      <c r="F41" s="27" t="str">
        <f t="shared" ref="F41:F52" si="8">IF($B41="N/A","N/A",IF(E41&gt;10,"No",IF(E41&lt;-10,"No","Yes")))</f>
        <v>N/A</v>
      </c>
      <c r="G41" s="29">
        <v>21388.823608999999</v>
      </c>
      <c r="H41" s="27" t="str">
        <f t="shared" ref="H41:H52" si="9">IF($B41="N/A","N/A",IF(G41&gt;10,"No",IF(G41&lt;-10,"No","Yes")))</f>
        <v>N/A</v>
      </c>
      <c r="I41" s="8">
        <v>5.8120000000000003</v>
      </c>
      <c r="J41" s="8">
        <v>-17.8</v>
      </c>
      <c r="K41" s="28" t="s">
        <v>734</v>
      </c>
      <c r="L41" s="105" t="str">
        <f t="shared" ref="L41:L52" si="10">IF(J41="Div by 0", "N/A", IF(K41="N/A","N/A", IF(J41&gt;VALUE(MID(K41,1,2)), "No", IF(J41&lt;-1*VALUE(MID(K41,1,2)), "No", "Yes"))))</f>
        <v>Yes</v>
      </c>
    </row>
    <row r="42" spans="1:12" x14ac:dyDescent="0.2">
      <c r="A42" s="104" t="s">
        <v>1401</v>
      </c>
      <c r="B42" s="22" t="s">
        <v>213</v>
      </c>
      <c r="C42" s="29">
        <v>10039.994742999999</v>
      </c>
      <c r="D42" s="27" t="str">
        <f t="shared" si="7"/>
        <v>N/A</v>
      </c>
      <c r="E42" s="29">
        <v>10746.853773000001</v>
      </c>
      <c r="F42" s="27" t="str">
        <f t="shared" si="8"/>
        <v>N/A</v>
      </c>
      <c r="G42" s="29">
        <v>10541.710449</v>
      </c>
      <c r="H42" s="27" t="str">
        <f t="shared" si="9"/>
        <v>N/A</v>
      </c>
      <c r="I42" s="8">
        <v>7.04</v>
      </c>
      <c r="J42" s="8">
        <v>-1.91</v>
      </c>
      <c r="K42" s="28" t="s">
        <v>734</v>
      </c>
      <c r="L42" s="105" t="str">
        <f t="shared" si="10"/>
        <v>Yes</v>
      </c>
    </row>
    <row r="43" spans="1:12" x14ac:dyDescent="0.2">
      <c r="A43" s="104" t="s">
        <v>1402</v>
      </c>
      <c r="B43" s="22" t="s">
        <v>213</v>
      </c>
      <c r="C43" s="29">
        <v>41239.575012000001</v>
      </c>
      <c r="D43" s="27" t="str">
        <f t="shared" si="7"/>
        <v>N/A</v>
      </c>
      <c r="E43" s="29">
        <v>43267.934715000003</v>
      </c>
      <c r="F43" s="27" t="str">
        <f t="shared" si="8"/>
        <v>N/A</v>
      </c>
      <c r="G43" s="29">
        <v>33182.462366</v>
      </c>
      <c r="H43" s="27" t="str">
        <f t="shared" si="9"/>
        <v>N/A</v>
      </c>
      <c r="I43" s="8">
        <v>4.9180000000000001</v>
      </c>
      <c r="J43" s="8">
        <v>-23.3</v>
      </c>
      <c r="K43" s="28" t="s">
        <v>734</v>
      </c>
      <c r="L43" s="105" t="str">
        <f t="shared" si="10"/>
        <v>Yes</v>
      </c>
    </row>
    <row r="44" spans="1:12" x14ac:dyDescent="0.2">
      <c r="A44" s="104" t="s">
        <v>1403</v>
      </c>
      <c r="B44" s="22" t="s">
        <v>213</v>
      </c>
      <c r="C44" s="29">
        <v>4427.4558010999999</v>
      </c>
      <c r="D44" s="27" t="str">
        <f t="shared" si="7"/>
        <v>N/A</v>
      </c>
      <c r="E44" s="29">
        <v>3642.7619048000001</v>
      </c>
      <c r="F44" s="27" t="str">
        <f t="shared" si="8"/>
        <v>N/A</v>
      </c>
      <c r="G44" s="29">
        <v>3252.9936628999999</v>
      </c>
      <c r="H44" s="27" t="str">
        <f t="shared" si="9"/>
        <v>N/A</v>
      </c>
      <c r="I44" s="8">
        <v>-17.7</v>
      </c>
      <c r="J44" s="8">
        <v>-10.7</v>
      </c>
      <c r="K44" s="28" t="s">
        <v>734</v>
      </c>
      <c r="L44" s="105" t="str">
        <f t="shared" si="10"/>
        <v>Yes</v>
      </c>
    </row>
    <row r="45" spans="1:12" x14ac:dyDescent="0.2">
      <c r="A45" s="104" t="s">
        <v>1404</v>
      </c>
      <c r="B45" s="22" t="s">
        <v>213</v>
      </c>
      <c r="C45" s="29">
        <v>36014.039304999998</v>
      </c>
      <c r="D45" s="27" t="str">
        <f t="shared" si="7"/>
        <v>N/A</v>
      </c>
      <c r="E45" s="29">
        <v>40480.853617000001</v>
      </c>
      <c r="F45" s="27" t="str">
        <f t="shared" si="8"/>
        <v>N/A</v>
      </c>
      <c r="G45" s="29">
        <v>38911.413824000003</v>
      </c>
      <c r="H45" s="27" t="str">
        <f t="shared" si="9"/>
        <v>N/A</v>
      </c>
      <c r="I45" s="8">
        <v>12.4</v>
      </c>
      <c r="J45" s="8">
        <v>-3.88</v>
      </c>
      <c r="K45" s="28" t="s">
        <v>734</v>
      </c>
      <c r="L45" s="105" t="str">
        <f t="shared" si="10"/>
        <v>Yes</v>
      </c>
    </row>
    <row r="46" spans="1:12" x14ac:dyDescent="0.2">
      <c r="A46" s="104" t="s">
        <v>1405</v>
      </c>
      <c r="B46" s="22" t="s">
        <v>213</v>
      </c>
      <c r="C46" s="29">
        <v>49338.333333000002</v>
      </c>
      <c r="D46" s="27" t="str">
        <f t="shared" si="7"/>
        <v>N/A</v>
      </c>
      <c r="E46" s="29">
        <v>29036.2</v>
      </c>
      <c r="F46" s="27" t="str">
        <f t="shared" si="8"/>
        <v>N/A</v>
      </c>
      <c r="G46" s="29">
        <v>26674.555555999999</v>
      </c>
      <c r="H46" s="27" t="str">
        <f t="shared" si="9"/>
        <v>N/A</v>
      </c>
      <c r="I46" s="8">
        <v>-41.1</v>
      </c>
      <c r="J46" s="8">
        <v>-8.1300000000000008</v>
      </c>
      <c r="K46" s="28" t="s">
        <v>734</v>
      </c>
      <c r="L46" s="105" t="str">
        <f t="shared" si="10"/>
        <v>Yes</v>
      </c>
    </row>
    <row r="47" spans="1:12" x14ac:dyDescent="0.2">
      <c r="A47" s="104" t="s">
        <v>1406</v>
      </c>
      <c r="B47" s="22" t="s">
        <v>213</v>
      </c>
      <c r="C47" s="29">
        <v>22486.626157999999</v>
      </c>
      <c r="D47" s="27" t="str">
        <f t="shared" si="7"/>
        <v>N/A</v>
      </c>
      <c r="E47" s="29">
        <v>23479.260531</v>
      </c>
      <c r="F47" s="27" t="str">
        <f t="shared" si="8"/>
        <v>N/A</v>
      </c>
      <c r="G47" s="29">
        <v>22707.747199000001</v>
      </c>
      <c r="H47" s="27" t="str">
        <f t="shared" si="9"/>
        <v>N/A</v>
      </c>
      <c r="I47" s="8">
        <v>4.4139999999999997</v>
      </c>
      <c r="J47" s="8">
        <v>-3.29</v>
      </c>
      <c r="K47" s="28" t="s">
        <v>734</v>
      </c>
      <c r="L47" s="105" t="str">
        <f t="shared" si="10"/>
        <v>Yes</v>
      </c>
    </row>
    <row r="48" spans="1:12" x14ac:dyDescent="0.2">
      <c r="A48" s="104" t="s">
        <v>1407</v>
      </c>
      <c r="B48" s="30" t="s">
        <v>213</v>
      </c>
      <c r="C48" s="10">
        <v>17280.189685000001</v>
      </c>
      <c r="D48" s="7" t="str">
        <f t="shared" si="7"/>
        <v>N/A</v>
      </c>
      <c r="E48" s="10">
        <v>17785.701821999999</v>
      </c>
      <c r="F48" s="7" t="str">
        <f t="shared" si="8"/>
        <v>N/A</v>
      </c>
      <c r="G48" s="10">
        <v>18800.074567</v>
      </c>
      <c r="H48" s="7" t="str">
        <f t="shared" si="9"/>
        <v>N/A</v>
      </c>
      <c r="I48" s="36">
        <v>2.9249999999999998</v>
      </c>
      <c r="J48" s="36">
        <v>5.7030000000000003</v>
      </c>
      <c r="K48" s="30" t="s">
        <v>734</v>
      </c>
      <c r="L48" s="105" t="str">
        <f t="shared" si="10"/>
        <v>Yes</v>
      </c>
    </row>
    <row r="49" spans="1:12" ht="25.5" x14ac:dyDescent="0.2">
      <c r="A49" s="104" t="s">
        <v>1408</v>
      </c>
      <c r="B49" s="30" t="s">
        <v>213</v>
      </c>
      <c r="C49" s="10">
        <v>38020.233249999997</v>
      </c>
      <c r="D49" s="7" t="str">
        <f t="shared" si="7"/>
        <v>N/A</v>
      </c>
      <c r="E49" s="10">
        <v>42655.241042000001</v>
      </c>
      <c r="F49" s="7" t="str">
        <f t="shared" si="8"/>
        <v>N/A</v>
      </c>
      <c r="G49" s="10">
        <v>35406.930547999997</v>
      </c>
      <c r="H49" s="7" t="str">
        <f t="shared" si="9"/>
        <v>N/A</v>
      </c>
      <c r="I49" s="36">
        <v>12.19</v>
      </c>
      <c r="J49" s="36">
        <v>-17</v>
      </c>
      <c r="K49" s="30" t="s">
        <v>734</v>
      </c>
      <c r="L49" s="105" t="str">
        <f t="shared" si="10"/>
        <v>Yes</v>
      </c>
    </row>
    <row r="50" spans="1:12" x14ac:dyDescent="0.2">
      <c r="A50" s="104" t="s">
        <v>1409</v>
      </c>
      <c r="B50" s="30" t="s">
        <v>213</v>
      </c>
      <c r="C50" s="10">
        <v>5342.2899262999999</v>
      </c>
      <c r="D50" s="7" t="str">
        <f t="shared" si="7"/>
        <v>N/A</v>
      </c>
      <c r="E50" s="10">
        <v>5172.1758877000002</v>
      </c>
      <c r="F50" s="7" t="str">
        <f t="shared" si="8"/>
        <v>N/A</v>
      </c>
      <c r="G50" s="10">
        <v>3709.0704138000001</v>
      </c>
      <c r="H50" s="7" t="str">
        <f t="shared" si="9"/>
        <v>N/A</v>
      </c>
      <c r="I50" s="36">
        <v>-3.18</v>
      </c>
      <c r="J50" s="36">
        <v>-28.3</v>
      </c>
      <c r="K50" s="30" t="s">
        <v>734</v>
      </c>
      <c r="L50" s="105" t="str">
        <f t="shared" si="10"/>
        <v>Yes</v>
      </c>
    </row>
    <row r="51" spans="1:12" x14ac:dyDescent="0.2">
      <c r="A51" s="104" t="s">
        <v>1410</v>
      </c>
      <c r="B51" s="30" t="s">
        <v>213</v>
      </c>
      <c r="C51" s="10">
        <v>41521.816606</v>
      </c>
      <c r="D51" s="7" t="str">
        <f t="shared" si="7"/>
        <v>N/A</v>
      </c>
      <c r="E51" s="10">
        <v>42668.530111</v>
      </c>
      <c r="F51" s="7" t="str">
        <f t="shared" si="8"/>
        <v>N/A</v>
      </c>
      <c r="G51" s="10">
        <v>42132.021445999999</v>
      </c>
      <c r="H51" s="7" t="str">
        <f t="shared" si="9"/>
        <v>N/A</v>
      </c>
      <c r="I51" s="36">
        <v>2.762</v>
      </c>
      <c r="J51" s="36">
        <v>-1.26</v>
      </c>
      <c r="K51" s="30" t="s">
        <v>734</v>
      </c>
      <c r="L51" s="105" t="str">
        <f t="shared" si="10"/>
        <v>Yes</v>
      </c>
    </row>
    <row r="52" spans="1:12" x14ac:dyDescent="0.2">
      <c r="A52" s="104" t="s">
        <v>1411</v>
      </c>
      <c r="B52" s="30" t="s">
        <v>213</v>
      </c>
      <c r="C52" s="10">
        <v>69857</v>
      </c>
      <c r="D52" s="7" t="str">
        <f t="shared" si="7"/>
        <v>N/A</v>
      </c>
      <c r="E52" s="10">
        <v>58416.714286000002</v>
      </c>
      <c r="F52" s="7" t="str">
        <f t="shared" si="8"/>
        <v>N/A</v>
      </c>
      <c r="G52" s="10">
        <v>36123.444444000001</v>
      </c>
      <c r="H52" s="7" t="str">
        <f t="shared" si="9"/>
        <v>N/A</v>
      </c>
      <c r="I52" s="36">
        <v>-16.399999999999999</v>
      </c>
      <c r="J52" s="36">
        <v>-38.200000000000003</v>
      </c>
      <c r="K52" s="30" t="s">
        <v>734</v>
      </c>
      <c r="L52" s="105" t="str">
        <f t="shared" si="10"/>
        <v>No</v>
      </c>
    </row>
    <row r="53" spans="1:12" x14ac:dyDescent="0.2">
      <c r="A53" s="168" t="s">
        <v>1585</v>
      </c>
      <c r="B53" s="22" t="s">
        <v>213</v>
      </c>
      <c r="C53" s="29">
        <v>62316598</v>
      </c>
      <c r="D53" s="27" t="str">
        <f t="shared" ref="D53:D122" si="11">IF($B53="N/A","N/A",IF(C53&gt;10,"No",IF(C53&lt;-10,"No","Yes")))</f>
        <v>N/A</v>
      </c>
      <c r="E53" s="29">
        <v>58110075</v>
      </c>
      <c r="F53" s="27" t="str">
        <f t="shared" ref="F53:F122" si="12">IF($B53="N/A","N/A",IF(E53&gt;10,"No",IF(E53&lt;-10,"No","Yes")))</f>
        <v>N/A</v>
      </c>
      <c r="G53" s="29">
        <v>51238446</v>
      </c>
      <c r="H53" s="27" t="str">
        <f t="shared" ref="H53:H122" si="13">IF($B53="N/A","N/A",IF(G53&gt;10,"No",IF(G53&lt;-10,"No","Yes")))</f>
        <v>N/A</v>
      </c>
      <c r="I53" s="8">
        <v>-6.75</v>
      </c>
      <c r="J53" s="8">
        <v>-11.8</v>
      </c>
      <c r="K53" s="28" t="s">
        <v>734</v>
      </c>
      <c r="L53" s="105" t="str">
        <f t="shared" ref="L53:L113" si="14">IF(J53="Div by 0", "N/A", IF(K53="N/A","N/A", IF(J53&gt;VALUE(MID(K53,1,2)), "No", IF(J53&lt;-1*VALUE(MID(K53,1,2)), "No", "Yes"))))</f>
        <v>Yes</v>
      </c>
    </row>
    <row r="54" spans="1:12" x14ac:dyDescent="0.2">
      <c r="A54" s="168" t="s">
        <v>595</v>
      </c>
      <c r="B54" s="22" t="s">
        <v>213</v>
      </c>
      <c r="C54" s="23">
        <v>17813</v>
      </c>
      <c r="D54" s="27" t="str">
        <f t="shared" si="11"/>
        <v>N/A</v>
      </c>
      <c r="E54" s="23">
        <v>18151</v>
      </c>
      <c r="F54" s="27" t="str">
        <f t="shared" si="12"/>
        <v>N/A</v>
      </c>
      <c r="G54" s="23">
        <v>17316</v>
      </c>
      <c r="H54" s="27" t="str">
        <f t="shared" si="13"/>
        <v>N/A</v>
      </c>
      <c r="I54" s="8">
        <v>1.897</v>
      </c>
      <c r="J54" s="8">
        <v>-4.5999999999999996</v>
      </c>
      <c r="K54" s="28" t="s">
        <v>734</v>
      </c>
      <c r="L54" s="105" t="str">
        <f t="shared" si="14"/>
        <v>Yes</v>
      </c>
    </row>
    <row r="55" spans="1:12" x14ac:dyDescent="0.2">
      <c r="A55" s="168" t="s">
        <v>1412</v>
      </c>
      <c r="B55" s="22" t="s">
        <v>213</v>
      </c>
      <c r="C55" s="29">
        <v>3498.3774770999999</v>
      </c>
      <c r="D55" s="27" t="str">
        <f t="shared" si="11"/>
        <v>N/A</v>
      </c>
      <c r="E55" s="29">
        <v>3201.4806346999999</v>
      </c>
      <c r="F55" s="27" t="str">
        <f t="shared" si="12"/>
        <v>N/A</v>
      </c>
      <c r="G55" s="29">
        <v>2959.0232154999999</v>
      </c>
      <c r="H55" s="27" t="str">
        <f t="shared" si="13"/>
        <v>N/A</v>
      </c>
      <c r="I55" s="8">
        <v>-8.49</v>
      </c>
      <c r="J55" s="8">
        <v>-7.57</v>
      </c>
      <c r="K55" s="28" t="s">
        <v>734</v>
      </c>
      <c r="L55" s="105" t="str">
        <f t="shared" si="14"/>
        <v>Yes</v>
      </c>
    </row>
    <row r="56" spans="1:12" x14ac:dyDescent="0.2">
      <c r="A56" s="168" t="s">
        <v>1413</v>
      </c>
      <c r="B56" s="22" t="s">
        <v>213</v>
      </c>
      <c r="C56" s="23">
        <v>0.80205467919999995</v>
      </c>
      <c r="D56" s="27" t="str">
        <f t="shared" si="11"/>
        <v>N/A</v>
      </c>
      <c r="E56" s="23">
        <v>0.61743154649999998</v>
      </c>
      <c r="F56" s="27" t="str">
        <f t="shared" si="12"/>
        <v>N/A</v>
      </c>
      <c r="G56" s="23">
        <v>0.55457380460000005</v>
      </c>
      <c r="H56" s="27" t="str">
        <f t="shared" si="13"/>
        <v>N/A</v>
      </c>
      <c r="I56" s="8">
        <v>-23</v>
      </c>
      <c r="J56" s="8">
        <v>-10.199999999999999</v>
      </c>
      <c r="K56" s="28" t="s">
        <v>734</v>
      </c>
      <c r="L56" s="105" t="str">
        <f t="shared" si="14"/>
        <v>Yes</v>
      </c>
    </row>
    <row r="57" spans="1:12" ht="25.5" x14ac:dyDescent="0.2">
      <c r="A57" s="168" t="s">
        <v>596</v>
      </c>
      <c r="B57" s="22" t="s">
        <v>213</v>
      </c>
      <c r="C57" s="29">
        <v>2434911</v>
      </c>
      <c r="D57" s="27" t="str">
        <f t="shared" si="11"/>
        <v>N/A</v>
      </c>
      <c r="E57" s="29">
        <v>2005067</v>
      </c>
      <c r="F57" s="27" t="str">
        <f t="shared" si="12"/>
        <v>N/A</v>
      </c>
      <c r="G57" s="29">
        <v>0</v>
      </c>
      <c r="H57" s="27" t="str">
        <f t="shared" si="13"/>
        <v>N/A</v>
      </c>
      <c r="I57" s="8">
        <v>-17.7</v>
      </c>
      <c r="J57" s="8">
        <v>-100</v>
      </c>
      <c r="K57" s="28" t="s">
        <v>734</v>
      </c>
      <c r="L57" s="105" t="str">
        <f t="shared" si="14"/>
        <v>No</v>
      </c>
    </row>
    <row r="58" spans="1:12" x14ac:dyDescent="0.2">
      <c r="A58" s="168" t="s">
        <v>597</v>
      </c>
      <c r="B58" s="22" t="s">
        <v>213</v>
      </c>
      <c r="C58" s="23">
        <v>19</v>
      </c>
      <c r="D58" s="27" t="str">
        <f t="shared" si="11"/>
        <v>N/A</v>
      </c>
      <c r="E58" s="23">
        <v>14</v>
      </c>
      <c r="F58" s="27" t="str">
        <f t="shared" si="12"/>
        <v>N/A</v>
      </c>
      <c r="G58" s="23">
        <v>0</v>
      </c>
      <c r="H58" s="27" t="str">
        <f t="shared" si="13"/>
        <v>N/A</v>
      </c>
      <c r="I58" s="8">
        <v>-26.3</v>
      </c>
      <c r="J58" s="8">
        <v>-100</v>
      </c>
      <c r="K58" s="28" t="s">
        <v>734</v>
      </c>
      <c r="L58" s="105" t="str">
        <f t="shared" si="14"/>
        <v>No</v>
      </c>
    </row>
    <row r="59" spans="1:12" x14ac:dyDescent="0.2">
      <c r="A59" s="168" t="s">
        <v>1414</v>
      </c>
      <c r="B59" s="22" t="s">
        <v>213</v>
      </c>
      <c r="C59" s="29">
        <v>128153.21053</v>
      </c>
      <c r="D59" s="27" t="str">
        <f t="shared" si="11"/>
        <v>N/A</v>
      </c>
      <c r="E59" s="29">
        <v>143219.07143000001</v>
      </c>
      <c r="F59" s="27" t="str">
        <f t="shared" si="12"/>
        <v>N/A</v>
      </c>
      <c r="G59" s="29" t="s">
        <v>1749</v>
      </c>
      <c r="H59" s="27" t="str">
        <f t="shared" si="13"/>
        <v>N/A</v>
      </c>
      <c r="I59" s="8">
        <v>11.76</v>
      </c>
      <c r="J59" s="8" t="s">
        <v>1749</v>
      </c>
      <c r="K59" s="28" t="s">
        <v>734</v>
      </c>
      <c r="L59" s="105" t="str">
        <f t="shared" si="14"/>
        <v>N/A</v>
      </c>
    </row>
    <row r="60" spans="1:12" ht="25.5" x14ac:dyDescent="0.2">
      <c r="A60" s="168" t="s">
        <v>598</v>
      </c>
      <c r="B60" s="22" t="s">
        <v>213</v>
      </c>
      <c r="C60" s="29">
        <v>0</v>
      </c>
      <c r="D60" s="27" t="str">
        <f t="shared" si="11"/>
        <v>N/A</v>
      </c>
      <c r="E60" s="29">
        <v>0</v>
      </c>
      <c r="F60" s="27" t="str">
        <f t="shared" si="12"/>
        <v>N/A</v>
      </c>
      <c r="G60" s="29">
        <v>0</v>
      </c>
      <c r="H60" s="27" t="str">
        <f t="shared" si="13"/>
        <v>N/A</v>
      </c>
      <c r="I60" s="8" t="s">
        <v>1749</v>
      </c>
      <c r="J60" s="8" t="s">
        <v>1749</v>
      </c>
      <c r="K60" s="28" t="s">
        <v>734</v>
      </c>
      <c r="L60" s="105" t="str">
        <f t="shared" si="14"/>
        <v>N/A</v>
      </c>
    </row>
    <row r="61" spans="1:12" x14ac:dyDescent="0.2">
      <c r="A61" s="137" t="s">
        <v>599</v>
      </c>
      <c r="B61" s="30" t="s">
        <v>213</v>
      </c>
      <c r="C61" s="1">
        <v>0</v>
      </c>
      <c r="D61" s="7" t="str">
        <f t="shared" si="11"/>
        <v>N/A</v>
      </c>
      <c r="E61" s="1">
        <v>0</v>
      </c>
      <c r="F61" s="7" t="str">
        <f t="shared" si="12"/>
        <v>N/A</v>
      </c>
      <c r="G61" s="1">
        <v>0</v>
      </c>
      <c r="H61" s="7" t="str">
        <f t="shared" si="13"/>
        <v>N/A</v>
      </c>
      <c r="I61" s="36" t="s">
        <v>1749</v>
      </c>
      <c r="J61" s="36" t="s">
        <v>1749</v>
      </c>
      <c r="K61" s="30" t="s">
        <v>734</v>
      </c>
      <c r="L61" s="105" t="str">
        <f t="shared" si="14"/>
        <v>N/A</v>
      </c>
    </row>
    <row r="62" spans="1:12" ht="25.5" x14ac:dyDescent="0.2">
      <c r="A62" s="137" t="s">
        <v>1415</v>
      </c>
      <c r="B62" s="30" t="s">
        <v>213</v>
      </c>
      <c r="C62" s="10" t="s">
        <v>1749</v>
      </c>
      <c r="D62" s="7" t="str">
        <f t="shared" si="11"/>
        <v>N/A</v>
      </c>
      <c r="E62" s="10" t="s">
        <v>1749</v>
      </c>
      <c r="F62" s="7" t="str">
        <f t="shared" si="12"/>
        <v>N/A</v>
      </c>
      <c r="G62" s="10" t="s">
        <v>1749</v>
      </c>
      <c r="H62" s="7" t="str">
        <f t="shared" si="13"/>
        <v>N/A</v>
      </c>
      <c r="I62" s="36" t="s">
        <v>1749</v>
      </c>
      <c r="J62" s="36" t="s">
        <v>1749</v>
      </c>
      <c r="K62" s="30" t="s">
        <v>734</v>
      </c>
      <c r="L62" s="105" t="str">
        <f t="shared" si="14"/>
        <v>N/A</v>
      </c>
    </row>
    <row r="63" spans="1:12" x14ac:dyDescent="0.2">
      <c r="A63" s="137" t="s">
        <v>600</v>
      </c>
      <c r="B63" s="30" t="s">
        <v>213</v>
      </c>
      <c r="C63" s="10">
        <v>18361125</v>
      </c>
      <c r="D63" s="7" t="str">
        <f t="shared" si="11"/>
        <v>N/A</v>
      </c>
      <c r="E63" s="10">
        <v>18050160</v>
      </c>
      <c r="F63" s="7" t="str">
        <f t="shared" si="12"/>
        <v>N/A</v>
      </c>
      <c r="G63" s="10">
        <v>15079808</v>
      </c>
      <c r="H63" s="7" t="str">
        <f t="shared" si="13"/>
        <v>N/A</v>
      </c>
      <c r="I63" s="36">
        <v>-1.69</v>
      </c>
      <c r="J63" s="36">
        <v>-16.5</v>
      </c>
      <c r="K63" s="30" t="s">
        <v>734</v>
      </c>
      <c r="L63" s="105" t="str">
        <f t="shared" si="14"/>
        <v>Yes</v>
      </c>
    </row>
    <row r="64" spans="1:12" x14ac:dyDescent="0.2">
      <c r="A64" s="137" t="s">
        <v>601</v>
      </c>
      <c r="B64" s="30" t="s">
        <v>213</v>
      </c>
      <c r="C64" s="1">
        <v>102</v>
      </c>
      <c r="D64" s="7" t="str">
        <f t="shared" si="11"/>
        <v>N/A</v>
      </c>
      <c r="E64" s="1">
        <v>97</v>
      </c>
      <c r="F64" s="7" t="str">
        <f t="shared" si="12"/>
        <v>N/A</v>
      </c>
      <c r="G64" s="1">
        <v>83</v>
      </c>
      <c r="H64" s="7" t="str">
        <f t="shared" si="13"/>
        <v>N/A</v>
      </c>
      <c r="I64" s="36">
        <v>-4.9000000000000004</v>
      </c>
      <c r="J64" s="36">
        <v>-14.4</v>
      </c>
      <c r="K64" s="30" t="s">
        <v>734</v>
      </c>
      <c r="L64" s="105" t="str">
        <f t="shared" si="14"/>
        <v>Yes</v>
      </c>
    </row>
    <row r="65" spans="1:12" x14ac:dyDescent="0.2">
      <c r="A65" s="137" t="s">
        <v>1416</v>
      </c>
      <c r="B65" s="30" t="s">
        <v>213</v>
      </c>
      <c r="C65" s="10">
        <v>180011.02940999999</v>
      </c>
      <c r="D65" s="7" t="str">
        <f t="shared" si="11"/>
        <v>N/A</v>
      </c>
      <c r="E65" s="10">
        <v>186084.12371000001</v>
      </c>
      <c r="F65" s="7" t="str">
        <f t="shared" si="12"/>
        <v>N/A</v>
      </c>
      <c r="G65" s="10">
        <v>181684.43372999999</v>
      </c>
      <c r="H65" s="7" t="str">
        <f t="shared" si="13"/>
        <v>N/A</v>
      </c>
      <c r="I65" s="36">
        <v>3.3740000000000001</v>
      </c>
      <c r="J65" s="36">
        <v>-2.36</v>
      </c>
      <c r="K65" s="30" t="s">
        <v>734</v>
      </c>
      <c r="L65" s="105" t="str">
        <f t="shared" si="14"/>
        <v>Yes</v>
      </c>
    </row>
    <row r="66" spans="1:12" x14ac:dyDescent="0.2">
      <c r="A66" s="137" t="s">
        <v>602</v>
      </c>
      <c r="B66" s="30" t="s">
        <v>213</v>
      </c>
      <c r="C66" s="10">
        <v>948821621</v>
      </c>
      <c r="D66" s="7" t="str">
        <f t="shared" si="11"/>
        <v>N/A</v>
      </c>
      <c r="E66" s="10">
        <v>1049672402</v>
      </c>
      <c r="F66" s="7" t="str">
        <f t="shared" si="12"/>
        <v>N/A</v>
      </c>
      <c r="G66" s="10">
        <v>771891369</v>
      </c>
      <c r="H66" s="7" t="str">
        <f t="shared" si="13"/>
        <v>N/A</v>
      </c>
      <c r="I66" s="36">
        <v>10.63</v>
      </c>
      <c r="J66" s="36">
        <v>-26.5</v>
      </c>
      <c r="K66" s="30" t="s">
        <v>734</v>
      </c>
      <c r="L66" s="105" t="str">
        <f t="shared" si="14"/>
        <v>Yes</v>
      </c>
    </row>
    <row r="67" spans="1:12" x14ac:dyDescent="0.2">
      <c r="A67" s="137" t="s">
        <v>603</v>
      </c>
      <c r="B67" s="30" t="s">
        <v>213</v>
      </c>
      <c r="C67" s="1">
        <v>18991</v>
      </c>
      <c r="D67" s="7" t="str">
        <f t="shared" si="11"/>
        <v>N/A</v>
      </c>
      <c r="E67" s="1">
        <v>19209</v>
      </c>
      <c r="F67" s="7" t="str">
        <f t="shared" si="12"/>
        <v>N/A</v>
      </c>
      <c r="G67" s="1">
        <v>18715</v>
      </c>
      <c r="H67" s="7" t="str">
        <f t="shared" si="13"/>
        <v>N/A</v>
      </c>
      <c r="I67" s="36">
        <v>1.1479999999999999</v>
      </c>
      <c r="J67" s="36">
        <v>-2.57</v>
      </c>
      <c r="K67" s="30" t="s">
        <v>734</v>
      </c>
      <c r="L67" s="105" t="str">
        <f t="shared" si="14"/>
        <v>Yes</v>
      </c>
    </row>
    <row r="68" spans="1:12" x14ac:dyDescent="0.2">
      <c r="A68" s="137" t="s">
        <v>1417</v>
      </c>
      <c r="B68" s="30" t="s">
        <v>213</v>
      </c>
      <c r="C68" s="10">
        <v>49961.646095999997</v>
      </c>
      <c r="D68" s="7" t="str">
        <f t="shared" si="11"/>
        <v>N/A</v>
      </c>
      <c r="E68" s="10">
        <v>54644.822843000002</v>
      </c>
      <c r="F68" s="7" t="str">
        <f t="shared" si="12"/>
        <v>N/A</v>
      </c>
      <c r="G68" s="10">
        <v>41244.529468000001</v>
      </c>
      <c r="H68" s="7" t="str">
        <f t="shared" si="13"/>
        <v>N/A</v>
      </c>
      <c r="I68" s="36">
        <v>9.3740000000000006</v>
      </c>
      <c r="J68" s="36">
        <v>-24.5</v>
      </c>
      <c r="K68" s="30" t="s">
        <v>734</v>
      </c>
      <c r="L68" s="105" t="str">
        <f t="shared" si="14"/>
        <v>Yes</v>
      </c>
    </row>
    <row r="69" spans="1:12" ht="25.5" x14ac:dyDescent="0.2">
      <c r="A69" s="137" t="s">
        <v>604</v>
      </c>
      <c r="B69" s="30" t="s">
        <v>213</v>
      </c>
      <c r="C69" s="10">
        <v>18822458</v>
      </c>
      <c r="D69" s="7" t="str">
        <f t="shared" si="11"/>
        <v>N/A</v>
      </c>
      <c r="E69" s="10">
        <v>45434436</v>
      </c>
      <c r="F69" s="7" t="str">
        <f t="shared" si="12"/>
        <v>N/A</v>
      </c>
      <c r="G69" s="10">
        <v>107079786</v>
      </c>
      <c r="H69" s="7" t="str">
        <f t="shared" si="13"/>
        <v>N/A</v>
      </c>
      <c r="I69" s="36">
        <v>141.4</v>
      </c>
      <c r="J69" s="36">
        <v>135.69999999999999</v>
      </c>
      <c r="K69" s="30" t="s">
        <v>734</v>
      </c>
      <c r="L69" s="105" t="str">
        <f t="shared" si="14"/>
        <v>No</v>
      </c>
    </row>
    <row r="70" spans="1:12" x14ac:dyDescent="0.2">
      <c r="A70" s="137" t="s">
        <v>605</v>
      </c>
      <c r="B70" s="30" t="s">
        <v>213</v>
      </c>
      <c r="C70" s="1">
        <v>58641</v>
      </c>
      <c r="D70" s="7" t="str">
        <f t="shared" si="11"/>
        <v>N/A</v>
      </c>
      <c r="E70" s="1">
        <v>66146</v>
      </c>
      <c r="F70" s="7" t="str">
        <f t="shared" si="12"/>
        <v>N/A</v>
      </c>
      <c r="G70" s="1">
        <v>66779</v>
      </c>
      <c r="H70" s="7" t="str">
        <f t="shared" si="13"/>
        <v>N/A</v>
      </c>
      <c r="I70" s="36">
        <v>12.8</v>
      </c>
      <c r="J70" s="36">
        <v>0.95699999999999996</v>
      </c>
      <c r="K70" s="30" t="s">
        <v>734</v>
      </c>
      <c r="L70" s="105" t="str">
        <f t="shared" si="14"/>
        <v>Yes</v>
      </c>
    </row>
    <row r="71" spans="1:12" x14ac:dyDescent="0.2">
      <c r="A71" s="137" t="s">
        <v>1418</v>
      </c>
      <c r="B71" s="30" t="s">
        <v>213</v>
      </c>
      <c r="C71" s="10">
        <v>320.97778004999998</v>
      </c>
      <c r="D71" s="7" t="str">
        <f t="shared" si="11"/>
        <v>N/A</v>
      </c>
      <c r="E71" s="10">
        <v>686.88108123999996</v>
      </c>
      <c r="F71" s="7" t="str">
        <f t="shared" si="12"/>
        <v>N/A</v>
      </c>
      <c r="G71" s="10">
        <v>1603.4949011000001</v>
      </c>
      <c r="H71" s="7" t="str">
        <f t="shared" si="13"/>
        <v>N/A</v>
      </c>
      <c r="I71" s="36">
        <v>114</v>
      </c>
      <c r="J71" s="36">
        <v>133.4</v>
      </c>
      <c r="K71" s="30" t="s">
        <v>734</v>
      </c>
      <c r="L71" s="105" t="str">
        <f t="shared" si="14"/>
        <v>No</v>
      </c>
    </row>
    <row r="72" spans="1:12" x14ac:dyDescent="0.2">
      <c r="A72" s="137" t="s">
        <v>606</v>
      </c>
      <c r="B72" s="30" t="s">
        <v>213</v>
      </c>
      <c r="C72" s="10">
        <v>103116</v>
      </c>
      <c r="D72" s="7" t="str">
        <f t="shared" si="11"/>
        <v>N/A</v>
      </c>
      <c r="E72" s="10">
        <v>96533</v>
      </c>
      <c r="F72" s="7" t="str">
        <f t="shared" si="12"/>
        <v>N/A</v>
      </c>
      <c r="G72" s="10">
        <v>81170</v>
      </c>
      <c r="H72" s="7" t="str">
        <f t="shared" si="13"/>
        <v>N/A</v>
      </c>
      <c r="I72" s="36">
        <v>-6.38</v>
      </c>
      <c r="J72" s="36">
        <v>-15.9</v>
      </c>
      <c r="K72" s="30" t="s">
        <v>734</v>
      </c>
      <c r="L72" s="105" t="str">
        <f t="shared" si="14"/>
        <v>Yes</v>
      </c>
    </row>
    <row r="73" spans="1:12" x14ac:dyDescent="0.2">
      <c r="A73" s="137" t="s">
        <v>607</v>
      </c>
      <c r="B73" s="30" t="s">
        <v>213</v>
      </c>
      <c r="C73" s="1">
        <v>186</v>
      </c>
      <c r="D73" s="7" t="str">
        <f t="shared" si="11"/>
        <v>N/A</v>
      </c>
      <c r="E73" s="1">
        <v>212</v>
      </c>
      <c r="F73" s="7" t="str">
        <f t="shared" si="12"/>
        <v>N/A</v>
      </c>
      <c r="G73" s="1">
        <v>176</v>
      </c>
      <c r="H73" s="7" t="str">
        <f t="shared" si="13"/>
        <v>N/A</v>
      </c>
      <c r="I73" s="36">
        <v>13.98</v>
      </c>
      <c r="J73" s="36">
        <v>-17</v>
      </c>
      <c r="K73" s="30" t="s">
        <v>734</v>
      </c>
      <c r="L73" s="105" t="str">
        <f t="shared" si="14"/>
        <v>Yes</v>
      </c>
    </row>
    <row r="74" spans="1:12" x14ac:dyDescent="0.2">
      <c r="A74" s="137" t="s">
        <v>1419</v>
      </c>
      <c r="B74" s="30" t="s">
        <v>213</v>
      </c>
      <c r="C74" s="10">
        <v>554.38709676999997</v>
      </c>
      <c r="D74" s="7" t="str">
        <f t="shared" si="11"/>
        <v>N/A</v>
      </c>
      <c r="E74" s="10">
        <v>455.34433962000003</v>
      </c>
      <c r="F74" s="7" t="str">
        <f t="shared" si="12"/>
        <v>N/A</v>
      </c>
      <c r="G74" s="10">
        <v>461.19318182000001</v>
      </c>
      <c r="H74" s="7" t="str">
        <f t="shared" si="13"/>
        <v>N/A</v>
      </c>
      <c r="I74" s="36">
        <v>-17.899999999999999</v>
      </c>
      <c r="J74" s="36">
        <v>1.284</v>
      </c>
      <c r="K74" s="30" t="s">
        <v>734</v>
      </c>
      <c r="L74" s="105" t="str">
        <f t="shared" si="14"/>
        <v>Yes</v>
      </c>
    </row>
    <row r="75" spans="1:12" ht="25.5" x14ac:dyDescent="0.2">
      <c r="A75" s="137" t="s">
        <v>608</v>
      </c>
      <c r="B75" s="30" t="s">
        <v>213</v>
      </c>
      <c r="C75" s="10">
        <v>678440</v>
      </c>
      <c r="D75" s="7" t="str">
        <f t="shared" si="11"/>
        <v>N/A</v>
      </c>
      <c r="E75" s="10">
        <v>776388</v>
      </c>
      <c r="F75" s="7" t="str">
        <f t="shared" si="12"/>
        <v>N/A</v>
      </c>
      <c r="G75" s="10">
        <v>0</v>
      </c>
      <c r="H75" s="7" t="str">
        <f t="shared" si="13"/>
        <v>N/A</v>
      </c>
      <c r="I75" s="36">
        <v>14.44</v>
      </c>
      <c r="J75" s="36">
        <v>-100</v>
      </c>
      <c r="K75" s="30" t="s">
        <v>734</v>
      </c>
      <c r="L75" s="105" t="str">
        <f t="shared" si="14"/>
        <v>No</v>
      </c>
    </row>
    <row r="76" spans="1:12" x14ac:dyDescent="0.2">
      <c r="A76" s="168" t="s">
        <v>609</v>
      </c>
      <c r="B76" s="22" t="s">
        <v>213</v>
      </c>
      <c r="C76" s="23">
        <v>12080</v>
      </c>
      <c r="D76" s="27" t="str">
        <f t="shared" si="11"/>
        <v>N/A</v>
      </c>
      <c r="E76" s="23">
        <v>13324</v>
      </c>
      <c r="F76" s="27" t="str">
        <f t="shared" si="12"/>
        <v>N/A</v>
      </c>
      <c r="G76" s="23">
        <v>0</v>
      </c>
      <c r="H76" s="27" t="str">
        <f t="shared" si="13"/>
        <v>N/A</v>
      </c>
      <c r="I76" s="8">
        <v>10.3</v>
      </c>
      <c r="J76" s="8">
        <v>-100</v>
      </c>
      <c r="K76" s="28" t="s">
        <v>734</v>
      </c>
      <c r="L76" s="105" t="str">
        <f t="shared" si="14"/>
        <v>No</v>
      </c>
    </row>
    <row r="77" spans="1:12" ht="25.5" x14ac:dyDescent="0.2">
      <c r="A77" s="168" t="s">
        <v>1420</v>
      </c>
      <c r="B77" s="22" t="s">
        <v>213</v>
      </c>
      <c r="C77" s="29">
        <v>56.162251656000002</v>
      </c>
      <c r="D77" s="27" t="str">
        <f t="shared" si="11"/>
        <v>N/A</v>
      </c>
      <c r="E77" s="29">
        <v>58.269888922</v>
      </c>
      <c r="F77" s="27" t="str">
        <f t="shared" si="12"/>
        <v>N/A</v>
      </c>
      <c r="G77" s="29" t="s">
        <v>1749</v>
      </c>
      <c r="H77" s="27" t="str">
        <f t="shared" si="13"/>
        <v>N/A</v>
      </c>
      <c r="I77" s="8">
        <v>3.7530000000000001</v>
      </c>
      <c r="J77" s="8" t="s">
        <v>1749</v>
      </c>
      <c r="K77" s="28" t="s">
        <v>734</v>
      </c>
      <c r="L77" s="105" t="str">
        <f t="shared" si="14"/>
        <v>N/A</v>
      </c>
    </row>
    <row r="78" spans="1:12" ht="25.5" x14ac:dyDescent="0.2">
      <c r="A78" s="168" t="s">
        <v>610</v>
      </c>
      <c r="B78" s="22" t="s">
        <v>213</v>
      </c>
      <c r="C78" s="29">
        <v>26848533</v>
      </c>
      <c r="D78" s="27" t="str">
        <f t="shared" si="11"/>
        <v>N/A</v>
      </c>
      <c r="E78" s="29">
        <v>22898601</v>
      </c>
      <c r="F78" s="27" t="str">
        <f t="shared" si="12"/>
        <v>N/A</v>
      </c>
      <c r="G78" s="29">
        <v>3045600</v>
      </c>
      <c r="H78" s="27" t="str">
        <f t="shared" si="13"/>
        <v>N/A</v>
      </c>
      <c r="I78" s="8">
        <v>-14.7</v>
      </c>
      <c r="J78" s="8">
        <v>-86.7</v>
      </c>
      <c r="K78" s="28" t="s">
        <v>734</v>
      </c>
      <c r="L78" s="105" t="str">
        <f t="shared" si="14"/>
        <v>No</v>
      </c>
    </row>
    <row r="79" spans="1:12" x14ac:dyDescent="0.2">
      <c r="A79" s="168" t="s">
        <v>611</v>
      </c>
      <c r="B79" s="22" t="s">
        <v>213</v>
      </c>
      <c r="C79" s="23">
        <v>29125</v>
      </c>
      <c r="D79" s="27" t="str">
        <f t="shared" si="11"/>
        <v>N/A</v>
      </c>
      <c r="E79" s="23">
        <v>27088</v>
      </c>
      <c r="F79" s="27" t="str">
        <f t="shared" si="12"/>
        <v>N/A</v>
      </c>
      <c r="G79" s="23">
        <v>2476</v>
      </c>
      <c r="H79" s="27" t="str">
        <f t="shared" si="13"/>
        <v>N/A</v>
      </c>
      <c r="I79" s="8">
        <v>-6.99</v>
      </c>
      <c r="J79" s="8">
        <v>-90.9</v>
      </c>
      <c r="K79" s="28" t="s">
        <v>734</v>
      </c>
      <c r="L79" s="105" t="str">
        <f t="shared" si="14"/>
        <v>No</v>
      </c>
    </row>
    <row r="80" spans="1:12" x14ac:dyDescent="0.2">
      <c r="A80" s="168" t="s">
        <v>1421</v>
      </c>
      <c r="B80" s="22" t="s">
        <v>213</v>
      </c>
      <c r="C80" s="29">
        <v>921.83804292000002</v>
      </c>
      <c r="D80" s="27" t="str">
        <f t="shared" si="11"/>
        <v>N/A</v>
      </c>
      <c r="E80" s="29">
        <v>845.34114737000004</v>
      </c>
      <c r="F80" s="27" t="str">
        <f t="shared" si="12"/>
        <v>N/A</v>
      </c>
      <c r="G80" s="29">
        <v>1230.0484653000001</v>
      </c>
      <c r="H80" s="27" t="str">
        <f t="shared" si="13"/>
        <v>N/A</v>
      </c>
      <c r="I80" s="8">
        <v>-8.3000000000000007</v>
      </c>
      <c r="J80" s="8">
        <v>45.51</v>
      </c>
      <c r="K80" s="28" t="s">
        <v>734</v>
      </c>
      <c r="L80" s="105" t="str">
        <f t="shared" si="14"/>
        <v>No</v>
      </c>
    </row>
    <row r="81" spans="1:12" x14ac:dyDescent="0.2">
      <c r="A81" s="168" t="s">
        <v>612</v>
      </c>
      <c r="B81" s="22" t="s">
        <v>213</v>
      </c>
      <c r="C81" s="29">
        <v>764217</v>
      </c>
      <c r="D81" s="27" t="str">
        <f t="shared" si="11"/>
        <v>N/A</v>
      </c>
      <c r="E81" s="29">
        <v>1433358</v>
      </c>
      <c r="F81" s="27" t="str">
        <f t="shared" si="12"/>
        <v>N/A</v>
      </c>
      <c r="G81" s="29">
        <v>252325</v>
      </c>
      <c r="H81" s="27" t="str">
        <f t="shared" si="13"/>
        <v>N/A</v>
      </c>
      <c r="I81" s="8">
        <v>87.56</v>
      </c>
      <c r="J81" s="8">
        <v>-82.4</v>
      </c>
      <c r="K81" s="28" t="s">
        <v>734</v>
      </c>
      <c r="L81" s="105" t="str">
        <f t="shared" si="14"/>
        <v>No</v>
      </c>
    </row>
    <row r="82" spans="1:12" x14ac:dyDescent="0.2">
      <c r="A82" s="168" t="s">
        <v>613</v>
      </c>
      <c r="B82" s="22" t="s">
        <v>213</v>
      </c>
      <c r="C82" s="23">
        <v>5571</v>
      </c>
      <c r="D82" s="27" t="str">
        <f t="shared" si="11"/>
        <v>N/A</v>
      </c>
      <c r="E82" s="23">
        <v>9633</v>
      </c>
      <c r="F82" s="27" t="str">
        <f t="shared" si="12"/>
        <v>N/A</v>
      </c>
      <c r="G82" s="23">
        <v>1818</v>
      </c>
      <c r="H82" s="27" t="str">
        <f t="shared" si="13"/>
        <v>N/A</v>
      </c>
      <c r="I82" s="8">
        <v>72.91</v>
      </c>
      <c r="J82" s="8">
        <v>-81.099999999999994</v>
      </c>
      <c r="K82" s="28" t="s">
        <v>734</v>
      </c>
      <c r="L82" s="105" t="str">
        <f t="shared" si="14"/>
        <v>No</v>
      </c>
    </row>
    <row r="83" spans="1:12" x14ac:dyDescent="0.2">
      <c r="A83" s="168" t="s">
        <v>1422</v>
      </c>
      <c r="B83" s="22" t="s">
        <v>213</v>
      </c>
      <c r="C83" s="29">
        <v>137.17770598000001</v>
      </c>
      <c r="D83" s="27" t="str">
        <f t="shared" si="11"/>
        <v>N/A</v>
      </c>
      <c r="E83" s="29">
        <v>148.79663656</v>
      </c>
      <c r="F83" s="27" t="str">
        <f t="shared" si="12"/>
        <v>N/A</v>
      </c>
      <c r="G83" s="29">
        <v>138.79262926000001</v>
      </c>
      <c r="H83" s="27" t="str">
        <f t="shared" si="13"/>
        <v>N/A</v>
      </c>
      <c r="I83" s="8">
        <v>8.4700000000000006</v>
      </c>
      <c r="J83" s="8">
        <v>-6.72</v>
      </c>
      <c r="K83" s="28" t="s">
        <v>734</v>
      </c>
      <c r="L83" s="105" t="str">
        <f t="shared" si="14"/>
        <v>Yes</v>
      </c>
    </row>
    <row r="84" spans="1:12" ht="25.5" x14ac:dyDescent="0.2">
      <c r="A84" s="168" t="s">
        <v>614</v>
      </c>
      <c r="B84" s="22" t="s">
        <v>213</v>
      </c>
      <c r="C84" s="29">
        <v>167387151</v>
      </c>
      <c r="D84" s="27" t="str">
        <f t="shared" si="11"/>
        <v>N/A</v>
      </c>
      <c r="E84" s="29">
        <v>155585783</v>
      </c>
      <c r="F84" s="27" t="str">
        <f t="shared" si="12"/>
        <v>N/A</v>
      </c>
      <c r="G84" s="29">
        <v>125390</v>
      </c>
      <c r="H84" s="27" t="str">
        <f t="shared" si="13"/>
        <v>N/A</v>
      </c>
      <c r="I84" s="8">
        <v>-7.05</v>
      </c>
      <c r="J84" s="8">
        <v>-99.9</v>
      </c>
      <c r="K84" s="28" t="s">
        <v>734</v>
      </c>
      <c r="L84" s="105" t="str">
        <f t="shared" si="14"/>
        <v>No</v>
      </c>
    </row>
    <row r="85" spans="1:12" x14ac:dyDescent="0.2">
      <c r="A85" s="168" t="s">
        <v>615</v>
      </c>
      <c r="B85" s="22" t="s">
        <v>213</v>
      </c>
      <c r="C85" s="23">
        <v>10933</v>
      </c>
      <c r="D85" s="27" t="str">
        <f t="shared" si="11"/>
        <v>N/A</v>
      </c>
      <c r="E85" s="23">
        <v>10910</v>
      </c>
      <c r="F85" s="27" t="str">
        <f t="shared" si="12"/>
        <v>N/A</v>
      </c>
      <c r="G85" s="23">
        <v>59</v>
      </c>
      <c r="H85" s="27" t="str">
        <f t="shared" si="13"/>
        <v>N/A</v>
      </c>
      <c r="I85" s="8">
        <v>-0.21</v>
      </c>
      <c r="J85" s="8">
        <v>-99.5</v>
      </c>
      <c r="K85" s="28" t="s">
        <v>734</v>
      </c>
      <c r="L85" s="105" t="str">
        <f t="shared" si="14"/>
        <v>No</v>
      </c>
    </row>
    <row r="86" spans="1:12" ht="25.5" x14ac:dyDescent="0.2">
      <c r="A86" s="168" t="s">
        <v>1423</v>
      </c>
      <c r="B86" s="22" t="s">
        <v>213</v>
      </c>
      <c r="C86" s="29">
        <v>15310.267173</v>
      </c>
      <c r="D86" s="27" t="str">
        <f t="shared" si="11"/>
        <v>N/A</v>
      </c>
      <c r="E86" s="29">
        <v>14260.841705000001</v>
      </c>
      <c r="F86" s="27" t="str">
        <f t="shared" si="12"/>
        <v>N/A</v>
      </c>
      <c r="G86" s="29">
        <v>2125.2542373000001</v>
      </c>
      <c r="H86" s="27" t="str">
        <f t="shared" si="13"/>
        <v>N/A</v>
      </c>
      <c r="I86" s="8">
        <v>-6.85</v>
      </c>
      <c r="J86" s="8">
        <v>-85.1</v>
      </c>
      <c r="K86" s="28" t="s">
        <v>734</v>
      </c>
      <c r="L86" s="105" t="str">
        <f t="shared" si="14"/>
        <v>No</v>
      </c>
    </row>
    <row r="87" spans="1:12" ht="25.5" x14ac:dyDescent="0.2">
      <c r="A87" s="168" t="s">
        <v>616</v>
      </c>
      <c r="B87" s="22" t="s">
        <v>213</v>
      </c>
      <c r="C87" s="29">
        <v>10178948</v>
      </c>
      <c r="D87" s="27" t="str">
        <f t="shared" si="11"/>
        <v>N/A</v>
      </c>
      <c r="E87" s="29">
        <v>10366703</v>
      </c>
      <c r="F87" s="27" t="str">
        <f t="shared" si="12"/>
        <v>N/A</v>
      </c>
      <c r="G87" s="29">
        <v>14819849</v>
      </c>
      <c r="H87" s="27" t="str">
        <f t="shared" si="13"/>
        <v>N/A</v>
      </c>
      <c r="I87" s="8">
        <v>1.845</v>
      </c>
      <c r="J87" s="8">
        <v>42.96</v>
      </c>
      <c r="K87" s="28" t="s">
        <v>734</v>
      </c>
      <c r="L87" s="105" t="str">
        <f t="shared" si="14"/>
        <v>No</v>
      </c>
    </row>
    <row r="88" spans="1:12" x14ac:dyDescent="0.2">
      <c r="A88" s="168" t="s">
        <v>617</v>
      </c>
      <c r="B88" s="22" t="s">
        <v>213</v>
      </c>
      <c r="C88" s="23">
        <v>38294</v>
      </c>
      <c r="D88" s="27" t="str">
        <f t="shared" si="11"/>
        <v>N/A</v>
      </c>
      <c r="E88" s="23">
        <v>42373</v>
      </c>
      <c r="F88" s="27" t="str">
        <f t="shared" si="12"/>
        <v>N/A</v>
      </c>
      <c r="G88" s="23">
        <v>45579</v>
      </c>
      <c r="H88" s="27" t="str">
        <f t="shared" si="13"/>
        <v>N/A</v>
      </c>
      <c r="I88" s="8">
        <v>10.65</v>
      </c>
      <c r="J88" s="8">
        <v>7.5659999999999998</v>
      </c>
      <c r="K88" s="28" t="s">
        <v>734</v>
      </c>
      <c r="L88" s="105" t="str">
        <f t="shared" si="14"/>
        <v>Yes</v>
      </c>
    </row>
    <row r="89" spans="1:12" x14ac:dyDescent="0.2">
      <c r="A89" s="168" t="s">
        <v>1424</v>
      </c>
      <c r="B89" s="22" t="s">
        <v>213</v>
      </c>
      <c r="C89" s="29">
        <v>265.81051861999998</v>
      </c>
      <c r="D89" s="27" t="str">
        <f t="shared" si="11"/>
        <v>N/A</v>
      </c>
      <c r="E89" s="29">
        <v>244.65350577000001</v>
      </c>
      <c r="F89" s="27" t="str">
        <f t="shared" si="12"/>
        <v>N/A</v>
      </c>
      <c r="G89" s="29">
        <v>325.14642708000002</v>
      </c>
      <c r="H89" s="27" t="str">
        <f t="shared" si="13"/>
        <v>N/A</v>
      </c>
      <c r="I89" s="8">
        <v>-7.96</v>
      </c>
      <c r="J89" s="8">
        <v>32.9</v>
      </c>
      <c r="K89" s="28" t="s">
        <v>734</v>
      </c>
      <c r="L89" s="105" t="str">
        <f t="shared" si="14"/>
        <v>No</v>
      </c>
    </row>
    <row r="90" spans="1:12" x14ac:dyDescent="0.2">
      <c r="A90" s="168" t="s">
        <v>618</v>
      </c>
      <c r="B90" s="22" t="s">
        <v>213</v>
      </c>
      <c r="C90" s="29">
        <v>10110106</v>
      </c>
      <c r="D90" s="27" t="str">
        <f t="shared" si="11"/>
        <v>N/A</v>
      </c>
      <c r="E90" s="29">
        <v>6173303</v>
      </c>
      <c r="F90" s="27" t="str">
        <f t="shared" si="12"/>
        <v>N/A</v>
      </c>
      <c r="G90" s="29">
        <v>4397967</v>
      </c>
      <c r="H90" s="27" t="str">
        <f t="shared" si="13"/>
        <v>N/A</v>
      </c>
      <c r="I90" s="8">
        <v>-38.9</v>
      </c>
      <c r="J90" s="8">
        <v>-28.8</v>
      </c>
      <c r="K90" s="28" t="s">
        <v>734</v>
      </c>
      <c r="L90" s="105" t="str">
        <f t="shared" si="14"/>
        <v>Yes</v>
      </c>
    </row>
    <row r="91" spans="1:12" x14ac:dyDescent="0.2">
      <c r="A91" s="168" t="s">
        <v>619</v>
      </c>
      <c r="B91" s="22" t="s">
        <v>213</v>
      </c>
      <c r="C91" s="23">
        <v>27899</v>
      </c>
      <c r="D91" s="27" t="str">
        <f t="shared" si="11"/>
        <v>N/A</v>
      </c>
      <c r="E91" s="23">
        <v>16985</v>
      </c>
      <c r="F91" s="27" t="str">
        <f t="shared" si="12"/>
        <v>N/A</v>
      </c>
      <c r="G91" s="23">
        <v>15369</v>
      </c>
      <c r="H91" s="27" t="str">
        <f t="shared" si="13"/>
        <v>N/A</v>
      </c>
      <c r="I91" s="8">
        <v>-39.1</v>
      </c>
      <c r="J91" s="8">
        <v>-9.51</v>
      </c>
      <c r="K91" s="28" t="s">
        <v>734</v>
      </c>
      <c r="L91" s="105" t="str">
        <f t="shared" si="14"/>
        <v>Yes</v>
      </c>
    </row>
    <row r="92" spans="1:12" x14ac:dyDescent="0.2">
      <c r="A92" s="168" t="s">
        <v>1425</v>
      </c>
      <c r="B92" s="22" t="s">
        <v>213</v>
      </c>
      <c r="C92" s="29">
        <v>362.38237930000003</v>
      </c>
      <c r="D92" s="27" t="str">
        <f t="shared" si="11"/>
        <v>N/A</v>
      </c>
      <c r="E92" s="29">
        <v>363.45616720999999</v>
      </c>
      <c r="F92" s="27" t="str">
        <f t="shared" si="12"/>
        <v>N/A</v>
      </c>
      <c r="G92" s="29">
        <v>286.15830568000001</v>
      </c>
      <c r="H92" s="27" t="str">
        <f t="shared" si="13"/>
        <v>N/A</v>
      </c>
      <c r="I92" s="8">
        <v>0.29630000000000001</v>
      </c>
      <c r="J92" s="8">
        <v>-21.3</v>
      </c>
      <c r="K92" s="28" t="s">
        <v>734</v>
      </c>
      <c r="L92" s="105" t="str">
        <f t="shared" si="14"/>
        <v>Yes</v>
      </c>
    </row>
    <row r="93" spans="1:12" ht="25.5" x14ac:dyDescent="0.2">
      <c r="A93" s="168" t="s">
        <v>620</v>
      </c>
      <c r="B93" s="22" t="s">
        <v>213</v>
      </c>
      <c r="C93" s="29">
        <v>29040989</v>
      </c>
      <c r="D93" s="27" t="str">
        <f t="shared" si="11"/>
        <v>N/A</v>
      </c>
      <c r="E93" s="29">
        <v>53802847</v>
      </c>
      <c r="F93" s="27" t="str">
        <f t="shared" si="12"/>
        <v>N/A</v>
      </c>
      <c r="G93" s="29">
        <v>191717118</v>
      </c>
      <c r="H93" s="27" t="str">
        <f t="shared" si="13"/>
        <v>N/A</v>
      </c>
      <c r="I93" s="8">
        <v>85.27</v>
      </c>
      <c r="J93" s="8">
        <v>256.3</v>
      </c>
      <c r="K93" s="28" t="s">
        <v>734</v>
      </c>
      <c r="L93" s="105" t="str">
        <f t="shared" si="14"/>
        <v>No</v>
      </c>
    </row>
    <row r="94" spans="1:12" x14ac:dyDescent="0.2">
      <c r="A94" s="172" t="s">
        <v>621</v>
      </c>
      <c r="B94" s="23" t="s">
        <v>213</v>
      </c>
      <c r="C94" s="23">
        <v>14736</v>
      </c>
      <c r="D94" s="27" t="str">
        <f t="shared" si="11"/>
        <v>N/A</v>
      </c>
      <c r="E94" s="23">
        <v>23602</v>
      </c>
      <c r="F94" s="27" t="str">
        <f t="shared" si="12"/>
        <v>N/A</v>
      </c>
      <c r="G94" s="23">
        <v>29255</v>
      </c>
      <c r="H94" s="27" t="str">
        <f t="shared" si="13"/>
        <v>N/A</v>
      </c>
      <c r="I94" s="8">
        <v>60.17</v>
      </c>
      <c r="J94" s="8">
        <v>23.95</v>
      </c>
      <c r="K94" s="31" t="s">
        <v>734</v>
      </c>
      <c r="L94" s="105" t="str">
        <f t="shared" si="14"/>
        <v>Yes</v>
      </c>
    </row>
    <row r="95" spans="1:12" ht="25.5" x14ac:dyDescent="0.2">
      <c r="A95" s="168" t="s">
        <v>1426</v>
      </c>
      <c r="B95" s="22" t="s">
        <v>213</v>
      </c>
      <c r="C95" s="29">
        <v>1970.7511536</v>
      </c>
      <c r="D95" s="27" t="str">
        <f t="shared" si="11"/>
        <v>N/A</v>
      </c>
      <c r="E95" s="29">
        <v>2279.5884670999999</v>
      </c>
      <c r="F95" s="27" t="str">
        <f t="shared" si="12"/>
        <v>N/A</v>
      </c>
      <c r="G95" s="29">
        <v>6553.3111605000004</v>
      </c>
      <c r="H95" s="27" t="str">
        <f t="shared" si="13"/>
        <v>N/A</v>
      </c>
      <c r="I95" s="8">
        <v>15.67</v>
      </c>
      <c r="J95" s="8">
        <v>187.5</v>
      </c>
      <c r="K95" s="28" t="s">
        <v>734</v>
      </c>
      <c r="L95" s="105" t="str">
        <f t="shared" si="14"/>
        <v>No</v>
      </c>
    </row>
    <row r="96" spans="1:12" ht="25.5" x14ac:dyDescent="0.2">
      <c r="A96" s="168" t="s">
        <v>622</v>
      </c>
      <c r="B96" s="22" t="s">
        <v>213</v>
      </c>
      <c r="C96" s="29">
        <v>3335198</v>
      </c>
      <c r="D96" s="27" t="str">
        <f t="shared" si="11"/>
        <v>N/A</v>
      </c>
      <c r="E96" s="29">
        <v>3207009</v>
      </c>
      <c r="F96" s="27" t="str">
        <f t="shared" si="12"/>
        <v>N/A</v>
      </c>
      <c r="G96" s="29">
        <v>91168</v>
      </c>
      <c r="H96" s="27" t="str">
        <f t="shared" si="13"/>
        <v>N/A</v>
      </c>
      <c r="I96" s="8">
        <v>-3.84</v>
      </c>
      <c r="J96" s="8">
        <v>-97.2</v>
      </c>
      <c r="K96" s="28" t="s">
        <v>734</v>
      </c>
      <c r="L96" s="105" t="str">
        <f t="shared" si="14"/>
        <v>No</v>
      </c>
    </row>
    <row r="97" spans="1:12" x14ac:dyDescent="0.2">
      <c r="A97" s="168" t="s">
        <v>623</v>
      </c>
      <c r="B97" s="22" t="s">
        <v>213</v>
      </c>
      <c r="C97" s="23">
        <v>13118</v>
      </c>
      <c r="D97" s="27" t="str">
        <f t="shared" si="11"/>
        <v>N/A</v>
      </c>
      <c r="E97" s="23">
        <v>13470</v>
      </c>
      <c r="F97" s="27" t="str">
        <f t="shared" si="12"/>
        <v>N/A</v>
      </c>
      <c r="G97" s="23">
        <v>681</v>
      </c>
      <c r="H97" s="27" t="str">
        <f t="shared" si="13"/>
        <v>N/A</v>
      </c>
      <c r="I97" s="8">
        <v>2.6829999999999998</v>
      </c>
      <c r="J97" s="8">
        <v>-94.9</v>
      </c>
      <c r="K97" s="28" t="s">
        <v>734</v>
      </c>
      <c r="L97" s="105" t="str">
        <f t="shared" si="14"/>
        <v>No</v>
      </c>
    </row>
    <row r="98" spans="1:12" ht="25.5" x14ac:dyDescent="0.2">
      <c r="A98" s="168" t="s">
        <v>1427</v>
      </c>
      <c r="B98" s="22" t="s">
        <v>213</v>
      </c>
      <c r="C98" s="29">
        <v>254.24592163</v>
      </c>
      <c r="D98" s="27" t="str">
        <f t="shared" si="11"/>
        <v>N/A</v>
      </c>
      <c r="E98" s="29">
        <v>238.08530067000001</v>
      </c>
      <c r="F98" s="27" t="str">
        <f t="shared" si="12"/>
        <v>N/A</v>
      </c>
      <c r="G98" s="29">
        <v>133.87371512000001</v>
      </c>
      <c r="H98" s="27" t="str">
        <f t="shared" si="13"/>
        <v>N/A</v>
      </c>
      <c r="I98" s="8">
        <v>-6.36</v>
      </c>
      <c r="J98" s="8">
        <v>-43.8</v>
      </c>
      <c r="K98" s="28" t="s">
        <v>734</v>
      </c>
      <c r="L98" s="105" t="str">
        <f t="shared" si="14"/>
        <v>No</v>
      </c>
    </row>
    <row r="99" spans="1:12" ht="25.5" x14ac:dyDescent="0.2">
      <c r="A99" s="168" t="s">
        <v>624</v>
      </c>
      <c r="B99" s="22" t="s">
        <v>213</v>
      </c>
      <c r="C99" s="29">
        <v>28874089</v>
      </c>
      <c r="D99" s="27" t="str">
        <f t="shared" si="11"/>
        <v>N/A</v>
      </c>
      <c r="E99" s="29">
        <v>30333626</v>
      </c>
      <c r="F99" s="27" t="str">
        <f t="shared" si="12"/>
        <v>N/A</v>
      </c>
      <c r="G99" s="29">
        <v>32599689</v>
      </c>
      <c r="H99" s="27" t="str">
        <f t="shared" si="13"/>
        <v>N/A</v>
      </c>
      <c r="I99" s="8">
        <v>5.0549999999999997</v>
      </c>
      <c r="J99" s="8">
        <v>7.47</v>
      </c>
      <c r="K99" s="28" t="s">
        <v>734</v>
      </c>
      <c r="L99" s="105" t="str">
        <f t="shared" si="14"/>
        <v>Yes</v>
      </c>
    </row>
    <row r="100" spans="1:12" x14ac:dyDescent="0.2">
      <c r="A100" s="168" t="s">
        <v>625</v>
      </c>
      <c r="B100" s="22" t="s">
        <v>213</v>
      </c>
      <c r="C100" s="23">
        <v>4774</v>
      </c>
      <c r="D100" s="27" t="str">
        <f t="shared" si="11"/>
        <v>N/A</v>
      </c>
      <c r="E100" s="23">
        <v>6038</v>
      </c>
      <c r="F100" s="27" t="str">
        <f t="shared" si="12"/>
        <v>N/A</v>
      </c>
      <c r="G100" s="23">
        <v>6006</v>
      </c>
      <c r="H100" s="27" t="str">
        <f t="shared" si="13"/>
        <v>N/A</v>
      </c>
      <c r="I100" s="8">
        <v>26.48</v>
      </c>
      <c r="J100" s="8">
        <v>-0.53</v>
      </c>
      <c r="K100" s="28" t="s">
        <v>734</v>
      </c>
      <c r="L100" s="105" t="str">
        <f t="shared" si="14"/>
        <v>Yes</v>
      </c>
    </row>
    <row r="101" spans="1:12" ht="25.5" x14ac:dyDescent="0.2">
      <c r="A101" s="168" t="s">
        <v>1428</v>
      </c>
      <c r="B101" s="22" t="s">
        <v>213</v>
      </c>
      <c r="C101" s="29">
        <v>6048.1962715</v>
      </c>
      <c r="D101" s="27" t="str">
        <f t="shared" si="11"/>
        <v>N/A</v>
      </c>
      <c r="E101" s="29">
        <v>5023.7870155999999</v>
      </c>
      <c r="F101" s="27" t="str">
        <f t="shared" si="12"/>
        <v>N/A</v>
      </c>
      <c r="G101" s="29">
        <v>5427.8536463999999</v>
      </c>
      <c r="H101" s="27" t="str">
        <f t="shared" si="13"/>
        <v>N/A</v>
      </c>
      <c r="I101" s="8">
        <v>-16.899999999999999</v>
      </c>
      <c r="J101" s="8">
        <v>8.0429999999999993</v>
      </c>
      <c r="K101" s="28" t="s">
        <v>734</v>
      </c>
      <c r="L101" s="105" t="str">
        <f t="shared" si="14"/>
        <v>Yes</v>
      </c>
    </row>
    <row r="102" spans="1:12" ht="25.5" x14ac:dyDescent="0.2">
      <c r="A102" s="168" t="s">
        <v>626</v>
      </c>
      <c r="B102" s="22" t="s">
        <v>213</v>
      </c>
      <c r="C102" s="29">
        <v>308257</v>
      </c>
      <c r="D102" s="27" t="str">
        <f t="shared" si="11"/>
        <v>N/A</v>
      </c>
      <c r="E102" s="29">
        <v>1533067</v>
      </c>
      <c r="F102" s="27" t="str">
        <f t="shared" si="12"/>
        <v>N/A</v>
      </c>
      <c r="G102" s="29">
        <v>16831912</v>
      </c>
      <c r="H102" s="27" t="str">
        <f t="shared" si="13"/>
        <v>N/A</v>
      </c>
      <c r="I102" s="8">
        <v>397.3</v>
      </c>
      <c r="J102" s="8">
        <v>997.9</v>
      </c>
      <c r="K102" s="28" t="s">
        <v>734</v>
      </c>
      <c r="L102" s="105" t="str">
        <f t="shared" si="14"/>
        <v>No</v>
      </c>
    </row>
    <row r="103" spans="1:12" ht="25.5" x14ac:dyDescent="0.2">
      <c r="A103" s="168" t="s">
        <v>627</v>
      </c>
      <c r="B103" s="22" t="s">
        <v>213</v>
      </c>
      <c r="C103" s="23">
        <v>1318</v>
      </c>
      <c r="D103" s="27" t="str">
        <f t="shared" si="11"/>
        <v>N/A</v>
      </c>
      <c r="E103" s="23">
        <v>5299</v>
      </c>
      <c r="F103" s="27" t="str">
        <f t="shared" si="12"/>
        <v>N/A</v>
      </c>
      <c r="G103" s="23">
        <v>13860</v>
      </c>
      <c r="H103" s="27" t="str">
        <f t="shared" si="13"/>
        <v>N/A</v>
      </c>
      <c r="I103" s="8">
        <v>302</v>
      </c>
      <c r="J103" s="8">
        <v>161.6</v>
      </c>
      <c r="K103" s="28" t="s">
        <v>734</v>
      </c>
      <c r="L103" s="105" t="str">
        <f t="shared" si="14"/>
        <v>No</v>
      </c>
    </row>
    <row r="104" spans="1:12" ht="25.5" x14ac:dyDescent="0.2">
      <c r="A104" s="168" t="s">
        <v>1429</v>
      </c>
      <c r="B104" s="22" t="s">
        <v>213</v>
      </c>
      <c r="C104" s="29">
        <v>233.88239756999999</v>
      </c>
      <c r="D104" s="27" t="str">
        <f t="shared" si="11"/>
        <v>N/A</v>
      </c>
      <c r="E104" s="29">
        <v>289.31251178999997</v>
      </c>
      <c r="F104" s="27" t="str">
        <f t="shared" si="12"/>
        <v>N/A</v>
      </c>
      <c r="G104" s="29">
        <v>1214.4236652</v>
      </c>
      <c r="H104" s="27" t="str">
        <f t="shared" si="13"/>
        <v>N/A</v>
      </c>
      <c r="I104" s="8">
        <v>23.7</v>
      </c>
      <c r="J104" s="8">
        <v>319.8</v>
      </c>
      <c r="K104" s="28" t="s">
        <v>734</v>
      </c>
      <c r="L104" s="105" t="str">
        <f t="shared" si="14"/>
        <v>No</v>
      </c>
    </row>
    <row r="105" spans="1:12" ht="25.5" x14ac:dyDescent="0.2">
      <c r="A105" s="168" t="s">
        <v>628</v>
      </c>
      <c r="B105" s="22" t="s">
        <v>213</v>
      </c>
      <c r="C105" s="29">
        <v>43611</v>
      </c>
      <c r="D105" s="27" t="str">
        <f t="shared" si="11"/>
        <v>N/A</v>
      </c>
      <c r="E105" s="29">
        <v>69890</v>
      </c>
      <c r="F105" s="27" t="str">
        <f t="shared" si="12"/>
        <v>N/A</v>
      </c>
      <c r="G105" s="29">
        <v>2802224</v>
      </c>
      <c r="H105" s="27" t="str">
        <f t="shared" si="13"/>
        <v>N/A</v>
      </c>
      <c r="I105" s="8">
        <v>60.26</v>
      </c>
      <c r="J105" s="8">
        <v>3909</v>
      </c>
      <c r="K105" s="28" t="s">
        <v>734</v>
      </c>
      <c r="L105" s="105" t="str">
        <f t="shared" si="14"/>
        <v>No</v>
      </c>
    </row>
    <row r="106" spans="1:12" x14ac:dyDescent="0.2">
      <c r="A106" s="168" t="s">
        <v>629</v>
      </c>
      <c r="B106" s="22" t="s">
        <v>213</v>
      </c>
      <c r="C106" s="23">
        <v>48</v>
      </c>
      <c r="D106" s="27" t="str">
        <f t="shared" si="11"/>
        <v>N/A</v>
      </c>
      <c r="E106" s="23">
        <v>473</v>
      </c>
      <c r="F106" s="27" t="str">
        <f t="shared" si="12"/>
        <v>N/A</v>
      </c>
      <c r="G106" s="23">
        <v>5446</v>
      </c>
      <c r="H106" s="27" t="str">
        <f t="shared" si="13"/>
        <v>N/A</v>
      </c>
      <c r="I106" s="8">
        <v>885.4</v>
      </c>
      <c r="J106" s="8">
        <v>1051</v>
      </c>
      <c r="K106" s="28" t="s">
        <v>734</v>
      </c>
      <c r="L106" s="105" t="str">
        <f t="shared" si="14"/>
        <v>No</v>
      </c>
    </row>
    <row r="107" spans="1:12" ht="25.5" x14ac:dyDescent="0.2">
      <c r="A107" s="168" t="s">
        <v>1430</v>
      </c>
      <c r="B107" s="22" t="s">
        <v>213</v>
      </c>
      <c r="C107" s="29">
        <v>908.5625</v>
      </c>
      <c r="D107" s="27" t="str">
        <f t="shared" si="11"/>
        <v>N/A</v>
      </c>
      <c r="E107" s="29">
        <v>147.75898520000001</v>
      </c>
      <c r="F107" s="27" t="str">
        <f t="shared" si="12"/>
        <v>N/A</v>
      </c>
      <c r="G107" s="29">
        <v>514.54719060000002</v>
      </c>
      <c r="H107" s="27" t="str">
        <f t="shared" si="13"/>
        <v>N/A</v>
      </c>
      <c r="I107" s="8">
        <v>-83.7</v>
      </c>
      <c r="J107" s="8">
        <v>248.2</v>
      </c>
      <c r="K107" s="28" t="s">
        <v>734</v>
      </c>
      <c r="L107" s="105" t="str">
        <f t="shared" si="14"/>
        <v>No</v>
      </c>
    </row>
    <row r="108" spans="1:12" ht="25.5" x14ac:dyDescent="0.2">
      <c r="A108" s="168" t="s">
        <v>630</v>
      </c>
      <c r="B108" s="22" t="s">
        <v>213</v>
      </c>
      <c r="C108" s="29">
        <v>4755694</v>
      </c>
      <c r="D108" s="27" t="str">
        <f t="shared" si="11"/>
        <v>N/A</v>
      </c>
      <c r="E108" s="29">
        <v>3885683</v>
      </c>
      <c r="F108" s="27" t="str">
        <f t="shared" si="12"/>
        <v>N/A</v>
      </c>
      <c r="G108" s="29">
        <v>203105</v>
      </c>
      <c r="H108" s="27" t="str">
        <f t="shared" si="13"/>
        <v>N/A</v>
      </c>
      <c r="I108" s="8">
        <v>-18.3</v>
      </c>
      <c r="J108" s="8">
        <v>-94.8</v>
      </c>
      <c r="K108" s="28" t="s">
        <v>734</v>
      </c>
      <c r="L108" s="105" t="str">
        <f t="shared" si="14"/>
        <v>No</v>
      </c>
    </row>
    <row r="109" spans="1:12" x14ac:dyDescent="0.2">
      <c r="A109" s="168" t="s">
        <v>631</v>
      </c>
      <c r="B109" s="22" t="s">
        <v>213</v>
      </c>
      <c r="C109" s="23">
        <v>9003</v>
      </c>
      <c r="D109" s="27" t="str">
        <f t="shared" si="11"/>
        <v>N/A</v>
      </c>
      <c r="E109" s="23">
        <v>8945</v>
      </c>
      <c r="F109" s="27" t="str">
        <f t="shared" si="12"/>
        <v>N/A</v>
      </c>
      <c r="G109" s="23">
        <v>446</v>
      </c>
      <c r="H109" s="27" t="str">
        <f t="shared" si="13"/>
        <v>N/A</v>
      </c>
      <c r="I109" s="8">
        <v>-0.64400000000000002</v>
      </c>
      <c r="J109" s="8">
        <v>-95</v>
      </c>
      <c r="K109" s="28" t="s">
        <v>734</v>
      </c>
      <c r="L109" s="105" t="str">
        <f t="shared" si="14"/>
        <v>No</v>
      </c>
    </row>
    <row r="110" spans="1:12" ht="25.5" x14ac:dyDescent="0.2">
      <c r="A110" s="168" t="s">
        <v>1431</v>
      </c>
      <c r="B110" s="22" t="s">
        <v>213</v>
      </c>
      <c r="C110" s="29">
        <v>528.23436632000005</v>
      </c>
      <c r="D110" s="27" t="str">
        <f t="shared" si="11"/>
        <v>N/A</v>
      </c>
      <c r="E110" s="29">
        <v>434.39720513999998</v>
      </c>
      <c r="F110" s="27" t="str">
        <f t="shared" si="12"/>
        <v>N/A</v>
      </c>
      <c r="G110" s="29">
        <v>455.39237667999998</v>
      </c>
      <c r="H110" s="27" t="str">
        <f t="shared" si="13"/>
        <v>N/A</v>
      </c>
      <c r="I110" s="8">
        <v>-17.8</v>
      </c>
      <c r="J110" s="8">
        <v>4.8330000000000002</v>
      </c>
      <c r="K110" s="28" t="s">
        <v>734</v>
      </c>
      <c r="L110" s="105" t="str">
        <f t="shared" si="14"/>
        <v>Yes</v>
      </c>
    </row>
    <row r="111" spans="1:12" ht="25.5" x14ac:dyDescent="0.2">
      <c r="A111" s="168" t="s">
        <v>632</v>
      </c>
      <c r="B111" s="22" t="s">
        <v>213</v>
      </c>
      <c r="C111" s="29">
        <v>28763111</v>
      </c>
      <c r="D111" s="27" t="str">
        <f t="shared" si="11"/>
        <v>N/A</v>
      </c>
      <c r="E111" s="29">
        <v>34951336</v>
      </c>
      <c r="F111" s="27" t="str">
        <f t="shared" si="12"/>
        <v>N/A</v>
      </c>
      <c r="G111" s="29">
        <v>36194132</v>
      </c>
      <c r="H111" s="27" t="str">
        <f t="shared" si="13"/>
        <v>N/A</v>
      </c>
      <c r="I111" s="8">
        <v>21.51</v>
      </c>
      <c r="J111" s="8">
        <v>3.556</v>
      </c>
      <c r="K111" s="28" t="s">
        <v>734</v>
      </c>
      <c r="L111" s="105" t="str">
        <f t="shared" si="14"/>
        <v>Yes</v>
      </c>
    </row>
    <row r="112" spans="1:12" x14ac:dyDescent="0.2">
      <c r="A112" s="168" t="s">
        <v>633</v>
      </c>
      <c r="B112" s="22" t="s">
        <v>213</v>
      </c>
      <c r="C112" s="23">
        <v>1679</v>
      </c>
      <c r="D112" s="27" t="str">
        <f t="shared" si="11"/>
        <v>N/A</v>
      </c>
      <c r="E112" s="23">
        <v>1802</v>
      </c>
      <c r="F112" s="27" t="str">
        <f t="shared" si="12"/>
        <v>N/A</v>
      </c>
      <c r="G112" s="23">
        <v>1775</v>
      </c>
      <c r="H112" s="27" t="str">
        <f t="shared" si="13"/>
        <v>N/A</v>
      </c>
      <c r="I112" s="8">
        <v>7.3259999999999996</v>
      </c>
      <c r="J112" s="8">
        <v>-1.5</v>
      </c>
      <c r="K112" s="28" t="s">
        <v>734</v>
      </c>
      <c r="L112" s="105" t="str">
        <f t="shared" si="14"/>
        <v>Yes</v>
      </c>
    </row>
    <row r="113" spans="1:12" x14ac:dyDescent="0.2">
      <c r="A113" s="168" t="s">
        <v>1432</v>
      </c>
      <c r="B113" s="22" t="s">
        <v>213</v>
      </c>
      <c r="C113" s="29">
        <v>17131.096485999999</v>
      </c>
      <c r="D113" s="27" t="str">
        <f t="shared" si="11"/>
        <v>N/A</v>
      </c>
      <c r="E113" s="29">
        <v>19395.857936</v>
      </c>
      <c r="F113" s="27" t="str">
        <f t="shared" si="12"/>
        <v>N/A</v>
      </c>
      <c r="G113" s="29">
        <v>20391.060281999999</v>
      </c>
      <c r="H113" s="27" t="str">
        <f t="shared" si="13"/>
        <v>N/A</v>
      </c>
      <c r="I113" s="8">
        <v>13.22</v>
      </c>
      <c r="J113" s="8">
        <v>5.1310000000000002</v>
      </c>
      <c r="K113" s="28" t="s">
        <v>734</v>
      </c>
      <c r="L113" s="105" t="str">
        <f t="shared" si="14"/>
        <v>Yes</v>
      </c>
    </row>
    <row r="114" spans="1:12" ht="25.5" x14ac:dyDescent="0.2">
      <c r="A114" s="168" t="s">
        <v>634</v>
      </c>
      <c r="B114" s="22" t="s">
        <v>213</v>
      </c>
      <c r="C114" s="29">
        <v>148166</v>
      </c>
      <c r="D114" s="27" t="str">
        <f t="shared" si="11"/>
        <v>N/A</v>
      </c>
      <c r="E114" s="29">
        <v>238280</v>
      </c>
      <c r="F114" s="27" t="str">
        <f t="shared" si="12"/>
        <v>N/A</v>
      </c>
      <c r="G114" s="29">
        <v>371483</v>
      </c>
      <c r="H114" s="27" t="str">
        <f t="shared" si="13"/>
        <v>N/A</v>
      </c>
      <c r="I114" s="8">
        <v>60.82</v>
      </c>
      <c r="J114" s="8">
        <v>55.9</v>
      </c>
      <c r="K114" s="28" t="s">
        <v>734</v>
      </c>
      <c r="L114" s="105" t="str">
        <f>IF(J114="Div by 0", "N/A", IF(OR(J114="N/A",K114="N/A"),"N/A", IF(J114&gt;VALUE(MID(K114,1,2)), "No", IF(J114&lt;-1*VALUE(MID(K114,1,2)), "No", "Yes"))))</f>
        <v>No</v>
      </c>
    </row>
    <row r="115" spans="1:12" x14ac:dyDescent="0.2">
      <c r="A115" s="168" t="s">
        <v>635</v>
      </c>
      <c r="B115" s="22" t="s">
        <v>213</v>
      </c>
      <c r="C115" s="23">
        <v>1986</v>
      </c>
      <c r="D115" s="27" t="str">
        <f t="shared" si="11"/>
        <v>N/A</v>
      </c>
      <c r="E115" s="23">
        <v>2146</v>
      </c>
      <c r="F115" s="27" t="str">
        <f t="shared" si="12"/>
        <v>N/A</v>
      </c>
      <c r="G115" s="23">
        <v>1257</v>
      </c>
      <c r="H115" s="27" t="str">
        <f t="shared" si="13"/>
        <v>N/A</v>
      </c>
      <c r="I115" s="8">
        <v>8.0559999999999992</v>
      </c>
      <c r="J115" s="8">
        <v>-41.4</v>
      </c>
      <c r="K115" s="28" t="s">
        <v>734</v>
      </c>
      <c r="L115" s="105" t="str">
        <f t="shared" ref="L115:L119" si="15">IF(J115="Div by 0", "N/A", IF(OR(J115="N/A",K115="N/A"),"N/A", IF(J115&gt;VALUE(MID(K115,1,2)), "No", IF(J115&lt;-1*VALUE(MID(K115,1,2)), "No", "Yes"))))</f>
        <v>No</v>
      </c>
    </row>
    <row r="116" spans="1:12" ht="25.5" x14ac:dyDescent="0.2">
      <c r="A116" s="168" t="s">
        <v>1433</v>
      </c>
      <c r="B116" s="22" t="s">
        <v>213</v>
      </c>
      <c r="C116" s="29">
        <v>74.605236657000006</v>
      </c>
      <c r="D116" s="27" t="str">
        <f t="shared" si="11"/>
        <v>N/A</v>
      </c>
      <c r="E116" s="29">
        <v>111.03448276</v>
      </c>
      <c r="F116" s="27" t="str">
        <f t="shared" si="12"/>
        <v>N/A</v>
      </c>
      <c r="G116" s="29">
        <v>295.53142402999998</v>
      </c>
      <c r="H116" s="27" t="str">
        <f t="shared" si="13"/>
        <v>N/A</v>
      </c>
      <c r="I116" s="8">
        <v>48.83</v>
      </c>
      <c r="J116" s="8">
        <v>166.2</v>
      </c>
      <c r="K116" s="28" t="s">
        <v>734</v>
      </c>
      <c r="L116" s="105" t="str">
        <f t="shared" si="15"/>
        <v>No</v>
      </c>
    </row>
    <row r="117" spans="1:12" ht="25.5" x14ac:dyDescent="0.2">
      <c r="A117" s="168" t="s">
        <v>636</v>
      </c>
      <c r="B117" s="22" t="s">
        <v>213</v>
      </c>
      <c r="C117" s="29">
        <v>3846894</v>
      </c>
      <c r="D117" s="27" t="str">
        <f t="shared" si="11"/>
        <v>N/A</v>
      </c>
      <c r="E117" s="29">
        <v>4838646</v>
      </c>
      <c r="F117" s="27" t="str">
        <f t="shared" si="12"/>
        <v>N/A</v>
      </c>
      <c r="G117" s="29">
        <v>5972948</v>
      </c>
      <c r="H117" s="27" t="str">
        <f t="shared" si="13"/>
        <v>N/A</v>
      </c>
      <c r="I117" s="8">
        <v>25.78</v>
      </c>
      <c r="J117" s="8">
        <v>23.44</v>
      </c>
      <c r="K117" s="28" t="s">
        <v>734</v>
      </c>
      <c r="L117" s="105" t="str">
        <f t="shared" si="15"/>
        <v>Yes</v>
      </c>
    </row>
    <row r="118" spans="1:12" x14ac:dyDescent="0.2">
      <c r="A118" s="168" t="s">
        <v>637</v>
      </c>
      <c r="B118" s="22" t="s">
        <v>213</v>
      </c>
      <c r="C118" s="23">
        <v>35</v>
      </c>
      <c r="D118" s="27" t="str">
        <f t="shared" si="11"/>
        <v>N/A</v>
      </c>
      <c r="E118" s="23">
        <v>48</v>
      </c>
      <c r="F118" s="27" t="str">
        <f t="shared" si="12"/>
        <v>N/A</v>
      </c>
      <c r="G118" s="23">
        <v>61</v>
      </c>
      <c r="H118" s="27" t="str">
        <f t="shared" si="13"/>
        <v>N/A</v>
      </c>
      <c r="I118" s="8">
        <v>37.14</v>
      </c>
      <c r="J118" s="8">
        <v>27.08</v>
      </c>
      <c r="K118" s="28" t="s">
        <v>734</v>
      </c>
      <c r="L118" s="105" t="str">
        <f t="shared" si="15"/>
        <v>Yes</v>
      </c>
    </row>
    <row r="119" spans="1:12" ht="25.5" x14ac:dyDescent="0.2">
      <c r="A119" s="168" t="s">
        <v>1434</v>
      </c>
      <c r="B119" s="22" t="s">
        <v>213</v>
      </c>
      <c r="C119" s="29">
        <v>109911.25714</v>
      </c>
      <c r="D119" s="27" t="str">
        <f t="shared" si="11"/>
        <v>N/A</v>
      </c>
      <c r="E119" s="29">
        <v>100805.125</v>
      </c>
      <c r="F119" s="27" t="str">
        <f t="shared" si="12"/>
        <v>N/A</v>
      </c>
      <c r="G119" s="29">
        <v>97917.180328000002</v>
      </c>
      <c r="H119" s="27" t="str">
        <f t="shared" si="13"/>
        <v>N/A</v>
      </c>
      <c r="I119" s="8">
        <v>-8.2799999999999994</v>
      </c>
      <c r="J119" s="8">
        <v>-2.86</v>
      </c>
      <c r="K119" s="28" t="s">
        <v>734</v>
      </c>
      <c r="L119" s="105" t="str">
        <f t="shared" si="15"/>
        <v>Yes</v>
      </c>
    </row>
    <row r="120" spans="1:12" ht="25.5" x14ac:dyDescent="0.2">
      <c r="A120" s="168" t="s">
        <v>638</v>
      </c>
      <c r="B120" s="22" t="s">
        <v>213</v>
      </c>
      <c r="C120" s="29">
        <v>39113514</v>
      </c>
      <c r="D120" s="27" t="str">
        <f t="shared" si="11"/>
        <v>N/A</v>
      </c>
      <c r="E120" s="29">
        <v>38432926</v>
      </c>
      <c r="F120" s="27" t="str">
        <f t="shared" si="12"/>
        <v>N/A</v>
      </c>
      <c r="G120" s="29">
        <v>20397589</v>
      </c>
      <c r="H120" s="27" t="str">
        <f t="shared" si="13"/>
        <v>N/A</v>
      </c>
      <c r="I120" s="8">
        <v>-1.74</v>
      </c>
      <c r="J120" s="8">
        <v>-46.9</v>
      </c>
      <c r="K120" s="28" t="s">
        <v>734</v>
      </c>
      <c r="L120" s="105" t="str">
        <f t="shared" ref="L120:L131" si="16">IF(J120="Div by 0", "N/A", IF(K120="N/A","N/A", IF(J120&gt;VALUE(MID(K120,1,2)), "No", IF(J120&lt;-1*VALUE(MID(K120,1,2)), "No", "Yes"))))</f>
        <v>No</v>
      </c>
    </row>
    <row r="121" spans="1:12" ht="25.5" x14ac:dyDescent="0.2">
      <c r="A121" s="168" t="s">
        <v>639</v>
      </c>
      <c r="B121" s="22" t="s">
        <v>213</v>
      </c>
      <c r="C121" s="23">
        <v>31403</v>
      </c>
      <c r="D121" s="27" t="str">
        <f t="shared" si="11"/>
        <v>N/A</v>
      </c>
      <c r="E121" s="23">
        <v>30407</v>
      </c>
      <c r="F121" s="27" t="str">
        <f t="shared" si="12"/>
        <v>N/A</v>
      </c>
      <c r="G121" s="23">
        <v>12701</v>
      </c>
      <c r="H121" s="27" t="str">
        <f t="shared" si="13"/>
        <v>N/A</v>
      </c>
      <c r="I121" s="8">
        <v>-3.17</v>
      </c>
      <c r="J121" s="8">
        <v>-58.2</v>
      </c>
      <c r="K121" s="28" t="s">
        <v>734</v>
      </c>
      <c r="L121" s="105" t="str">
        <f t="shared" si="16"/>
        <v>No</v>
      </c>
    </row>
    <row r="122" spans="1:12" ht="25.5" x14ac:dyDescent="0.2">
      <c r="A122" s="168" t="s">
        <v>1435</v>
      </c>
      <c r="B122" s="22" t="s">
        <v>213</v>
      </c>
      <c r="C122" s="29">
        <v>1245.534312</v>
      </c>
      <c r="D122" s="27" t="str">
        <f t="shared" si="11"/>
        <v>N/A</v>
      </c>
      <c r="E122" s="29">
        <v>1263.9499456999999</v>
      </c>
      <c r="F122" s="27" t="str">
        <f t="shared" si="12"/>
        <v>N/A</v>
      </c>
      <c r="G122" s="29">
        <v>1605.9829147</v>
      </c>
      <c r="H122" s="27" t="str">
        <f t="shared" si="13"/>
        <v>N/A</v>
      </c>
      <c r="I122" s="8">
        <v>1.4790000000000001</v>
      </c>
      <c r="J122" s="8">
        <v>27.06</v>
      </c>
      <c r="K122" s="28" t="s">
        <v>734</v>
      </c>
      <c r="L122" s="105" t="str">
        <f t="shared" si="16"/>
        <v>Yes</v>
      </c>
    </row>
    <row r="123" spans="1:12" ht="25.5" x14ac:dyDescent="0.2">
      <c r="A123" s="168" t="s">
        <v>640</v>
      </c>
      <c r="B123" s="22" t="s">
        <v>213</v>
      </c>
      <c r="C123" s="29">
        <v>296485793</v>
      </c>
      <c r="D123" s="27" t="str">
        <f t="shared" ref="D123:D131" si="17">IF($B123="N/A","N/A",IF(C123&gt;10,"No",IF(C123&lt;-10,"No","Yes")))</f>
        <v>N/A</v>
      </c>
      <c r="E123" s="29">
        <v>313573426</v>
      </c>
      <c r="F123" s="27" t="str">
        <f t="shared" ref="F123:F131" si="18">IF($B123="N/A","N/A",IF(E123&gt;10,"No",IF(E123&lt;-10,"No","Yes")))</f>
        <v>N/A</v>
      </c>
      <c r="G123" s="29">
        <v>334449678</v>
      </c>
      <c r="H123" s="27" t="str">
        <f t="shared" ref="H123:H131" si="19">IF($B123="N/A","N/A",IF(G123&gt;10,"No",IF(G123&lt;-10,"No","Yes")))</f>
        <v>N/A</v>
      </c>
      <c r="I123" s="8">
        <v>5.7629999999999999</v>
      </c>
      <c r="J123" s="8">
        <v>6.6580000000000004</v>
      </c>
      <c r="K123" s="28" t="s">
        <v>734</v>
      </c>
      <c r="L123" s="105" t="str">
        <f t="shared" si="16"/>
        <v>Yes</v>
      </c>
    </row>
    <row r="124" spans="1:12" x14ac:dyDescent="0.2">
      <c r="A124" s="168" t="s">
        <v>641</v>
      </c>
      <c r="B124" s="22" t="s">
        <v>213</v>
      </c>
      <c r="C124" s="23">
        <v>7829</v>
      </c>
      <c r="D124" s="27" t="str">
        <f t="shared" si="17"/>
        <v>N/A</v>
      </c>
      <c r="E124" s="23">
        <v>9100</v>
      </c>
      <c r="F124" s="27" t="str">
        <f t="shared" si="18"/>
        <v>N/A</v>
      </c>
      <c r="G124" s="23">
        <v>8016</v>
      </c>
      <c r="H124" s="27" t="str">
        <f t="shared" si="19"/>
        <v>N/A</v>
      </c>
      <c r="I124" s="8">
        <v>16.23</v>
      </c>
      <c r="J124" s="8">
        <v>-11.9</v>
      </c>
      <c r="K124" s="28" t="s">
        <v>734</v>
      </c>
      <c r="L124" s="105" t="str">
        <f t="shared" si="16"/>
        <v>Yes</v>
      </c>
    </row>
    <row r="125" spans="1:12" ht="25.5" x14ac:dyDescent="0.2">
      <c r="A125" s="168" t="s">
        <v>1436</v>
      </c>
      <c r="B125" s="22" t="s">
        <v>213</v>
      </c>
      <c r="C125" s="29">
        <v>37870.199642</v>
      </c>
      <c r="D125" s="27" t="str">
        <f t="shared" si="17"/>
        <v>N/A</v>
      </c>
      <c r="E125" s="29">
        <v>34458.618241999997</v>
      </c>
      <c r="F125" s="27" t="str">
        <f t="shared" si="18"/>
        <v>N/A</v>
      </c>
      <c r="G125" s="29">
        <v>41722.764221999998</v>
      </c>
      <c r="H125" s="27" t="str">
        <f t="shared" si="19"/>
        <v>N/A</v>
      </c>
      <c r="I125" s="8">
        <v>-9.01</v>
      </c>
      <c r="J125" s="8">
        <v>21.08</v>
      </c>
      <c r="K125" s="28" t="s">
        <v>734</v>
      </c>
      <c r="L125" s="105" t="str">
        <f t="shared" si="16"/>
        <v>Yes</v>
      </c>
    </row>
    <row r="126" spans="1:12" ht="25.5" x14ac:dyDescent="0.2">
      <c r="A126" s="168" t="s">
        <v>642</v>
      </c>
      <c r="B126" s="22" t="s">
        <v>213</v>
      </c>
      <c r="C126" s="29">
        <v>54887121</v>
      </c>
      <c r="D126" s="27" t="str">
        <f t="shared" si="17"/>
        <v>N/A</v>
      </c>
      <c r="E126" s="29">
        <v>54069503</v>
      </c>
      <c r="F126" s="27" t="str">
        <f t="shared" si="18"/>
        <v>N/A</v>
      </c>
      <c r="G126" s="29">
        <v>62703077</v>
      </c>
      <c r="H126" s="27" t="str">
        <f t="shared" si="19"/>
        <v>N/A</v>
      </c>
      <c r="I126" s="8">
        <v>-1.49</v>
      </c>
      <c r="J126" s="8">
        <v>15.97</v>
      </c>
      <c r="K126" s="28" t="s">
        <v>734</v>
      </c>
      <c r="L126" s="105" t="str">
        <f t="shared" si="16"/>
        <v>Yes</v>
      </c>
    </row>
    <row r="127" spans="1:12" x14ac:dyDescent="0.2">
      <c r="A127" s="168" t="s">
        <v>643</v>
      </c>
      <c r="B127" s="22" t="s">
        <v>213</v>
      </c>
      <c r="C127" s="23">
        <v>18430</v>
      </c>
      <c r="D127" s="27" t="str">
        <f t="shared" si="17"/>
        <v>N/A</v>
      </c>
      <c r="E127" s="23">
        <v>14647</v>
      </c>
      <c r="F127" s="27" t="str">
        <f t="shared" si="18"/>
        <v>N/A</v>
      </c>
      <c r="G127" s="23">
        <v>15517</v>
      </c>
      <c r="H127" s="27" t="str">
        <f t="shared" si="19"/>
        <v>N/A</v>
      </c>
      <c r="I127" s="8">
        <v>-20.5</v>
      </c>
      <c r="J127" s="8">
        <v>5.94</v>
      </c>
      <c r="K127" s="28" t="s">
        <v>734</v>
      </c>
      <c r="L127" s="105" t="str">
        <f t="shared" si="16"/>
        <v>Yes</v>
      </c>
    </row>
    <row r="128" spans="1:12" ht="25.5" x14ac:dyDescent="0.2">
      <c r="A128" s="168" t="s">
        <v>1437</v>
      </c>
      <c r="B128" s="22" t="s">
        <v>213</v>
      </c>
      <c r="C128" s="29">
        <v>2978.1400434000002</v>
      </c>
      <c r="D128" s="27" t="str">
        <f t="shared" si="17"/>
        <v>N/A</v>
      </c>
      <c r="E128" s="29">
        <v>3691.5069979999998</v>
      </c>
      <c r="F128" s="27" t="str">
        <f t="shared" si="18"/>
        <v>N/A</v>
      </c>
      <c r="G128" s="29">
        <v>4040.9278211000001</v>
      </c>
      <c r="H128" s="27" t="str">
        <f t="shared" si="19"/>
        <v>N/A</v>
      </c>
      <c r="I128" s="8">
        <v>23.95</v>
      </c>
      <c r="J128" s="8">
        <v>9.4659999999999993</v>
      </c>
      <c r="K128" s="28" t="s">
        <v>734</v>
      </c>
      <c r="L128" s="105" t="str">
        <f t="shared" si="16"/>
        <v>Yes</v>
      </c>
    </row>
    <row r="129" spans="1:12" ht="25.5" x14ac:dyDescent="0.2">
      <c r="A129" s="168" t="s">
        <v>644</v>
      </c>
      <c r="B129" s="22" t="s">
        <v>213</v>
      </c>
      <c r="C129" s="29">
        <v>137454833</v>
      </c>
      <c r="D129" s="27" t="str">
        <f t="shared" si="17"/>
        <v>N/A</v>
      </c>
      <c r="E129" s="29">
        <v>146247360</v>
      </c>
      <c r="F129" s="27" t="str">
        <f t="shared" si="18"/>
        <v>N/A</v>
      </c>
      <c r="G129" s="29">
        <v>155772631</v>
      </c>
      <c r="H129" s="27" t="str">
        <f t="shared" si="19"/>
        <v>N/A</v>
      </c>
      <c r="I129" s="8">
        <v>6.3970000000000002</v>
      </c>
      <c r="J129" s="8">
        <v>6.5129999999999999</v>
      </c>
      <c r="K129" s="28" t="s">
        <v>734</v>
      </c>
      <c r="L129" s="105" t="str">
        <f t="shared" si="16"/>
        <v>Yes</v>
      </c>
    </row>
    <row r="130" spans="1:12" x14ac:dyDescent="0.2">
      <c r="A130" s="168" t="s">
        <v>645</v>
      </c>
      <c r="B130" s="22" t="s">
        <v>213</v>
      </c>
      <c r="C130" s="23">
        <v>9013</v>
      </c>
      <c r="D130" s="27" t="str">
        <f t="shared" si="17"/>
        <v>N/A</v>
      </c>
      <c r="E130" s="23">
        <v>9421</v>
      </c>
      <c r="F130" s="27" t="str">
        <f t="shared" si="18"/>
        <v>N/A</v>
      </c>
      <c r="G130" s="23">
        <v>9757</v>
      </c>
      <c r="H130" s="27" t="str">
        <f t="shared" si="19"/>
        <v>N/A</v>
      </c>
      <c r="I130" s="8">
        <v>4.5270000000000001</v>
      </c>
      <c r="J130" s="8">
        <v>3.5670000000000002</v>
      </c>
      <c r="K130" s="28" t="s">
        <v>734</v>
      </c>
      <c r="L130" s="105" t="str">
        <f t="shared" si="16"/>
        <v>Yes</v>
      </c>
    </row>
    <row r="131" spans="1:12" ht="25.5" x14ac:dyDescent="0.2">
      <c r="A131" s="168" t="s">
        <v>1438</v>
      </c>
      <c r="B131" s="22" t="s">
        <v>213</v>
      </c>
      <c r="C131" s="29">
        <v>15250.730389</v>
      </c>
      <c r="D131" s="27" t="str">
        <f t="shared" si="17"/>
        <v>N/A</v>
      </c>
      <c r="E131" s="29">
        <v>15523.549516999999</v>
      </c>
      <c r="F131" s="27" t="str">
        <f t="shared" si="18"/>
        <v>N/A</v>
      </c>
      <c r="G131" s="29">
        <v>15965.217895</v>
      </c>
      <c r="H131" s="27" t="str">
        <f t="shared" si="19"/>
        <v>N/A</v>
      </c>
      <c r="I131" s="8">
        <v>1.7889999999999999</v>
      </c>
      <c r="J131" s="8">
        <v>2.8450000000000002</v>
      </c>
      <c r="K131" s="28" t="s">
        <v>734</v>
      </c>
      <c r="L131" s="105" t="str">
        <f t="shared" si="16"/>
        <v>Yes</v>
      </c>
    </row>
    <row r="132" spans="1:12" x14ac:dyDescent="0.2">
      <c r="A132" s="168" t="s">
        <v>1439</v>
      </c>
      <c r="B132" s="22" t="s">
        <v>213</v>
      </c>
      <c r="C132" s="29">
        <v>737.02098117000003</v>
      </c>
      <c r="D132" s="27" t="str">
        <f t="shared" ref="D132:D143" si="20">IF($B132="N/A","N/A",IF(C132&gt;10,"No",IF(C132&lt;-10,"No","Yes")))</f>
        <v>N/A</v>
      </c>
      <c r="E132" s="29">
        <v>664.02407670000002</v>
      </c>
      <c r="F132" s="27" t="str">
        <f t="shared" ref="F132:F143" si="21">IF($B132="N/A","N/A",IF(E132&gt;10,"No",IF(E132&lt;-10,"No","Yes")))</f>
        <v>N/A</v>
      </c>
      <c r="G132" s="29">
        <v>564.24413879999997</v>
      </c>
      <c r="H132" s="27" t="str">
        <f t="shared" ref="H132:H143" si="22">IF($B132="N/A","N/A",IF(G132&gt;10,"No",IF(G132&lt;-10,"No","Yes")))</f>
        <v>N/A</v>
      </c>
      <c r="I132" s="8">
        <v>-9.9</v>
      </c>
      <c r="J132" s="8">
        <v>-15</v>
      </c>
      <c r="K132" s="28" t="s">
        <v>734</v>
      </c>
      <c r="L132" s="105" t="str">
        <f t="shared" ref="L132:L143" si="23">IF(J132="Div by 0", "N/A", IF(K132="N/A","N/A", IF(J132&gt;VALUE(MID(K132,1,2)), "No", IF(J132&lt;-1*VALUE(MID(K132,1,2)), "No", "Yes"))))</f>
        <v>Yes</v>
      </c>
    </row>
    <row r="133" spans="1:12" x14ac:dyDescent="0.2">
      <c r="A133" s="168" t="s">
        <v>1440</v>
      </c>
      <c r="B133" s="22" t="s">
        <v>213</v>
      </c>
      <c r="C133" s="29">
        <v>560.47491294999998</v>
      </c>
      <c r="D133" s="27" t="str">
        <f t="shared" si="20"/>
        <v>N/A</v>
      </c>
      <c r="E133" s="29">
        <v>483.63246072999999</v>
      </c>
      <c r="F133" s="27" t="str">
        <f t="shared" si="21"/>
        <v>N/A</v>
      </c>
      <c r="G133" s="29">
        <v>452.55478740000001</v>
      </c>
      <c r="H133" s="27" t="str">
        <f t="shared" si="22"/>
        <v>N/A</v>
      </c>
      <c r="I133" s="8">
        <v>-13.7</v>
      </c>
      <c r="J133" s="8">
        <v>-6.43</v>
      </c>
      <c r="K133" s="28" t="s">
        <v>734</v>
      </c>
      <c r="L133" s="105" t="str">
        <f t="shared" si="23"/>
        <v>Yes</v>
      </c>
    </row>
    <row r="134" spans="1:12" x14ac:dyDescent="0.2">
      <c r="A134" s="168" t="s">
        <v>1441</v>
      </c>
      <c r="B134" s="22" t="s">
        <v>213</v>
      </c>
      <c r="C134" s="29">
        <v>1030.1536675</v>
      </c>
      <c r="D134" s="27" t="str">
        <f t="shared" si="20"/>
        <v>N/A</v>
      </c>
      <c r="E134" s="29">
        <v>966.14220197999998</v>
      </c>
      <c r="F134" s="27" t="str">
        <f t="shared" si="21"/>
        <v>N/A</v>
      </c>
      <c r="G134" s="29">
        <v>724.26583101000006</v>
      </c>
      <c r="H134" s="27" t="str">
        <f t="shared" si="22"/>
        <v>N/A</v>
      </c>
      <c r="I134" s="8">
        <v>-6.21</v>
      </c>
      <c r="J134" s="8">
        <v>-25</v>
      </c>
      <c r="K134" s="28" t="s">
        <v>734</v>
      </c>
      <c r="L134" s="105" t="str">
        <f t="shared" si="23"/>
        <v>Yes</v>
      </c>
    </row>
    <row r="135" spans="1:12" x14ac:dyDescent="0.2">
      <c r="A135" s="168" t="s">
        <v>1442</v>
      </c>
      <c r="B135" s="22" t="s">
        <v>213</v>
      </c>
      <c r="C135" s="29">
        <v>11467.708119999999</v>
      </c>
      <c r="D135" s="27" t="str">
        <f t="shared" si="20"/>
        <v>N/A</v>
      </c>
      <c r="E135" s="29">
        <v>12223.782213</v>
      </c>
      <c r="F135" s="27" t="str">
        <f t="shared" si="21"/>
        <v>N/A</v>
      </c>
      <c r="G135" s="29">
        <v>8666.2244601000002</v>
      </c>
      <c r="H135" s="27" t="str">
        <f t="shared" si="22"/>
        <v>N/A</v>
      </c>
      <c r="I135" s="8">
        <v>6.593</v>
      </c>
      <c r="J135" s="8">
        <v>-29.1</v>
      </c>
      <c r="K135" s="28" t="s">
        <v>734</v>
      </c>
      <c r="L135" s="105" t="str">
        <f t="shared" si="23"/>
        <v>Yes</v>
      </c>
    </row>
    <row r="136" spans="1:12" x14ac:dyDescent="0.2">
      <c r="A136" s="168" t="s">
        <v>1443</v>
      </c>
      <c r="B136" s="22" t="s">
        <v>213</v>
      </c>
      <c r="C136" s="29">
        <v>17467.500294000001</v>
      </c>
      <c r="D136" s="27" t="str">
        <f t="shared" si="20"/>
        <v>N/A</v>
      </c>
      <c r="E136" s="29">
        <v>18509.831212000001</v>
      </c>
      <c r="F136" s="27" t="str">
        <f t="shared" si="21"/>
        <v>N/A</v>
      </c>
      <c r="G136" s="29">
        <v>13589.622342999999</v>
      </c>
      <c r="H136" s="27" t="str">
        <f t="shared" si="22"/>
        <v>N/A</v>
      </c>
      <c r="I136" s="8">
        <v>5.9669999999999996</v>
      </c>
      <c r="J136" s="8">
        <v>-26.6</v>
      </c>
      <c r="K136" s="28" t="s">
        <v>734</v>
      </c>
      <c r="L136" s="105" t="str">
        <f t="shared" si="23"/>
        <v>Yes</v>
      </c>
    </row>
    <row r="137" spans="1:12" x14ac:dyDescent="0.2">
      <c r="A137" s="168" t="s">
        <v>1444</v>
      </c>
      <c r="B137" s="22" t="s">
        <v>213</v>
      </c>
      <c r="C137" s="29">
        <v>4343.5953858000003</v>
      </c>
      <c r="D137" s="27" t="str">
        <f t="shared" si="20"/>
        <v>N/A</v>
      </c>
      <c r="E137" s="29">
        <v>4719.0868227000001</v>
      </c>
      <c r="F137" s="27" t="str">
        <f t="shared" si="21"/>
        <v>N/A</v>
      </c>
      <c r="G137" s="29">
        <v>3293.3130919</v>
      </c>
      <c r="H137" s="27" t="str">
        <f t="shared" si="22"/>
        <v>N/A</v>
      </c>
      <c r="I137" s="8">
        <v>8.6449999999999996</v>
      </c>
      <c r="J137" s="8">
        <v>-30.2</v>
      </c>
      <c r="K137" s="28" t="s">
        <v>734</v>
      </c>
      <c r="L137" s="105" t="str">
        <f t="shared" si="23"/>
        <v>No</v>
      </c>
    </row>
    <row r="138" spans="1:12" x14ac:dyDescent="0.2">
      <c r="A138" s="168" t="s">
        <v>1445</v>
      </c>
      <c r="B138" s="22" t="s">
        <v>213</v>
      </c>
      <c r="C138" s="29">
        <v>119.57264169</v>
      </c>
      <c r="D138" s="27" t="str">
        <f t="shared" si="20"/>
        <v>N/A</v>
      </c>
      <c r="E138" s="29">
        <v>70.542359904999998</v>
      </c>
      <c r="F138" s="27" t="str">
        <f t="shared" si="21"/>
        <v>N/A</v>
      </c>
      <c r="G138" s="29">
        <v>48.430959485999999</v>
      </c>
      <c r="H138" s="27" t="str">
        <f t="shared" si="22"/>
        <v>N/A</v>
      </c>
      <c r="I138" s="8">
        <v>-41</v>
      </c>
      <c r="J138" s="8">
        <v>-31.3</v>
      </c>
      <c r="K138" s="28" t="s">
        <v>734</v>
      </c>
      <c r="L138" s="105" t="str">
        <f t="shared" si="23"/>
        <v>No</v>
      </c>
    </row>
    <row r="139" spans="1:12" x14ac:dyDescent="0.2">
      <c r="A139" s="168" t="s">
        <v>1446</v>
      </c>
      <c r="B139" s="22" t="s">
        <v>213</v>
      </c>
      <c r="C139" s="29">
        <v>151.36997105</v>
      </c>
      <c r="D139" s="27" t="str">
        <f t="shared" si="20"/>
        <v>N/A</v>
      </c>
      <c r="E139" s="29">
        <v>87.803564237000003</v>
      </c>
      <c r="F139" s="27" t="str">
        <f t="shared" si="21"/>
        <v>N/A</v>
      </c>
      <c r="G139" s="29">
        <v>49.217331362000003</v>
      </c>
      <c r="H139" s="27" t="str">
        <f t="shared" si="22"/>
        <v>N/A</v>
      </c>
      <c r="I139" s="8">
        <v>-42</v>
      </c>
      <c r="J139" s="8">
        <v>-43.9</v>
      </c>
      <c r="K139" s="28" t="s">
        <v>734</v>
      </c>
      <c r="L139" s="105" t="str">
        <f t="shared" si="23"/>
        <v>No</v>
      </c>
    </row>
    <row r="140" spans="1:12" x14ac:dyDescent="0.2">
      <c r="A140" s="168" t="s">
        <v>1447</v>
      </c>
      <c r="B140" s="22" t="s">
        <v>213</v>
      </c>
      <c r="C140" s="29">
        <v>83.524009547000006</v>
      </c>
      <c r="D140" s="27" t="str">
        <f t="shared" si="20"/>
        <v>N/A</v>
      </c>
      <c r="E140" s="29">
        <v>53.348767080000002</v>
      </c>
      <c r="F140" s="27" t="str">
        <f t="shared" si="21"/>
        <v>N/A</v>
      </c>
      <c r="G140" s="29">
        <v>49.536118848999998</v>
      </c>
      <c r="H140" s="27" t="str">
        <f t="shared" si="22"/>
        <v>N/A</v>
      </c>
      <c r="I140" s="8">
        <v>-36.1</v>
      </c>
      <c r="J140" s="8">
        <v>-7.15</v>
      </c>
      <c r="K140" s="28" t="s">
        <v>734</v>
      </c>
      <c r="L140" s="105" t="str">
        <f t="shared" si="23"/>
        <v>Yes</v>
      </c>
    </row>
    <row r="141" spans="1:12" x14ac:dyDescent="0.2">
      <c r="A141" s="168" t="s">
        <v>1448</v>
      </c>
      <c r="B141" s="22" t="s">
        <v>213</v>
      </c>
      <c r="C141" s="29">
        <v>10074.878655</v>
      </c>
      <c r="D141" s="27" t="str">
        <f t="shared" si="20"/>
        <v>N/A</v>
      </c>
      <c r="E141" s="29">
        <v>10533.390701</v>
      </c>
      <c r="F141" s="27" t="str">
        <f t="shared" si="21"/>
        <v>N/A</v>
      </c>
      <c r="G141" s="29">
        <v>10852.675252000001</v>
      </c>
      <c r="H141" s="27" t="str">
        <f t="shared" si="22"/>
        <v>N/A</v>
      </c>
      <c r="I141" s="8">
        <v>4.5510000000000002</v>
      </c>
      <c r="J141" s="8">
        <v>3.0310000000000001</v>
      </c>
      <c r="K141" s="28" t="s">
        <v>734</v>
      </c>
      <c r="L141" s="105" t="str">
        <f t="shared" si="23"/>
        <v>Yes</v>
      </c>
    </row>
    <row r="142" spans="1:12" x14ac:dyDescent="0.2">
      <c r="A142" s="168" t="s">
        <v>1449</v>
      </c>
      <c r="B142" s="22" t="s">
        <v>213</v>
      </c>
      <c r="C142" s="29">
        <v>6425.5934052000002</v>
      </c>
      <c r="D142" s="27" t="str">
        <f t="shared" si="20"/>
        <v>N/A</v>
      </c>
      <c r="E142" s="29">
        <v>6953.7004833000001</v>
      </c>
      <c r="F142" s="27" t="str">
        <f t="shared" si="21"/>
        <v>N/A</v>
      </c>
      <c r="G142" s="29">
        <v>7297.4291480000002</v>
      </c>
      <c r="H142" s="27" t="str">
        <f t="shared" si="22"/>
        <v>N/A</v>
      </c>
      <c r="I142" s="8">
        <v>8.2189999999999994</v>
      </c>
      <c r="J142" s="8">
        <v>4.9429999999999996</v>
      </c>
      <c r="K142" s="28" t="s">
        <v>734</v>
      </c>
      <c r="L142" s="105" t="str">
        <f t="shared" si="23"/>
        <v>Yes</v>
      </c>
    </row>
    <row r="143" spans="1:12" x14ac:dyDescent="0.2">
      <c r="A143" s="168" t="s">
        <v>1450</v>
      </c>
      <c r="B143" s="22" t="s">
        <v>213</v>
      </c>
      <c r="C143" s="29">
        <v>17029.353094999999</v>
      </c>
      <c r="D143" s="27" t="str">
        <f t="shared" si="20"/>
        <v>N/A</v>
      </c>
      <c r="E143" s="29">
        <v>17740.682739</v>
      </c>
      <c r="F143" s="27" t="str">
        <f t="shared" si="21"/>
        <v>N/A</v>
      </c>
      <c r="G143" s="29">
        <v>18640.632157</v>
      </c>
      <c r="H143" s="27" t="str">
        <f t="shared" si="22"/>
        <v>N/A</v>
      </c>
      <c r="I143" s="8">
        <v>4.1769999999999996</v>
      </c>
      <c r="J143" s="8">
        <v>5.0730000000000004</v>
      </c>
      <c r="K143" s="28" t="s">
        <v>734</v>
      </c>
      <c r="L143" s="105" t="str">
        <f t="shared" si="23"/>
        <v>Yes</v>
      </c>
    </row>
    <row r="144" spans="1:12" x14ac:dyDescent="0.2">
      <c r="A144" s="168" t="s">
        <v>89</v>
      </c>
      <c r="B144" s="22" t="s">
        <v>213</v>
      </c>
      <c r="C144" s="4">
        <v>21.067508751999998</v>
      </c>
      <c r="D144" s="27" t="str">
        <f t="shared" ref="D144:D161" si="24">IF($B144="N/A","N/A",IF(C144&gt;10,"No",IF(C144&lt;-10,"No","Yes")))</f>
        <v>N/A</v>
      </c>
      <c r="E144" s="4">
        <v>20.741155499000001</v>
      </c>
      <c r="F144" s="27" t="str">
        <f t="shared" ref="F144:F161" si="25">IF($B144="N/A","N/A",IF(E144&gt;10,"No",IF(E144&lt;-10,"No","Yes")))</f>
        <v>N/A</v>
      </c>
      <c r="G144" s="4">
        <v>19.068594523000002</v>
      </c>
      <c r="H144" s="27" t="str">
        <f t="shared" ref="H144:H161" si="26">IF($B144="N/A","N/A",IF(G144&gt;10,"No",IF(G144&lt;-10,"No","Yes")))</f>
        <v>N/A</v>
      </c>
      <c r="I144" s="8">
        <v>-1.55</v>
      </c>
      <c r="J144" s="8">
        <v>-8.06</v>
      </c>
      <c r="K144" s="28" t="s">
        <v>734</v>
      </c>
      <c r="L144" s="105" t="str">
        <f t="shared" ref="L144:L161" si="27">IF(J144="Div by 0", "N/A", IF(K144="N/A","N/A", IF(J144&gt;VALUE(MID(K144,1,2)), "No", IF(J144&lt;-1*VALUE(MID(K144,1,2)), "No", "Yes"))))</f>
        <v>Yes</v>
      </c>
    </row>
    <row r="145" spans="1:12" x14ac:dyDescent="0.2">
      <c r="A145" s="168" t="s">
        <v>474</v>
      </c>
      <c r="B145" s="22" t="s">
        <v>213</v>
      </c>
      <c r="C145" s="4">
        <v>20.650669128000001</v>
      </c>
      <c r="D145" s="27" t="str">
        <f t="shared" si="24"/>
        <v>N/A</v>
      </c>
      <c r="E145" s="4">
        <v>20.565847765000001</v>
      </c>
      <c r="F145" s="27" t="str">
        <f t="shared" si="25"/>
        <v>N/A</v>
      </c>
      <c r="G145" s="4">
        <v>18.935821611000001</v>
      </c>
      <c r="H145" s="27" t="str">
        <f t="shared" si="26"/>
        <v>N/A</v>
      </c>
      <c r="I145" s="8">
        <v>-0.41099999999999998</v>
      </c>
      <c r="J145" s="8">
        <v>-7.93</v>
      </c>
      <c r="K145" s="28" t="s">
        <v>734</v>
      </c>
      <c r="L145" s="105" t="str">
        <f t="shared" si="27"/>
        <v>Yes</v>
      </c>
    </row>
    <row r="146" spans="1:12" x14ac:dyDescent="0.2">
      <c r="A146" s="168" t="s">
        <v>475</v>
      </c>
      <c r="B146" s="22" t="s">
        <v>213</v>
      </c>
      <c r="C146" s="4">
        <v>21.654733491999998</v>
      </c>
      <c r="D146" s="27" t="str">
        <f t="shared" si="24"/>
        <v>N/A</v>
      </c>
      <c r="E146" s="4">
        <v>21.121407256000001</v>
      </c>
      <c r="F146" s="27" t="str">
        <f t="shared" si="25"/>
        <v>N/A</v>
      </c>
      <c r="G146" s="4">
        <v>19.452181986999999</v>
      </c>
      <c r="H146" s="27" t="str">
        <f t="shared" si="26"/>
        <v>N/A</v>
      </c>
      <c r="I146" s="8">
        <v>-2.46</v>
      </c>
      <c r="J146" s="8">
        <v>-7.9</v>
      </c>
      <c r="K146" s="28" t="s">
        <v>734</v>
      </c>
      <c r="L146" s="105" t="str">
        <f t="shared" si="27"/>
        <v>Yes</v>
      </c>
    </row>
    <row r="147" spans="1:12" x14ac:dyDescent="0.2">
      <c r="A147" s="168" t="s">
        <v>1451</v>
      </c>
      <c r="B147" s="22" t="s">
        <v>213</v>
      </c>
      <c r="C147" s="4">
        <v>22.597927901999999</v>
      </c>
      <c r="D147" s="27" t="str">
        <f t="shared" si="24"/>
        <v>N/A</v>
      </c>
      <c r="E147" s="4">
        <v>22.075829600999999</v>
      </c>
      <c r="F147" s="27" t="str">
        <f t="shared" si="25"/>
        <v>N/A</v>
      </c>
      <c r="G147" s="4">
        <v>20.700591351</v>
      </c>
      <c r="H147" s="27" t="str">
        <f t="shared" si="26"/>
        <v>N/A</v>
      </c>
      <c r="I147" s="8">
        <v>-2.31</v>
      </c>
      <c r="J147" s="8">
        <v>-6.23</v>
      </c>
      <c r="K147" s="28" t="s">
        <v>734</v>
      </c>
      <c r="L147" s="105" t="str">
        <f t="shared" si="27"/>
        <v>Yes</v>
      </c>
    </row>
    <row r="148" spans="1:12" x14ac:dyDescent="0.2">
      <c r="A148" s="168" t="s">
        <v>1452</v>
      </c>
      <c r="B148" s="22" t="s">
        <v>213</v>
      </c>
      <c r="C148" s="4">
        <v>35.008600076</v>
      </c>
      <c r="D148" s="27" t="str">
        <f t="shared" si="24"/>
        <v>N/A</v>
      </c>
      <c r="E148" s="4">
        <v>34.019331454000003</v>
      </c>
      <c r="F148" s="27" t="str">
        <f t="shared" si="25"/>
        <v>N/A</v>
      </c>
      <c r="G148" s="4">
        <v>32.828484654999997</v>
      </c>
      <c r="H148" s="27" t="str">
        <f t="shared" si="26"/>
        <v>N/A</v>
      </c>
      <c r="I148" s="8">
        <v>-2.83</v>
      </c>
      <c r="J148" s="8">
        <v>-3.5</v>
      </c>
      <c r="K148" s="28" t="s">
        <v>734</v>
      </c>
      <c r="L148" s="105" t="str">
        <f t="shared" si="27"/>
        <v>Yes</v>
      </c>
    </row>
    <row r="149" spans="1:12" x14ac:dyDescent="0.2">
      <c r="A149" s="168" t="s">
        <v>1453</v>
      </c>
      <c r="B149" s="22" t="s">
        <v>213</v>
      </c>
      <c r="C149" s="4">
        <v>7.6499602227999999</v>
      </c>
      <c r="D149" s="27" t="str">
        <f t="shared" si="24"/>
        <v>N/A</v>
      </c>
      <c r="E149" s="4">
        <v>7.5891314590999999</v>
      </c>
      <c r="F149" s="27" t="str">
        <f t="shared" si="25"/>
        <v>N/A</v>
      </c>
      <c r="G149" s="4">
        <v>7.2701949860999999</v>
      </c>
      <c r="H149" s="27" t="str">
        <f t="shared" si="26"/>
        <v>N/A</v>
      </c>
      <c r="I149" s="8">
        <v>-0.79500000000000004</v>
      </c>
      <c r="J149" s="8">
        <v>-4.2</v>
      </c>
      <c r="K149" s="28" t="s">
        <v>734</v>
      </c>
      <c r="L149" s="105" t="str">
        <f t="shared" si="27"/>
        <v>Yes</v>
      </c>
    </row>
    <row r="150" spans="1:12" x14ac:dyDescent="0.2">
      <c r="A150" s="168" t="s">
        <v>90</v>
      </c>
      <c r="B150" s="22" t="s">
        <v>213</v>
      </c>
      <c r="C150" s="4">
        <v>32.996262655000002</v>
      </c>
      <c r="D150" s="27" t="str">
        <f t="shared" si="24"/>
        <v>N/A</v>
      </c>
      <c r="E150" s="4">
        <v>19.408766797999998</v>
      </c>
      <c r="F150" s="27" t="str">
        <f t="shared" si="25"/>
        <v>N/A</v>
      </c>
      <c r="G150" s="4">
        <v>16.924533912000001</v>
      </c>
      <c r="H150" s="27" t="str">
        <f t="shared" si="26"/>
        <v>N/A</v>
      </c>
      <c r="I150" s="8">
        <v>-41.2</v>
      </c>
      <c r="J150" s="8">
        <v>-12.8</v>
      </c>
      <c r="K150" s="28" t="s">
        <v>734</v>
      </c>
      <c r="L150" s="105" t="str">
        <f t="shared" si="27"/>
        <v>Yes</v>
      </c>
    </row>
    <row r="151" spans="1:12" x14ac:dyDescent="0.2">
      <c r="A151" s="168" t="s">
        <v>476</v>
      </c>
      <c r="B151" s="22" t="s">
        <v>213</v>
      </c>
      <c r="C151" s="4">
        <v>35.094600831000001</v>
      </c>
      <c r="D151" s="27" t="str">
        <f t="shared" si="24"/>
        <v>N/A</v>
      </c>
      <c r="E151" s="4">
        <v>23.733387032</v>
      </c>
      <c r="F151" s="27" t="str">
        <f t="shared" si="25"/>
        <v>N/A</v>
      </c>
      <c r="G151" s="4">
        <v>19.912883632</v>
      </c>
      <c r="H151" s="27" t="str">
        <f t="shared" si="26"/>
        <v>N/A</v>
      </c>
      <c r="I151" s="8">
        <v>-32.4</v>
      </c>
      <c r="J151" s="8">
        <v>-16.100000000000001</v>
      </c>
      <c r="K151" s="28" t="s">
        <v>734</v>
      </c>
      <c r="L151" s="105" t="str">
        <f t="shared" si="27"/>
        <v>Yes</v>
      </c>
    </row>
    <row r="152" spans="1:12" x14ac:dyDescent="0.2">
      <c r="A152" s="168" t="s">
        <v>477</v>
      </c>
      <c r="B152" s="22" t="s">
        <v>213</v>
      </c>
      <c r="C152" s="4">
        <v>30.443914080999999</v>
      </c>
      <c r="D152" s="27" t="str">
        <f t="shared" si="24"/>
        <v>N/A</v>
      </c>
      <c r="E152" s="4">
        <v>13.868383853999999</v>
      </c>
      <c r="F152" s="27" t="str">
        <f t="shared" si="25"/>
        <v>N/A</v>
      </c>
      <c r="G152" s="4">
        <v>13.212627669</v>
      </c>
      <c r="H152" s="27" t="str">
        <f t="shared" si="26"/>
        <v>N/A</v>
      </c>
      <c r="I152" s="8">
        <v>-54.4</v>
      </c>
      <c r="J152" s="8">
        <v>-4.7300000000000004</v>
      </c>
      <c r="K152" s="28" t="s">
        <v>734</v>
      </c>
      <c r="L152" s="105" t="str">
        <f t="shared" si="27"/>
        <v>Yes</v>
      </c>
    </row>
    <row r="153" spans="1:12" x14ac:dyDescent="0.2">
      <c r="A153" s="168" t="s">
        <v>117</v>
      </c>
      <c r="B153" s="22" t="s">
        <v>213</v>
      </c>
      <c r="C153" s="4">
        <v>83.663307786999994</v>
      </c>
      <c r="D153" s="27" t="str">
        <f t="shared" si="24"/>
        <v>N/A</v>
      </c>
      <c r="E153" s="4">
        <v>84.612396013999998</v>
      </c>
      <c r="F153" s="27" t="str">
        <f t="shared" si="25"/>
        <v>N/A</v>
      </c>
      <c r="G153" s="4">
        <v>82.207710688999995</v>
      </c>
      <c r="H153" s="27" t="str">
        <f t="shared" si="26"/>
        <v>N/A</v>
      </c>
      <c r="I153" s="8">
        <v>1.1339999999999999</v>
      </c>
      <c r="J153" s="8">
        <v>-2.84</v>
      </c>
      <c r="K153" s="28" t="s">
        <v>734</v>
      </c>
      <c r="L153" s="105" t="str">
        <f t="shared" si="27"/>
        <v>Yes</v>
      </c>
    </row>
    <row r="154" spans="1:12" x14ac:dyDescent="0.2">
      <c r="A154" s="168" t="s">
        <v>478</v>
      </c>
      <c r="B154" s="22" t="s">
        <v>213</v>
      </c>
      <c r="C154" s="4">
        <v>79.718504844999998</v>
      </c>
      <c r="D154" s="27" t="str">
        <f t="shared" si="24"/>
        <v>N/A</v>
      </c>
      <c r="E154" s="4">
        <v>81.506242448999998</v>
      </c>
      <c r="F154" s="27" t="str">
        <f t="shared" si="25"/>
        <v>N/A</v>
      </c>
      <c r="G154" s="4">
        <v>78.760390025999996</v>
      </c>
      <c r="H154" s="27" t="str">
        <f t="shared" si="26"/>
        <v>N/A</v>
      </c>
      <c r="I154" s="8">
        <v>2.2429999999999999</v>
      </c>
      <c r="J154" s="8">
        <v>-3.37</v>
      </c>
      <c r="K154" s="28" t="s">
        <v>734</v>
      </c>
      <c r="L154" s="105" t="str">
        <f t="shared" si="27"/>
        <v>Yes</v>
      </c>
    </row>
    <row r="155" spans="1:12" x14ac:dyDescent="0.2">
      <c r="A155" s="168" t="s">
        <v>479</v>
      </c>
      <c r="B155" s="22" t="s">
        <v>213</v>
      </c>
      <c r="C155" s="4">
        <v>89.874303897999994</v>
      </c>
      <c r="D155" s="27" t="str">
        <f t="shared" si="24"/>
        <v>N/A</v>
      </c>
      <c r="E155" s="4">
        <v>89.841369561999997</v>
      </c>
      <c r="F155" s="27" t="str">
        <f t="shared" si="25"/>
        <v>N/A</v>
      </c>
      <c r="G155" s="4">
        <v>88.542246981999995</v>
      </c>
      <c r="H155" s="27" t="str">
        <f t="shared" si="26"/>
        <v>N/A</v>
      </c>
      <c r="I155" s="8">
        <v>-3.6999999999999998E-2</v>
      </c>
      <c r="J155" s="8">
        <v>-1.45</v>
      </c>
      <c r="K155" s="28" t="s">
        <v>734</v>
      </c>
      <c r="L155" s="105" t="str">
        <f t="shared" si="27"/>
        <v>Yes</v>
      </c>
    </row>
    <row r="156" spans="1:12" x14ac:dyDescent="0.2">
      <c r="A156" s="168" t="s">
        <v>1454</v>
      </c>
      <c r="B156" s="22" t="s">
        <v>213</v>
      </c>
      <c r="C156" s="23">
        <v>0.80205467919999995</v>
      </c>
      <c r="D156" s="27" t="str">
        <f t="shared" si="24"/>
        <v>N/A</v>
      </c>
      <c r="E156" s="23">
        <v>0.61743154649999998</v>
      </c>
      <c r="F156" s="27" t="str">
        <f t="shared" si="25"/>
        <v>N/A</v>
      </c>
      <c r="G156" s="23">
        <v>0.55457380460000005</v>
      </c>
      <c r="H156" s="27" t="str">
        <f t="shared" si="26"/>
        <v>N/A</v>
      </c>
      <c r="I156" s="8">
        <v>-23</v>
      </c>
      <c r="J156" s="8">
        <v>-10.199999999999999</v>
      </c>
      <c r="K156" s="28" t="s">
        <v>734</v>
      </c>
      <c r="L156" s="105" t="str">
        <f t="shared" si="27"/>
        <v>Yes</v>
      </c>
    </row>
    <row r="157" spans="1:12" x14ac:dyDescent="0.2">
      <c r="A157" s="168" t="s">
        <v>1455</v>
      </c>
      <c r="B157" s="22" t="s">
        <v>213</v>
      </c>
      <c r="C157" s="23">
        <v>0.48379888269999999</v>
      </c>
      <c r="D157" s="27" t="str">
        <f t="shared" si="24"/>
        <v>N/A</v>
      </c>
      <c r="E157" s="23">
        <v>0.26975423479999999</v>
      </c>
      <c r="F157" s="27" t="str">
        <f t="shared" si="25"/>
        <v>N/A</v>
      </c>
      <c r="G157" s="23">
        <v>0.4584784214</v>
      </c>
      <c r="H157" s="27" t="str">
        <f t="shared" si="26"/>
        <v>N/A</v>
      </c>
      <c r="I157" s="8">
        <v>-44.2</v>
      </c>
      <c r="J157" s="8">
        <v>69.959999999999994</v>
      </c>
      <c r="K157" s="28" t="s">
        <v>734</v>
      </c>
      <c r="L157" s="105" t="str">
        <f t="shared" si="27"/>
        <v>No</v>
      </c>
    </row>
    <row r="158" spans="1:12" x14ac:dyDescent="0.2">
      <c r="A158" s="168" t="s">
        <v>1456</v>
      </c>
      <c r="B158" s="22" t="s">
        <v>213</v>
      </c>
      <c r="C158" s="23">
        <v>1.3135929464</v>
      </c>
      <c r="D158" s="27" t="str">
        <f t="shared" si="24"/>
        <v>N/A</v>
      </c>
      <c r="E158" s="23">
        <v>1.1768292682999999</v>
      </c>
      <c r="F158" s="27" t="str">
        <f t="shared" si="25"/>
        <v>N/A</v>
      </c>
      <c r="G158" s="23">
        <v>0.7015115354</v>
      </c>
      <c r="H158" s="27" t="str">
        <f t="shared" si="26"/>
        <v>N/A</v>
      </c>
      <c r="I158" s="8">
        <v>-10.4</v>
      </c>
      <c r="J158" s="8">
        <v>-40.4</v>
      </c>
      <c r="K158" s="28" t="s">
        <v>734</v>
      </c>
      <c r="L158" s="105" t="str">
        <f t="shared" si="27"/>
        <v>No</v>
      </c>
    </row>
    <row r="159" spans="1:12" x14ac:dyDescent="0.2">
      <c r="A159" s="168" t="s">
        <v>1457</v>
      </c>
      <c r="B159" s="22" t="s">
        <v>213</v>
      </c>
      <c r="C159" s="23">
        <v>254.04569006</v>
      </c>
      <c r="D159" s="27" t="str">
        <f t="shared" si="24"/>
        <v>N/A</v>
      </c>
      <c r="E159" s="23">
        <v>269.69775867999999</v>
      </c>
      <c r="F159" s="27" t="str">
        <f t="shared" si="25"/>
        <v>N/A</v>
      </c>
      <c r="G159" s="23">
        <v>234.01324609</v>
      </c>
      <c r="H159" s="27" t="str">
        <f t="shared" si="26"/>
        <v>N/A</v>
      </c>
      <c r="I159" s="8">
        <v>6.1609999999999996</v>
      </c>
      <c r="J159" s="8">
        <v>-13.2</v>
      </c>
      <c r="K159" s="28" t="s">
        <v>734</v>
      </c>
      <c r="L159" s="105" t="str">
        <f t="shared" si="27"/>
        <v>Yes</v>
      </c>
    </row>
    <row r="160" spans="1:12" x14ac:dyDescent="0.2">
      <c r="A160" s="168" t="s">
        <v>1458</v>
      </c>
      <c r="B160" s="22" t="s">
        <v>213</v>
      </c>
      <c r="C160" s="23">
        <v>255.29598562000001</v>
      </c>
      <c r="D160" s="27" t="str">
        <f t="shared" si="24"/>
        <v>N/A</v>
      </c>
      <c r="E160" s="23">
        <v>270.08352078000001</v>
      </c>
      <c r="F160" s="27" t="str">
        <f t="shared" si="25"/>
        <v>N/A</v>
      </c>
      <c r="G160" s="23">
        <v>235.05824711</v>
      </c>
      <c r="H160" s="27" t="str">
        <f t="shared" si="26"/>
        <v>N/A</v>
      </c>
      <c r="I160" s="8">
        <v>5.7919999999999998</v>
      </c>
      <c r="J160" s="8">
        <v>-13</v>
      </c>
      <c r="K160" s="28" t="s">
        <v>734</v>
      </c>
      <c r="L160" s="105" t="str">
        <f t="shared" si="27"/>
        <v>Yes</v>
      </c>
    </row>
    <row r="161" spans="1:12" x14ac:dyDescent="0.2">
      <c r="A161" s="168" t="s">
        <v>1459</v>
      </c>
      <c r="B161" s="22" t="s">
        <v>213</v>
      </c>
      <c r="C161" s="23">
        <v>246.35357737000001</v>
      </c>
      <c r="D161" s="27" t="str">
        <f t="shared" si="24"/>
        <v>N/A</v>
      </c>
      <c r="E161" s="23">
        <v>267.71150662000002</v>
      </c>
      <c r="F161" s="27" t="str">
        <f t="shared" si="25"/>
        <v>N/A</v>
      </c>
      <c r="G161" s="23">
        <v>227.99148574</v>
      </c>
      <c r="H161" s="27" t="str">
        <f t="shared" si="26"/>
        <v>N/A</v>
      </c>
      <c r="I161" s="8">
        <v>8.67</v>
      </c>
      <c r="J161" s="8">
        <v>-14.8</v>
      </c>
      <c r="K161" s="28" t="s">
        <v>734</v>
      </c>
      <c r="L161" s="105" t="str">
        <f t="shared" si="27"/>
        <v>Yes</v>
      </c>
    </row>
    <row r="162" spans="1:12" x14ac:dyDescent="0.2">
      <c r="A162" s="168" t="s">
        <v>1592</v>
      </c>
      <c r="B162" s="22" t="s">
        <v>213</v>
      </c>
      <c r="C162" s="23">
        <v>11</v>
      </c>
      <c r="D162" s="27" t="str">
        <f t="shared" ref="D162:D172" si="28">IF($B162="N/A","N/A",IF(C162&gt;10,"No",IF(C162&lt;-10,"No","Yes")))</f>
        <v>N/A</v>
      </c>
      <c r="E162" s="23">
        <v>11</v>
      </c>
      <c r="F162" s="27" t="str">
        <f t="shared" ref="F162:F172" si="29">IF($B162="N/A","N/A",IF(E162&gt;10,"No",IF(E162&lt;-10,"No","Yes")))</f>
        <v>N/A</v>
      </c>
      <c r="G162" s="23">
        <v>0</v>
      </c>
      <c r="H162" s="27" t="str">
        <f t="shared" ref="H162:H172" si="30">IF($B162="N/A","N/A",IF(G162&gt;10,"No",IF(G162&lt;-10,"No","Yes")))</f>
        <v>N/A</v>
      </c>
      <c r="I162" s="8">
        <v>0</v>
      </c>
      <c r="J162" s="8">
        <v>-100</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11</v>
      </c>
      <c r="H163" s="27" t="str">
        <f t="shared" si="30"/>
        <v>N/A</v>
      </c>
      <c r="I163" s="8">
        <v>25</v>
      </c>
      <c r="J163" s="8">
        <v>-40</v>
      </c>
      <c r="K163" s="10" t="s">
        <v>213</v>
      </c>
      <c r="L163" s="105" t="str">
        <f t="shared" si="31"/>
        <v>N/A</v>
      </c>
    </row>
    <row r="164" spans="1:12" ht="25.5" x14ac:dyDescent="0.2">
      <c r="A164" s="168" t="s">
        <v>1593</v>
      </c>
      <c r="B164" s="22" t="s">
        <v>213</v>
      </c>
      <c r="C164" s="23">
        <v>11</v>
      </c>
      <c r="D164" s="27" t="str">
        <f t="shared" si="28"/>
        <v>N/A</v>
      </c>
      <c r="E164" s="23">
        <v>11</v>
      </c>
      <c r="F164" s="27" t="str">
        <f t="shared" si="29"/>
        <v>N/A</v>
      </c>
      <c r="G164" s="23">
        <v>11</v>
      </c>
      <c r="H164" s="27" t="str">
        <f t="shared" si="30"/>
        <v>N/A</v>
      </c>
      <c r="I164" s="8">
        <v>0</v>
      </c>
      <c r="J164" s="8">
        <v>-33.299999999999997</v>
      </c>
      <c r="K164" s="10" t="s">
        <v>213</v>
      </c>
      <c r="L164" s="105" t="str">
        <f t="shared" si="31"/>
        <v>N/A</v>
      </c>
    </row>
    <row r="165" spans="1:12" ht="25.5" x14ac:dyDescent="0.2">
      <c r="A165" s="168" t="s">
        <v>1460</v>
      </c>
      <c r="B165" s="22" t="s">
        <v>213</v>
      </c>
      <c r="C165" s="23">
        <v>86</v>
      </c>
      <c r="D165" s="27" t="str">
        <f t="shared" si="28"/>
        <v>N/A</v>
      </c>
      <c r="E165" s="23">
        <v>116</v>
      </c>
      <c r="F165" s="27" t="str">
        <f t="shared" si="29"/>
        <v>N/A</v>
      </c>
      <c r="G165" s="23">
        <v>64</v>
      </c>
      <c r="H165" s="27" t="str">
        <f t="shared" si="30"/>
        <v>N/A</v>
      </c>
      <c r="I165" s="8">
        <v>34.880000000000003</v>
      </c>
      <c r="J165" s="8">
        <v>-44.8</v>
      </c>
      <c r="K165" s="10" t="s">
        <v>213</v>
      </c>
      <c r="L165" s="105" t="str">
        <f t="shared" si="31"/>
        <v>N/A</v>
      </c>
    </row>
    <row r="166" spans="1:12" x14ac:dyDescent="0.2">
      <c r="A166" s="168" t="s">
        <v>1594</v>
      </c>
      <c r="B166" s="22" t="s">
        <v>213</v>
      </c>
      <c r="C166" s="23">
        <v>11</v>
      </c>
      <c r="D166" s="27" t="str">
        <f t="shared" si="28"/>
        <v>N/A</v>
      </c>
      <c r="E166" s="23">
        <v>0</v>
      </c>
      <c r="F166" s="27" t="str">
        <f t="shared" si="29"/>
        <v>N/A</v>
      </c>
      <c r="G166" s="23">
        <v>0</v>
      </c>
      <c r="H166" s="27" t="str">
        <f t="shared" si="30"/>
        <v>N/A</v>
      </c>
      <c r="I166" s="8">
        <v>-100</v>
      </c>
      <c r="J166" s="8" t="s">
        <v>1749</v>
      </c>
      <c r="K166" s="10" t="s">
        <v>213</v>
      </c>
      <c r="L166" s="105" t="str">
        <f t="shared" si="31"/>
        <v>N/A</v>
      </c>
    </row>
    <row r="167" spans="1:12" x14ac:dyDescent="0.2">
      <c r="A167" s="168" t="s">
        <v>1595</v>
      </c>
      <c r="B167" s="22" t="s">
        <v>213</v>
      </c>
      <c r="C167" s="23">
        <v>63</v>
      </c>
      <c r="D167" s="27" t="str">
        <f t="shared" si="28"/>
        <v>N/A</v>
      </c>
      <c r="E167" s="23">
        <v>77</v>
      </c>
      <c r="F167" s="27" t="str">
        <f t="shared" si="29"/>
        <v>N/A</v>
      </c>
      <c r="G167" s="23">
        <v>83</v>
      </c>
      <c r="H167" s="27" t="str">
        <f t="shared" si="30"/>
        <v>N/A</v>
      </c>
      <c r="I167" s="8">
        <v>22.22</v>
      </c>
      <c r="J167" s="8">
        <v>7.7919999999999998</v>
      </c>
      <c r="K167" s="10" t="s">
        <v>213</v>
      </c>
      <c r="L167" s="105" t="str">
        <f t="shared" si="31"/>
        <v>N/A</v>
      </c>
    </row>
    <row r="168" spans="1:12" x14ac:dyDescent="0.2">
      <c r="A168" s="168" t="s">
        <v>125</v>
      </c>
      <c r="B168" s="22" t="s">
        <v>213</v>
      </c>
      <c r="C168" s="29">
        <v>1017469</v>
      </c>
      <c r="D168" s="27" t="str">
        <f t="shared" si="28"/>
        <v>N/A</v>
      </c>
      <c r="E168" s="29">
        <v>1034052</v>
      </c>
      <c r="F168" s="27" t="str">
        <f t="shared" si="29"/>
        <v>N/A</v>
      </c>
      <c r="G168" s="29">
        <v>662602</v>
      </c>
      <c r="H168" s="27" t="str">
        <f t="shared" si="30"/>
        <v>N/A</v>
      </c>
      <c r="I168" s="8">
        <v>1.63</v>
      </c>
      <c r="J168" s="8">
        <v>-35.9</v>
      </c>
      <c r="K168" s="10" t="s">
        <v>213</v>
      </c>
      <c r="L168" s="105" t="str">
        <f t="shared" si="31"/>
        <v>N/A</v>
      </c>
    </row>
    <row r="169" spans="1:12" x14ac:dyDescent="0.2">
      <c r="A169" s="168" t="s">
        <v>1596</v>
      </c>
      <c r="B169" s="22" t="s">
        <v>213</v>
      </c>
      <c r="C169" s="29">
        <v>977465</v>
      </c>
      <c r="D169" s="27" t="str">
        <f t="shared" si="28"/>
        <v>N/A</v>
      </c>
      <c r="E169" s="29">
        <v>1021619</v>
      </c>
      <c r="F169" s="27" t="str">
        <f t="shared" si="29"/>
        <v>N/A</v>
      </c>
      <c r="G169" s="29">
        <v>644981</v>
      </c>
      <c r="H169" s="27" t="str">
        <f t="shared" si="30"/>
        <v>N/A</v>
      </c>
      <c r="I169" s="8">
        <v>4.5170000000000003</v>
      </c>
      <c r="J169" s="8">
        <v>-36.9</v>
      </c>
      <c r="K169" s="10" t="s">
        <v>213</v>
      </c>
      <c r="L169" s="105" t="str">
        <f t="shared" si="31"/>
        <v>N/A</v>
      </c>
    </row>
    <row r="170" spans="1:12" x14ac:dyDescent="0.2">
      <c r="A170" s="168" t="s">
        <v>1353</v>
      </c>
      <c r="B170" s="22" t="s">
        <v>213</v>
      </c>
      <c r="C170" s="29">
        <v>298777</v>
      </c>
      <c r="D170" s="27" t="str">
        <f t="shared" si="28"/>
        <v>N/A</v>
      </c>
      <c r="E170" s="29">
        <v>399001</v>
      </c>
      <c r="F170" s="27" t="str">
        <f t="shared" si="29"/>
        <v>N/A</v>
      </c>
      <c r="G170" s="29">
        <v>277777</v>
      </c>
      <c r="H170" s="27" t="str">
        <f t="shared" si="30"/>
        <v>N/A</v>
      </c>
      <c r="I170" s="8">
        <v>33.54</v>
      </c>
      <c r="J170" s="8">
        <v>-30.4</v>
      </c>
      <c r="K170" s="10" t="s">
        <v>213</v>
      </c>
      <c r="L170" s="105" t="str">
        <f t="shared" si="31"/>
        <v>N/A</v>
      </c>
    </row>
    <row r="171" spans="1:12" x14ac:dyDescent="0.2">
      <c r="A171" s="168" t="s">
        <v>1590</v>
      </c>
      <c r="B171" s="22" t="s">
        <v>213</v>
      </c>
      <c r="C171" s="29">
        <v>228571</v>
      </c>
      <c r="D171" s="27" t="str">
        <f t="shared" si="28"/>
        <v>N/A</v>
      </c>
      <c r="E171" s="29">
        <v>137958</v>
      </c>
      <c r="F171" s="27" t="str">
        <f t="shared" si="29"/>
        <v>N/A</v>
      </c>
      <c r="G171" s="29">
        <v>88146</v>
      </c>
      <c r="H171" s="27" t="str">
        <f t="shared" si="30"/>
        <v>N/A</v>
      </c>
      <c r="I171" s="8">
        <v>-39.6</v>
      </c>
      <c r="J171" s="8">
        <v>-36.1</v>
      </c>
      <c r="K171" s="10" t="s">
        <v>213</v>
      </c>
      <c r="L171" s="105" t="str">
        <f t="shared" si="31"/>
        <v>N/A</v>
      </c>
    </row>
    <row r="172" spans="1:12" x14ac:dyDescent="0.2">
      <c r="A172" s="168" t="s">
        <v>1591</v>
      </c>
      <c r="B172" s="22" t="s">
        <v>213</v>
      </c>
      <c r="C172" s="29">
        <v>437651</v>
      </c>
      <c r="D172" s="27" t="str">
        <f t="shared" si="28"/>
        <v>N/A</v>
      </c>
      <c r="E172" s="29">
        <v>372747</v>
      </c>
      <c r="F172" s="27" t="str">
        <f t="shared" si="29"/>
        <v>N/A</v>
      </c>
      <c r="G172" s="29">
        <v>465098</v>
      </c>
      <c r="H172" s="27" t="str">
        <f t="shared" si="30"/>
        <v>N/A</v>
      </c>
      <c r="I172" s="8">
        <v>-14.8</v>
      </c>
      <c r="J172" s="8">
        <v>24.78</v>
      </c>
      <c r="K172" s="10" t="s">
        <v>213</v>
      </c>
      <c r="L172" s="105" t="str">
        <f t="shared" si="31"/>
        <v>N/A</v>
      </c>
    </row>
    <row r="173" spans="1:12" ht="25.5" x14ac:dyDescent="0.2">
      <c r="A173" s="168" t="s">
        <v>1354</v>
      </c>
      <c r="B173" s="22" t="s">
        <v>213</v>
      </c>
      <c r="C173" s="29">
        <v>26775</v>
      </c>
      <c r="D173" s="27" t="str">
        <f t="shared" ref="D173:D187" si="32">IF($B173="N/A","N/A",IF(C173&gt;10,"No",IF(C173&lt;-10,"No","Yes")))</f>
        <v>N/A</v>
      </c>
      <c r="E173" s="29">
        <v>38463</v>
      </c>
      <c r="F173" s="27" t="str">
        <f t="shared" ref="F173:F187" si="33">IF($B173="N/A","N/A",IF(E173&gt;10,"No",IF(E173&lt;-10,"No","Yes")))</f>
        <v>N/A</v>
      </c>
      <c r="G173" s="29">
        <v>3051</v>
      </c>
      <c r="H173" s="27" t="str">
        <f t="shared" ref="H173:H187" si="34">IF($B173="N/A","N/A",IF(G173&gt;10,"No",IF(G173&lt;-10,"No","Yes")))</f>
        <v>N/A</v>
      </c>
      <c r="I173" s="8">
        <v>43.65</v>
      </c>
      <c r="J173" s="8">
        <v>-92.1</v>
      </c>
      <c r="K173" s="28" t="s">
        <v>734</v>
      </c>
      <c r="L173" s="105" t="str">
        <f t="shared" ref="L173:L187" si="35">IF(J173="Div by 0", "N/A", IF(K173="N/A","N/A", IF(J173&gt;VALUE(MID(K173,1,2)), "No", IF(J173&lt;-1*VALUE(MID(K173,1,2)), "No", "Yes"))))</f>
        <v>No</v>
      </c>
    </row>
    <row r="174" spans="1:12" x14ac:dyDescent="0.2">
      <c r="A174" s="168" t="s">
        <v>646</v>
      </c>
      <c r="B174" s="22" t="s">
        <v>213</v>
      </c>
      <c r="C174" s="23">
        <v>191</v>
      </c>
      <c r="D174" s="27" t="str">
        <f t="shared" si="32"/>
        <v>N/A</v>
      </c>
      <c r="E174" s="23">
        <v>152</v>
      </c>
      <c r="F174" s="27" t="str">
        <f t="shared" si="33"/>
        <v>N/A</v>
      </c>
      <c r="G174" s="23">
        <v>27</v>
      </c>
      <c r="H174" s="27" t="str">
        <f t="shared" si="34"/>
        <v>N/A</v>
      </c>
      <c r="I174" s="8">
        <v>-20.399999999999999</v>
      </c>
      <c r="J174" s="8">
        <v>-82.2</v>
      </c>
      <c r="K174" s="28" t="s">
        <v>734</v>
      </c>
      <c r="L174" s="105" t="str">
        <f t="shared" si="35"/>
        <v>No</v>
      </c>
    </row>
    <row r="175" spans="1:12" ht="25.5" x14ac:dyDescent="0.2">
      <c r="A175" s="168" t="s">
        <v>1355</v>
      </c>
      <c r="B175" s="22" t="s">
        <v>213</v>
      </c>
      <c r="C175" s="29">
        <v>140.18324607</v>
      </c>
      <c r="D175" s="27" t="str">
        <f t="shared" si="32"/>
        <v>N/A</v>
      </c>
      <c r="E175" s="29">
        <v>253.04605262999999</v>
      </c>
      <c r="F175" s="27" t="str">
        <f t="shared" si="33"/>
        <v>N/A</v>
      </c>
      <c r="G175" s="29">
        <v>113</v>
      </c>
      <c r="H175" s="27" t="str">
        <f t="shared" si="34"/>
        <v>N/A</v>
      </c>
      <c r="I175" s="8">
        <v>80.510000000000005</v>
      </c>
      <c r="J175" s="8">
        <v>-55.3</v>
      </c>
      <c r="K175" s="28" t="s">
        <v>734</v>
      </c>
      <c r="L175" s="105" t="str">
        <f t="shared" si="35"/>
        <v>No</v>
      </c>
    </row>
    <row r="176" spans="1:12" ht="25.5" x14ac:dyDescent="0.2">
      <c r="A176" s="168" t="s">
        <v>1356</v>
      </c>
      <c r="B176" s="22" t="s">
        <v>213</v>
      </c>
      <c r="C176" s="29">
        <v>0</v>
      </c>
      <c r="D176" s="27" t="str">
        <f t="shared" si="32"/>
        <v>N/A</v>
      </c>
      <c r="E176" s="29">
        <v>0</v>
      </c>
      <c r="F176" s="27" t="str">
        <f t="shared" si="33"/>
        <v>N/A</v>
      </c>
      <c r="G176" s="29">
        <v>0</v>
      </c>
      <c r="H176" s="27" t="str">
        <f t="shared" si="34"/>
        <v>N/A</v>
      </c>
      <c r="I176" s="8" t="s">
        <v>1749</v>
      </c>
      <c r="J176" s="8" t="s">
        <v>1749</v>
      </c>
      <c r="K176" s="28" t="s">
        <v>734</v>
      </c>
      <c r="L176" s="105" t="str">
        <f t="shared" si="35"/>
        <v>N/A</v>
      </c>
    </row>
    <row r="177" spans="1:12" x14ac:dyDescent="0.2">
      <c r="A177" s="168" t="s">
        <v>513</v>
      </c>
      <c r="B177" s="22" t="s">
        <v>213</v>
      </c>
      <c r="C177" s="23">
        <v>0</v>
      </c>
      <c r="D177" s="27" t="str">
        <f t="shared" si="32"/>
        <v>N/A</v>
      </c>
      <c r="E177" s="23">
        <v>0</v>
      </c>
      <c r="F177" s="27" t="str">
        <f t="shared" si="33"/>
        <v>N/A</v>
      </c>
      <c r="G177" s="23">
        <v>0</v>
      </c>
      <c r="H177" s="27" t="str">
        <f t="shared" si="34"/>
        <v>N/A</v>
      </c>
      <c r="I177" s="8" t="s">
        <v>1749</v>
      </c>
      <c r="J177" s="8" t="s">
        <v>1749</v>
      </c>
      <c r="K177" s="28" t="s">
        <v>734</v>
      </c>
      <c r="L177" s="105" t="str">
        <f t="shared" si="35"/>
        <v>N/A</v>
      </c>
    </row>
    <row r="178" spans="1:12" ht="25.5" x14ac:dyDescent="0.2">
      <c r="A178" s="168" t="s">
        <v>1357</v>
      </c>
      <c r="B178" s="22" t="s">
        <v>213</v>
      </c>
      <c r="C178" s="29" t="s">
        <v>1749</v>
      </c>
      <c r="D178" s="27" t="str">
        <f t="shared" si="32"/>
        <v>N/A</v>
      </c>
      <c r="E178" s="29" t="s">
        <v>1749</v>
      </c>
      <c r="F178" s="27" t="str">
        <f t="shared" si="33"/>
        <v>N/A</v>
      </c>
      <c r="G178" s="29" t="s">
        <v>1749</v>
      </c>
      <c r="H178" s="27" t="str">
        <f t="shared" si="34"/>
        <v>N/A</v>
      </c>
      <c r="I178" s="8" t="s">
        <v>1749</v>
      </c>
      <c r="J178" s="8" t="s">
        <v>1749</v>
      </c>
      <c r="K178" s="28" t="s">
        <v>734</v>
      </c>
      <c r="L178" s="105" t="str">
        <f t="shared" si="35"/>
        <v>N/A</v>
      </c>
    </row>
    <row r="179" spans="1:12" ht="25.5" x14ac:dyDescent="0.2">
      <c r="A179" s="168" t="s">
        <v>1358</v>
      </c>
      <c r="B179" s="22" t="s">
        <v>213</v>
      </c>
      <c r="C179" s="29">
        <v>770528</v>
      </c>
      <c r="D179" s="27" t="str">
        <f t="shared" si="32"/>
        <v>N/A</v>
      </c>
      <c r="E179" s="29">
        <v>628656</v>
      </c>
      <c r="F179" s="27" t="str">
        <f t="shared" si="33"/>
        <v>N/A</v>
      </c>
      <c r="G179" s="29">
        <v>233220</v>
      </c>
      <c r="H179" s="27" t="str">
        <f t="shared" si="34"/>
        <v>N/A</v>
      </c>
      <c r="I179" s="8">
        <v>-18.399999999999999</v>
      </c>
      <c r="J179" s="8">
        <v>-62.9</v>
      </c>
      <c r="K179" s="28" t="s">
        <v>734</v>
      </c>
      <c r="L179" s="105" t="str">
        <f t="shared" si="35"/>
        <v>No</v>
      </c>
    </row>
    <row r="180" spans="1:12" x14ac:dyDescent="0.2">
      <c r="A180" s="168" t="s">
        <v>514</v>
      </c>
      <c r="B180" s="22" t="s">
        <v>213</v>
      </c>
      <c r="C180" s="23">
        <v>5137</v>
      </c>
      <c r="D180" s="27" t="str">
        <f t="shared" si="32"/>
        <v>N/A</v>
      </c>
      <c r="E180" s="23">
        <v>4903</v>
      </c>
      <c r="F180" s="27" t="str">
        <f t="shared" si="33"/>
        <v>N/A</v>
      </c>
      <c r="G180" s="23">
        <v>248</v>
      </c>
      <c r="H180" s="27" t="str">
        <f t="shared" si="34"/>
        <v>N/A</v>
      </c>
      <c r="I180" s="8">
        <v>-4.5599999999999996</v>
      </c>
      <c r="J180" s="8">
        <v>-94.9</v>
      </c>
      <c r="K180" s="28" t="s">
        <v>734</v>
      </c>
      <c r="L180" s="105" t="str">
        <f t="shared" si="35"/>
        <v>No</v>
      </c>
    </row>
    <row r="181" spans="1:12" ht="25.5" x14ac:dyDescent="0.2">
      <c r="A181" s="168" t="s">
        <v>1359</v>
      </c>
      <c r="B181" s="22" t="s">
        <v>213</v>
      </c>
      <c r="C181" s="29">
        <v>149.99571734</v>
      </c>
      <c r="D181" s="27" t="str">
        <f t="shared" si="32"/>
        <v>N/A</v>
      </c>
      <c r="E181" s="29">
        <v>128.21864165</v>
      </c>
      <c r="F181" s="27" t="str">
        <f t="shared" si="33"/>
        <v>N/A</v>
      </c>
      <c r="G181" s="29">
        <v>940.40322580999998</v>
      </c>
      <c r="H181" s="27" t="str">
        <f t="shared" si="34"/>
        <v>N/A</v>
      </c>
      <c r="I181" s="8">
        <v>-14.5</v>
      </c>
      <c r="J181" s="8">
        <v>633.4</v>
      </c>
      <c r="K181" s="28" t="s">
        <v>734</v>
      </c>
      <c r="L181" s="105" t="str">
        <f t="shared" si="35"/>
        <v>No</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1749</v>
      </c>
      <c r="J182" s="8" t="s">
        <v>1749</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1749</v>
      </c>
      <c r="J183" s="8" t="s">
        <v>1749</v>
      </c>
      <c r="K183" s="28" t="s">
        <v>734</v>
      </c>
      <c r="L183" s="105" t="str">
        <f t="shared" si="35"/>
        <v>N/A</v>
      </c>
    </row>
    <row r="184" spans="1:12" ht="25.5" x14ac:dyDescent="0.2">
      <c r="A184" s="168" t="s">
        <v>1361</v>
      </c>
      <c r="B184" s="22" t="s">
        <v>213</v>
      </c>
      <c r="C184" s="29" t="s">
        <v>1749</v>
      </c>
      <c r="D184" s="27" t="str">
        <f t="shared" si="32"/>
        <v>N/A</v>
      </c>
      <c r="E184" s="29" t="s">
        <v>1749</v>
      </c>
      <c r="F184" s="27" t="str">
        <f t="shared" si="33"/>
        <v>N/A</v>
      </c>
      <c r="G184" s="29" t="s">
        <v>1749</v>
      </c>
      <c r="H184" s="27" t="str">
        <f t="shared" si="34"/>
        <v>N/A</v>
      </c>
      <c r="I184" s="8" t="s">
        <v>1749</v>
      </c>
      <c r="J184" s="8" t="s">
        <v>1749</v>
      </c>
      <c r="K184" s="28" t="s">
        <v>734</v>
      </c>
      <c r="L184" s="105" t="str">
        <f t="shared" si="35"/>
        <v>N/A</v>
      </c>
    </row>
    <row r="185" spans="1:12" ht="25.5" x14ac:dyDescent="0.2">
      <c r="A185" s="168" t="s">
        <v>1362</v>
      </c>
      <c r="B185" s="22" t="s">
        <v>213</v>
      </c>
      <c r="C185" s="29">
        <v>520648899</v>
      </c>
      <c r="D185" s="27" t="str">
        <f t="shared" si="32"/>
        <v>N/A</v>
      </c>
      <c r="E185" s="29">
        <v>557020480</v>
      </c>
      <c r="F185" s="27" t="str">
        <f t="shared" si="33"/>
        <v>N/A</v>
      </c>
      <c r="G185" s="29">
        <v>584406274</v>
      </c>
      <c r="H185" s="27" t="str">
        <f t="shared" si="34"/>
        <v>N/A</v>
      </c>
      <c r="I185" s="8">
        <v>6.9859999999999998</v>
      </c>
      <c r="J185" s="8">
        <v>4.9160000000000004</v>
      </c>
      <c r="K185" s="28" t="s">
        <v>734</v>
      </c>
      <c r="L185" s="105" t="str">
        <f t="shared" si="35"/>
        <v>Yes</v>
      </c>
    </row>
    <row r="186" spans="1:12" ht="25.5" x14ac:dyDescent="0.2">
      <c r="A186" s="168" t="s">
        <v>516</v>
      </c>
      <c r="B186" s="22" t="s">
        <v>213</v>
      </c>
      <c r="C186" s="23">
        <v>11463</v>
      </c>
      <c r="D186" s="27" t="str">
        <f t="shared" si="32"/>
        <v>N/A</v>
      </c>
      <c r="E186" s="23">
        <v>15174</v>
      </c>
      <c r="F186" s="27" t="str">
        <f t="shared" si="33"/>
        <v>N/A</v>
      </c>
      <c r="G186" s="23">
        <v>15980</v>
      </c>
      <c r="H186" s="27" t="str">
        <f t="shared" si="34"/>
        <v>N/A</v>
      </c>
      <c r="I186" s="8">
        <v>32.369999999999997</v>
      </c>
      <c r="J186" s="8">
        <v>5.3120000000000003</v>
      </c>
      <c r="K186" s="28" t="s">
        <v>734</v>
      </c>
      <c r="L186" s="105" t="str">
        <f t="shared" si="35"/>
        <v>Yes</v>
      </c>
    </row>
    <row r="187" spans="1:12" ht="25.5" x14ac:dyDescent="0.2">
      <c r="A187" s="168" t="s">
        <v>1363</v>
      </c>
      <c r="B187" s="22" t="s">
        <v>213</v>
      </c>
      <c r="C187" s="29">
        <v>45419.951059999999</v>
      </c>
      <c r="D187" s="27" t="str">
        <f t="shared" si="32"/>
        <v>N/A</v>
      </c>
      <c r="E187" s="29">
        <v>36708.875708</v>
      </c>
      <c r="F187" s="27" t="str">
        <f t="shared" si="33"/>
        <v>N/A</v>
      </c>
      <c r="G187" s="29">
        <v>36571.106008000002</v>
      </c>
      <c r="H187" s="27" t="str">
        <f t="shared" si="34"/>
        <v>N/A</v>
      </c>
      <c r="I187" s="8">
        <v>-19.2</v>
      </c>
      <c r="J187" s="8">
        <v>-0.375</v>
      </c>
      <c r="K187" s="28" t="s">
        <v>734</v>
      </c>
      <c r="L187" s="105" t="str">
        <f t="shared" si="35"/>
        <v>Yes</v>
      </c>
    </row>
    <row r="188" spans="1:12" x14ac:dyDescent="0.2">
      <c r="A188" s="137" t="s">
        <v>1364</v>
      </c>
      <c r="B188" s="22" t="s">
        <v>213</v>
      </c>
      <c r="C188" s="29">
        <v>636334998</v>
      </c>
      <c r="D188" s="27" t="str">
        <f t="shared" ref="D188:D203" si="36">IF($B188="N/A","N/A",IF(C188&gt;10,"No",IF(C188&lt;-10,"No","Yes")))</f>
        <v>N/A</v>
      </c>
      <c r="E188" s="29">
        <v>676229829</v>
      </c>
      <c r="F188" s="27" t="str">
        <f t="shared" ref="F188:F203" si="37">IF($B188="N/A","N/A",IF(E188&gt;10,"No",IF(E188&lt;-10,"No","Yes")))</f>
        <v>N/A</v>
      </c>
      <c r="G188" s="29">
        <v>635057606</v>
      </c>
      <c r="H188" s="27" t="str">
        <f t="shared" ref="H188:H203" si="38">IF($B188="N/A","N/A",IF(G188&gt;10,"No",IF(G188&lt;-10,"No","Yes")))</f>
        <v>N/A</v>
      </c>
      <c r="I188" s="8">
        <v>6.2690000000000001</v>
      </c>
      <c r="J188" s="8">
        <v>-6.09</v>
      </c>
      <c r="K188" s="28" t="s">
        <v>734</v>
      </c>
      <c r="L188" s="105" t="str">
        <f t="shared" ref="L188:L203" si="39">IF(J188="Div by 0", "N/A", IF(K188="N/A","N/A", IF(J188&gt;VALUE(MID(K188,1,2)), "No", IF(J188&lt;-1*VALUE(MID(K188,1,2)), "No", "Yes"))))</f>
        <v>Yes</v>
      </c>
    </row>
    <row r="189" spans="1:12" x14ac:dyDescent="0.2">
      <c r="A189" s="137" t="s">
        <v>1461</v>
      </c>
      <c r="B189" s="22" t="s">
        <v>213</v>
      </c>
      <c r="C189" s="23">
        <v>19860</v>
      </c>
      <c r="D189" s="27" t="str">
        <f t="shared" si="36"/>
        <v>N/A</v>
      </c>
      <c r="E189" s="23">
        <v>20661</v>
      </c>
      <c r="F189" s="27" t="str">
        <f t="shared" si="37"/>
        <v>N/A</v>
      </c>
      <c r="G189" s="23">
        <v>20118</v>
      </c>
      <c r="H189" s="27" t="str">
        <f t="shared" si="38"/>
        <v>N/A</v>
      </c>
      <c r="I189" s="8">
        <v>4.0330000000000004</v>
      </c>
      <c r="J189" s="8">
        <v>-2.63</v>
      </c>
      <c r="K189" s="28" t="s">
        <v>734</v>
      </c>
      <c r="L189" s="105" t="str">
        <f t="shared" si="39"/>
        <v>Yes</v>
      </c>
    </row>
    <row r="190" spans="1:12" x14ac:dyDescent="0.2">
      <c r="A190" s="137" t="s">
        <v>1462</v>
      </c>
      <c r="B190" s="22" t="s">
        <v>213</v>
      </c>
      <c r="C190" s="29">
        <v>32041.03716</v>
      </c>
      <c r="D190" s="27" t="str">
        <f t="shared" si="36"/>
        <v>N/A</v>
      </c>
      <c r="E190" s="29">
        <v>32729.77247</v>
      </c>
      <c r="F190" s="27" t="str">
        <f t="shared" si="37"/>
        <v>N/A</v>
      </c>
      <c r="G190" s="29">
        <v>31566.637140999999</v>
      </c>
      <c r="H190" s="27" t="str">
        <f t="shared" si="38"/>
        <v>N/A</v>
      </c>
      <c r="I190" s="8">
        <v>2.15</v>
      </c>
      <c r="J190" s="8">
        <v>-3.55</v>
      </c>
      <c r="K190" s="28" t="s">
        <v>734</v>
      </c>
      <c r="L190" s="105" t="str">
        <f t="shared" si="39"/>
        <v>Yes</v>
      </c>
    </row>
    <row r="191" spans="1:12" x14ac:dyDescent="0.2">
      <c r="A191" s="137" t="s">
        <v>1463</v>
      </c>
      <c r="B191" s="22" t="s">
        <v>213</v>
      </c>
      <c r="C191" s="29">
        <v>23423.569667</v>
      </c>
      <c r="D191" s="27" t="str">
        <f t="shared" si="36"/>
        <v>N/A</v>
      </c>
      <c r="E191" s="29">
        <v>24216.2484</v>
      </c>
      <c r="F191" s="27" t="str">
        <f t="shared" si="37"/>
        <v>N/A</v>
      </c>
      <c r="G191" s="29">
        <v>19697.326948000002</v>
      </c>
      <c r="H191" s="27" t="str">
        <f t="shared" si="38"/>
        <v>N/A</v>
      </c>
      <c r="I191" s="8">
        <v>3.3839999999999999</v>
      </c>
      <c r="J191" s="8">
        <v>-18.7</v>
      </c>
      <c r="K191" s="28" t="s">
        <v>734</v>
      </c>
      <c r="L191" s="105" t="str">
        <f t="shared" si="39"/>
        <v>Yes</v>
      </c>
    </row>
    <row r="192" spans="1:12" x14ac:dyDescent="0.2">
      <c r="A192" s="137" t="s">
        <v>1464</v>
      </c>
      <c r="B192" s="22" t="s">
        <v>213</v>
      </c>
      <c r="C192" s="29">
        <v>39891.308627999999</v>
      </c>
      <c r="D192" s="27" t="str">
        <f t="shared" si="36"/>
        <v>N/A</v>
      </c>
      <c r="E192" s="29">
        <v>40778.263230999997</v>
      </c>
      <c r="F192" s="27" t="str">
        <f t="shared" si="37"/>
        <v>N/A</v>
      </c>
      <c r="G192" s="29">
        <v>42192.981828000004</v>
      </c>
      <c r="H192" s="27" t="str">
        <f t="shared" si="38"/>
        <v>N/A</v>
      </c>
      <c r="I192" s="8">
        <v>2.2229999999999999</v>
      </c>
      <c r="J192" s="8">
        <v>3.4689999999999999</v>
      </c>
      <c r="K192" s="28" t="s">
        <v>734</v>
      </c>
      <c r="L192" s="105" t="str">
        <f t="shared" si="39"/>
        <v>Yes</v>
      </c>
    </row>
    <row r="193" spans="1:12" x14ac:dyDescent="0.2">
      <c r="A193" s="168" t="s">
        <v>1465</v>
      </c>
      <c r="B193" s="22" t="s">
        <v>213</v>
      </c>
      <c r="C193" s="5">
        <v>23.488504116000001</v>
      </c>
      <c r="D193" s="27" t="str">
        <f t="shared" si="36"/>
        <v>N/A</v>
      </c>
      <c r="E193" s="5">
        <v>23.609333577000001</v>
      </c>
      <c r="F193" s="27" t="str">
        <f t="shared" si="37"/>
        <v>N/A</v>
      </c>
      <c r="G193" s="5">
        <v>22.154191765</v>
      </c>
      <c r="H193" s="27" t="str">
        <f t="shared" si="38"/>
        <v>N/A</v>
      </c>
      <c r="I193" s="8">
        <v>0.51439999999999997</v>
      </c>
      <c r="J193" s="8">
        <v>-6.16</v>
      </c>
      <c r="K193" s="28" t="s">
        <v>734</v>
      </c>
      <c r="L193" s="105" t="str">
        <f t="shared" si="39"/>
        <v>Yes</v>
      </c>
    </row>
    <row r="194" spans="1:12" x14ac:dyDescent="0.2">
      <c r="A194" s="168" t="s">
        <v>1466</v>
      </c>
      <c r="B194" s="22" t="s">
        <v>213</v>
      </c>
      <c r="C194" s="5">
        <v>19.224315140000002</v>
      </c>
      <c r="D194" s="27" t="str">
        <f t="shared" si="36"/>
        <v>N/A</v>
      </c>
      <c r="E194" s="5">
        <v>19.504631494000002</v>
      </c>
      <c r="F194" s="27" t="str">
        <f t="shared" si="37"/>
        <v>N/A</v>
      </c>
      <c r="G194" s="5">
        <v>18.254475703000001</v>
      </c>
      <c r="H194" s="27" t="str">
        <f t="shared" si="38"/>
        <v>N/A</v>
      </c>
      <c r="I194" s="8">
        <v>1.458</v>
      </c>
      <c r="J194" s="8">
        <v>-6.41</v>
      </c>
      <c r="K194" s="28" t="s">
        <v>734</v>
      </c>
      <c r="L194" s="105" t="str">
        <f t="shared" si="39"/>
        <v>Yes</v>
      </c>
    </row>
    <row r="195" spans="1:12" x14ac:dyDescent="0.2">
      <c r="A195" s="168" t="s">
        <v>1467</v>
      </c>
      <c r="B195" s="22" t="s">
        <v>213</v>
      </c>
      <c r="C195" s="5">
        <v>33.489260143000003</v>
      </c>
      <c r="D195" s="27" t="str">
        <f t="shared" si="36"/>
        <v>N/A</v>
      </c>
      <c r="E195" s="5">
        <v>33.890372231999997</v>
      </c>
      <c r="F195" s="27" t="str">
        <f t="shared" si="37"/>
        <v>N/A</v>
      </c>
      <c r="G195" s="5">
        <v>33.212627669</v>
      </c>
      <c r="H195" s="27" t="str">
        <f t="shared" si="38"/>
        <v>N/A</v>
      </c>
      <c r="I195" s="8">
        <v>1.198</v>
      </c>
      <c r="J195" s="8">
        <v>-2</v>
      </c>
      <c r="K195" s="28" t="s">
        <v>734</v>
      </c>
      <c r="L195" s="105" t="str">
        <f t="shared" si="39"/>
        <v>Yes</v>
      </c>
    </row>
    <row r="196" spans="1:12" ht="25.5" x14ac:dyDescent="0.2">
      <c r="A196" s="137" t="s">
        <v>1376</v>
      </c>
      <c r="B196" s="22" t="s">
        <v>213</v>
      </c>
      <c r="C196" s="29">
        <v>520648899</v>
      </c>
      <c r="D196" s="27" t="str">
        <f t="shared" si="36"/>
        <v>N/A</v>
      </c>
      <c r="E196" s="29">
        <v>557020480</v>
      </c>
      <c r="F196" s="27" t="str">
        <f t="shared" si="37"/>
        <v>N/A</v>
      </c>
      <c r="G196" s="29">
        <v>584406274</v>
      </c>
      <c r="H196" s="27" t="str">
        <f t="shared" si="38"/>
        <v>N/A</v>
      </c>
      <c r="I196" s="8">
        <v>6.9859999999999998</v>
      </c>
      <c r="J196" s="8">
        <v>4.9160000000000004</v>
      </c>
      <c r="K196" s="28" t="s">
        <v>734</v>
      </c>
      <c r="L196" s="105" t="str">
        <f t="shared" si="39"/>
        <v>Yes</v>
      </c>
    </row>
    <row r="197" spans="1:12" x14ac:dyDescent="0.2">
      <c r="A197" s="137" t="s">
        <v>1468</v>
      </c>
      <c r="B197" s="22" t="s">
        <v>213</v>
      </c>
      <c r="C197" s="23">
        <v>11463</v>
      </c>
      <c r="D197" s="27" t="str">
        <f t="shared" si="36"/>
        <v>N/A</v>
      </c>
      <c r="E197" s="23">
        <v>15174</v>
      </c>
      <c r="F197" s="27" t="str">
        <f t="shared" si="37"/>
        <v>N/A</v>
      </c>
      <c r="G197" s="23">
        <v>15980</v>
      </c>
      <c r="H197" s="27" t="str">
        <f t="shared" si="38"/>
        <v>N/A</v>
      </c>
      <c r="I197" s="8">
        <v>32.369999999999997</v>
      </c>
      <c r="J197" s="8">
        <v>5.3120000000000003</v>
      </c>
      <c r="K197" s="28" t="s">
        <v>734</v>
      </c>
      <c r="L197" s="105" t="str">
        <f t="shared" si="39"/>
        <v>Yes</v>
      </c>
    </row>
    <row r="198" spans="1:12" ht="25.5" x14ac:dyDescent="0.2">
      <c r="A198" s="137" t="s">
        <v>1469</v>
      </c>
      <c r="B198" s="22" t="s">
        <v>213</v>
      </c>
      <c r="C198" s="29">
        <v>45419.951059999999</v>
      </c>
      <c r="D198" s="27" t="str">
        <f t="shared" si="36"/>
        <v>N/A</v>
      </c>
      <c r="E198" s="29">
        <v>36708.875708</v>
      </c>
      <c r="F198" s="27" t="str">
        <f t="shared" si="37"/>
        <v>N/A</v>
      </c>
      <c r="G198" s="29">
        <v>36571.106008000002</v>
      </c>
      <c r="H198" s="27" t="str">
        <f t="shared" si="38"/>
        <v>N/A</v>
      </c>
      <c r="I198" s="8">
        <v>-19.2</v>
      </c>
      <c r="J198" s="8">
        <v>-0.375</v>
      </c>
      <c r="K198" s="28" t="s">
        <v>734</v>
      </c>
      <c r="L198" s="105" t="str">
        <f t="shared" si="39"/>
        <v>Yes</v>
      </c>
    </row>
    <row r="199" spans="1:12" ht="25.5" x14ac:dyDescent="0.2">
      <c r="A199" s="137" t="s">
        <v>1470</v>
      </c>
      <c r="B199" s="22" t="s">
        <v>213</v>
      </c>
      <c r="C199" s="29">
        <v>33077.193972000001</v>
      </c>
      <c r="D199" s="27" t="str">
        <f t="shared" si="36"/>
        <v>N/A</v>
      </c>
      <c r="E199" s="29">
        <v>22938.830039</v>
      </c>
      <c r="F199" s="27" t="str">
        <f t="shared" si="37"/>
        <v>N/A</v>
      </c>
      <c r="G199" s="29">
        <v>21302.389405999998</v>
      </c>
      <c r="H199" s="27" t="str">
        <f t="shared" si="38"/>
        <v>N/A</v>
      </c>
      <c r="I199" s="8">
        <v>-30.7</v>
      </c>
      <c r="J199" s="8">
        <v>-7.13</v>
      </c>
      <c r="K199" s="28" t="s">
        <v>734</v>
      </c>
      <c r="L199" s="105" t="str">
        <f t="shared" si="39"/>
        <v>Yes</v>
      </c>
    </row>
    <row r="200" spans="1:12" ht="25.5" x14ac:dyDescent="0.2">
      <c r="A200" s="137" t="s">
        <v>1471</v>
      </c>
      <c r="B200" s="22" t="s">
        <v>213</v>
      </c>
      <c r="C200" s="29">
        <v>52404.698662000003</v>
      </c>
      <c r="D200" s="27" t="str">
        <f t="shared" si="36"/>
        <v>N/A</v>
      </c>
      <c r="E200" s="29">
        <v>47590.364109000002</v>
      </c>
      <c r="F200" s="27" t="str">
        <f t="shared" si="37"/>
        <v>N/A</v>
      </c>
      <c r="G200" s="29">
        <v>49276.770597000002</v>
      </c>
      <c r="H200" s="27" t="str">
        <f t="shared" si="38"/>
        <v>N/A</v>
      </c>
      <c r="I200" s="8">
        <v>-9.19</v>
      </c>
      <c r="J200" s="8">
        <v>3.544</v>
      </c>
      <c r="K200" s="28" t="s">
        <v>734</v>
      </c>
      <c r="L200" s="105" t="str">
        <f t="shared" si="39"/>
        <v>Yes</v>
      </c>
    </row>
    <row r="201" spans="1:12" ht="25.5" x14ac:dyDescent="0.2">
      <c r="A201" s="137" t="s">
        <v>1472</v>
      </c>
      <c r="B201" s="22" t="s">
        <v>213</v>
      </c>
      <c r="C201" s="5">
        <v>13.557337496000001</v>
      </c>
      <c r="D201" s="27" t="str">
        <f t="shared" si="36"/>
        <v>N/A</v>
      </c>
      <c r="E201" s="5">
        <v>17.339336320000001</v>
      </c>
      <c r="F201" s="27" t="str">
        <f t="shared" si="37"/>
        <v>N/A</v>
      </c>
      <c r="G201" s="5">
        <v>17.59737471</v>
      </c>
      <c r="H201" s="27" t="str">
        <f t="shared" si="38"/>
        <v>N/A</v>
      </c>
      <c r="I201" s="8">
        <v>27.9</v>
      </c>
      <c r="J201" s="8">
        <v>1.488</v>
      </c>
      <c r="K201" s="28" t="s">
        <v>734</v>
      </c>
      <c r="L201" s="105" t="str">
        <f t="shared" si="39"/>
        <v>Yes</v>
      </c>
    </row>
    <row r="202" spans="1:12" ht="25.5" x14ac:dyDescent="0.2">
      <c r="A202" s="137" t="s">
        <v>1473</v>
      </c>
      <c r="B202" s="22" t="s">
        <v>213</v>
      </c>
      <c r="C202" s="5">
        <v>8.6294416244000001</v>
      </c>
      <c r="D202" s="27" t="str">
        <f t="shared" si="36"/>
        <v>N/A</v>
      </c>
      <c r="E202" s="5">
        <v>13.44744261</v>
      </c>
      <c r="F202" s="27" t="str">
        <f t="shared" si="37"/>
        <v>N/A</v>
      </c>
      <c r="G202" s="5">
        <v>14.372202685</v>
      </c>
      <c r="H202" s="27" t="str">
        <f t="shared" si="38"/>
        <v>N/A</v>
      </c>
      <c r="I202" s="8">
        <v>55.83</v>
      </c>
      <c r="J202" s="8">
        <v>6.8769999999999998</v>
      </c>
      <c r="K202" s="28" t="s">
        <v>734</v>
      </c>
      <c r="L202" s="105" t="str">
        <f t="shared" si="39"/>
        <v>Yes</v>
      </c>
    </row>
    <row r="203" spans="1:12" ht="25.5" x14ac:dyDescent="0.2">
      <c r="A203" s="173" t="s">
        <v>1474</v>
      </c>
      <c r="B203" s="113" t="s">
        <v>213</v>
      </c>
      <c r="C203" s="114">
        <v>23.306284805000001</v>
      </c>
      <c r="D203" s="145" t="str">
        <f t="shared" si="36"/>
        <v>N/A</v>
      </c>
      <c r="E203" s="114">
        <v>26.605936862</v>
      </c>
      <c r="F203" s="145" t="str">
        <f t="shared" si="37"/>
        <v>N/A</v>
      </c>
      <c r="G203" s="114">
        <v>27.010213556</v>
      </c>
      <c r="H203" s="145" t="str">
        <f t="shared" si="38"/>
        <v>N/A</v>
      </c>
      <c r="I203" s="146">
        <v>14.16</v>
      </c>
      <c r="J203" s="146">
        <v>1.5189999999999999</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1748</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134804</v>
      </c>
      <c r="D6" s="27" t="str">
        <f>IF($B6="N/A","N/A",IF(C6&gt;10,"No",IF(C6&lt;-10,"No","Yes")))</f>
        <v>N/A</v>
      </c>
      <c r="E6" s="23">
        <v>136517</v>
      </c>
      <c r="F6" s="27" t="str">
        <f>IF($B6="N/A","N/A",IF(E6&gt;10,"No",IF(E6&lt;-10,"No","Yes")))</f>
        <v>N/A</v>
      </c>
      <c r="G6" s="23">
        <v>176540</v>
      </c>
      <c r="H6" s="27" t="str">
        <f>IF($B6="N/A","N/A",IF(G6&gt;10,"No",IF(G6&lt;-10,"No","Yes")))</f>
        <v>N/A</v>
      </c>
      <c r="I6" s="8">
        <v>1.2709999999999999</v>
      </c>
      <c r="J6" s="8">
        <v>29.32</v>
      </c>
      <c r="K6" s="28" t="s">
        <v>734</v>
      </c>
      <c r="L6" s="105" t="str">
        <f t="shared" ref="L6:L46" si="0">IF(J6="Div by 0", "N/A", IF(K6="N/A","N/A", IF(J6&gt;VALUE(MID(K6,1,2)), "No", IF(J6&lt;-1*VALUE(MID(K6,1,2)), "No", "Yes"))))</f>
        <v>Yes</v>
      </c>
    </row>
    <row r="7" spans="1:12" x14ac:dyDescent="0.2">
      <c r="A7" s="168" t="s">
        <v>10</v>
      </c>
      <c r="B7" s="22" t="s">
        <v>213</v>
      </c>
      <c r="C7" s="23">
        <v>100353</v>
      </c>
      <c r="D7" s="27" t="str">
        <f>IF($B7="N/A","N/A",IF(C7&gt;10,"No",IF(C7&lt;-10,"No","Yes")))</f>
        <v>N/A</v>
      </c>
      <c r="E7" s="23">
        <v>102550</v>
      </c>
      <c r="F7" s="27" t="str">
        <f>IF($B7="N/A","N/A",IF(E7&gt;10,"No",IF(E7&lt;-10,"No","Yes")))</f>
        <v>N/A</v>
      </c>
      <c r="G7" s="23">
        <v>110212</v>
      </c>
      <c r="H7" s="27" t="str">
        <f>IF($B7="N/A","N/A",IF(G7&gt;10,"No",IF(G7&lt;-10,"No","Yes")))</f>
        <v>N/A</v>
      </c>
      <c r="I7" s="8">
        <v>2.1890000000000001</v>
      </c>
      <c r="J7" s="8">
        <v>7.4710000000000001</v>
      </c>
      <c r="K7" s="28" t="s">
        <v>734</v>
      </c>
      <c r="L7" s="105" t="str">
        <f t="shared" si="0"/>
        <v>Yes</v>
      </c>
    </row>
    <row r="8" spans="1:12" x14ac:dyDescent="0.2">
      <c r="A8" s="168" t="s">
        <v>91</v>
      </c>
      <c r="B8" s="5" t="s">
        <v>297</v>
      </c>
      <c r="C8" s="4">
        <v>74.443636686999994</v>
      </c>
      <c r="D8" s="27" t="str">
        <f>IF($B8="N/A","N/A",IF(C8&gt;90,"No",IF(C8&lt;65,"No","Yes")))</f>
        <v>Yes</v>
      </c>
      <c r="E8" s="4">
        <v>75.118849667000006</v>
      </c>
      <c r="F8" s="27" t="str">
        <f>IF($B8="N/A","N/A",IF(E8&gt;90,"No",IF(E8&lt;65,"No","Yes")))</f>
        <v>Yes</v>
      </c>
      <c r="G8" s="4">
        <v>62.428911294999999</v>
      </c>
      <c r="H8" s="27" t="str">
        <f>IF($B8="N/A","N/A",IF(G8&gt;90,"No",IF(G8&lt;65,"No","Yes")))</f>
        <v>No</v>
      </c>
      <c r="I8" s="8">
        <v>0.90700000000000003</v>
      </c>
      <c r="J8" s="8">
        <v>-16.899999999999999</v>
      </c>
      <c r="K8" s="28" t="s">
        <v>734</v>
      </c>
      <c r="L8" s="105" t="str">
        <f t="shared" si="0"/>
        <v>Yes</v>
      </c>
    </row>
    <row r="9" spans="1:12" x14ac:dyDescent="0.2">
      <c r="A9" s="168" t="s">
        <v>92</v>
      </c>
      <c r="B9" s="5" t="s">
        <v>298</v>
      </c>
      <c r="C9" s="4">
        <v>90.496651786000001</v>
      </c>
      <c r="D9" s="27" t="str">
        <f>IF($B9="N/A","N/A",IF(C9&gt;100,"No",IF(C9&lt;90,"No","Yes")))</f>
        <v>Yes</v>
      </c>
      <c r="E9" s="4">
        <v>90.710442517000004</v>
      </c>
      <c r="F9" s="27" t="str">
        <f>IF($B9="N/A","N/A",IF(E9&gt;100,"No",IF(E9&lt;90,"No","Yes")))</f>
        <v>Yes</v>
      </c>
      <c r="G9" s="4">
        <v>89.066666667000007</v>
      </c>
      <c r="H9" s="27" t="str">
        <f>IF($B9="N/A","N/A",IF(G9&gt;100,"No",IF(G9&lt;90,"No","Yes")))</f>
        <v>No</v>
      </c>
      <c r="I9" s="8">
        <v>0.23619999999999999</v>
      </c>
      <c r="J9" s="8">
        <v>-1.81</v>
      </c>
      <c r="K9" s="28" t="s">
        <v>734</v>
      </c>
      <c r="L9" s="105" t="str">
        <f t="shared" si="0"/>
        <v>Yes</v>
      </c>
    </row>
    <row r="10" spans="1:12" x14ac:dyDescent="0.2">
      <c r="A10" s="168" t="s">
        <v>93</v>
      </c>
      <c r="B10" s="5" t="s">
        <v>299</v>
      </c>
      <c r="C10" s="4">
        <v>87.005453872999993</v>
      </c>
      <c r="D10" s="27" t="str">
        <f>IF($B10="N/A","N/A",IF(C10&gt;100,"No",IF(C10&lt;85,"No","Yes")))</f>
        <v>Yes</v>
      </c>
      <c r="E10" s="4">
        <v>88.304423447999994</v>
      </c>
      <c r="F10" s="27" t="str">
        <f>IF($B10="N/A","N/A",IF(E10&gt;100,"No",IF(E10&lt;85,"No","Yes")))</f>
        <v>Yes</v>
      </c>
      <c r="G10" s="4">
        <v>86.009453387999997</v>
      </c>
      <c r="H10" s="27" t="str">
        <f>IF($B10="N/A","N/A",IF(G10&gt;100,"No",IF(G10&lt;85,"No","Yes")))</f>
        <v>Yes</v>
      </c>
      <c r="I10" s="8">
        <v>1.4930000000000001</v>
      </c>
      <c r="J10" s="8">
        <v>-2.6</v>
      </c>
      <c r="K10" s="28" t="s">
        <v>734</v>
      </c>
      <c r="L10" s="105" t="str">
        <f t="shared" si="0"/>
        <v>Yes</v>
      </c>
    </row>
    <row r="11" spans="1:12" x14ac:dyDescent="0.2">
      <c r="A11" s="168" t="s">
        <v>94</v>
      </c>
      <c r="B11" s="5" t="s">
        <v>300</v>
      </c>
      <c r="C11" s="4">
        <v>37.318813368000001</v>
      </c>
      <c r="D11" s="27" t="str">
        <f>IF($B11="N/A","N/A",IF(C11&gt;100,"No",IF(C11&lt;80,"No","Yes")))</f>
        <v>No</v>
      </c>
      <c r="E11" s="4">
        <v>42.375914111999997</v>
      </c>
      <c r="F11" s="27" t="str">
        <f>IF($B11="N/A","N/A",IF(E11&gt;100,"No",IF(E11&lt;80,"No","Yes")))</f>
        <v>No</v>
      </c>
      <c r="G11" s="4">
        <v>30.341646945000001</v>
      </c>
      <c r="H11" s="27" t="str">
        <f>IF($B11="N/A","N/A",IF(G11&gt;100,"No",IF(G11&lt;80,"No","Yes")))</f>
        <v>No</v>
      </c>
      <c r="I11" s="8">
        <v>13.55</v>
      </c>
      <c r="J11" s="8">
        <v>-28.4</v>
      </c>
      <c r="K11" s="28" t="s">
        <v>734</v>
      </c>
      <c r="L11" s="105" t="str">
        <f t="shared" si="0"/>
        <v>Yes</v>
      </c>
    </row>
    <row r="12" spans="1:12" x14ac:dyDescent="0.2">
      <c r="A12" s="168" t="s">
        <v>95</v>
      </c>
      <c r="B12" s="5" t="s">
        <v>300</v>
      </c>
      <c r="C12" s="4">
        <v>37.142740320000001</v>
      </c>
      <c r="D12" s="27" t="str">
        <f>IF($B12="N/A","N/A",IF(C12&gt;100,"No",IF(C12&lt;80,"No","Yes")))</f>
        <v>No</v>
      </c>
      <c r="E12" s="4">
        <v>37.646836638000003</v>
      </c>
      <c r="F12" s="27" t="str">
        <f>IF($B12="N/A","N/A",IF(E12&gt;100,"No",IF(E12&lt;80,"No","Yes")))</f>
        <v>No</v>
      </c>
      <c r="G12" s="4">
        <v>31.122580230000001</v>
      </c>
      <c r="H12" s="27" t="str">
        <f>IF($B12="N/A","N/A",IF(G12&gt;100,"No",IF(G12&lt;80,"No","Yes")))</f>
        <v>No</v>
      </c>
      <c r="I12" s="8">
        <v>1.357</v>
      </c>
      <c r="J12" s="8">
        <v>-17.3</v>
      </c>
      <c r="K12" s="28" t="s">
        <v>734</v>
      </c>
      <c r="L12" s="105" t="str">
        <f t="shared" si="0"/>
        <v>Yes</v>
      </c>
    </row>
    <row r="13" spans="1:12" x14ac:dyDescent="0.2">
      <c r="A13" s="104" t="s">
        <v>96</v>
      </c>
      <c r="B13" s="22" t="s">
        <v>213</v>
      </c>
      <c r="C13" s="23">
        <v>98693.25</v>
      </c>
      <c r="D13" s="27" t="str">
        <f t="shared" ref="D13:D44" si="1">IF($B13="N/A","N/A",IF(C13&gt;10,"No",IF(C13&lt;-10,"No","Yes")))</f>
        <v>N/A</v>
      </c>
      <c r="E13" s="23">
        <v>101607.43</v>
      </c>
      <c r="F13" s="27" t="str">
        <f t="shared" ref="F13:F44" si="2">IF($B13="N/A","N/A",IF(E13&gt;10,"No",IF(E13&lt;-10,"No","Yes")))</f>
        <v>N/A</v>
      </c>
      <c r="G13" s="23">
        <v>112301.35</v>
      </c>
      <c r="H13" s="27" t="str">
        <f t="shared" ref="H13:H44" si="3">IF($B13="N/A","N/A",IF(G13&gt;10,"No",IF(G13&lt;-10,"No","Yes")))</f>
        <v>N/A</v>
      </c>
      <c r="I13" s="8">
        <v>2.9529999999999998</v>
      </c>
      <c r="J13" s="8">
        <v>10.52</v>
      </c>
      <c r="K13" s="28" t="s">
        <v>734</v>
      </c>
      <c r="L13" s="105" t="str">
        <f t="shared" si="0"/>
        <v>Yes</v>
      </c>
    </row>
    <row r="14" spans="1:12" x14ac:dyDescent="0.2">
      <c r="A14" s="104" t="s">
        <v>100</v>
      </c>
      <c r="B14" s="22" t="s">
        <v>213</v>
      </c>
      <c r="C14" s="23">
        <v>53760</v>
      </c>
      <c r="D14" s="27" t="str">
        <f t="shared" si="1"/>
        <v>N/A</v>
      </c>
      <c r="E14" s="23">
        <v>54642</v>
      </c>
      <c r="F14" s="27" t="str">
        <f t="shared" si="2"/>
        <v>N/A</v>
      </c>
      <c r="G14" s="23">
        <v>55125</v>
      </c>
      <c r="H14" s="27" t="str">
        <f t="shared" si="3"/>
        <v>N/A</v>
      </c>
      <c r="I14" s="8">
        <v>1.641</v>
      </c>
      <c r="J14" s="8">
        <v>0.88390000000000002</v>
      </c>
      <c r="K14" s="28" t="s">
        <v>734</v>
      </c>
      <c r="L14" s="105" t="str">
        <f t="shared" si="0"/>
        <v>Yes</v>
      </c>
    </row>
    <row r="15" spans="1:12" x14ac:dyDescent="0.2">
      <c r="A15" s="104" t="s">
        <v>975</v>
      </c>
      <c r="B15" s="22" t="s">
        <v>213</v>
      </c>
      <c r="C15" s="23">
        <v>27192</v>
      </c>
      <c r="D15" s="27" t="str">
        <f t="shared" si="1"/>
        <v>N/A</v>
      </c>
      <c r="E15" s="23">
        <v>27498</v>
      </c>
      <c r="F15" s="27" t="str">
        <f t="shared" si="2"/>
        <v>N/A</v>
      </c>
      <c r="G15" s="23">
        <v>27915</v>
      </c>
      <c r="H15" s="27" t="str">
        <f t="shared" si="3"/>
        <v>N/A</v>
      </c>
      <c r="I15" s="8">
        <v>1.125</v>
      </c>
      <c r="J15" s="8">
        <v>1.516</v>
      </c>
      <c r="K15" s="28" t="s">
        <v>734</v>
      </c>
      <c r="L15" s="105" t="str">
        <f t="shared" si="0"/>
        <v>Yes</v>
      </c>
    </row>
    <row r="16" spans="1:12" x14ac:dyDescent="0.2">
      <c r="A16" s="104" t="s">
        <v>976</v>
      </c>
      <c r="B16" s="22" t="s">
        <v>213</v>
      </c>
      <c r="C16" s="23">
        <v>23397</v>
      </c>
      <c r="D16" s="27" t="str">
        <f t="shared" si="1"/>
        <v>N/A</v>
      </c>
      <c r="E16" s="23">
        <v>23970</v>
      </c>
      <c r="F16" s="27" t="str">
        <f t="shared" si="2"/>
        <v>N/A</v>
      </c>
      <c r="G16" s="23">
        <v>24192</v>
      </c>
      <c r="H16" s="27" t="str">
        <f t="shared" si="3"/>
        <v>N/A</v>
      </c>
      <c r="I16" s="8">
        <v>2.4489999999999998</v>
      </c>
      <c r="J16" s="8">
        <v>0.92620000000000002</v>
      </c>
      <c r="K16" s="28" t="s">
        <v>734</v>
      </c>
      <c r="L16" s="105" t="str">
        <f t="shared" si="0"/>
        <v>Yes</v>
      </c>
    </row>
    <row r="17" spans="1:12" x14ac:dyDescent="0.2">
      <c r="A17" s="104" t="s">
        <v>977</v>
      </c>
      <c r="B17" s="22" t="s">
        <v>213</v>
      </c>
      <c r="C17" s="23">
        <v>727</v>
      </c>
      <c r="D17" s="27" t="str">
        <f t="shared" si="1"/>
        <v>N/A</v>
      </c>
      <c r="E17" s="23">
        <v>800</v>
      </c>
      <c r="F17" s="27" t="str">
        <f t="shared" si="2"/>
        <v>N/A</v>
      </c>
      <c r="G17" s="23">
        <v>792</v>
      </c>
      <c r="H17" s="27" t="str">
        <f t="shared" si="3"/>
        <v>N/A</v>
      </c>
      <c r="I17" s="8">
        <v>10.039999999999999</v>
      </c>
      <c r="J17" s="8">
        <v>-1</v>
      </c>
      <c r="K17" s="28" t="s">
        <v>734</v>
      </c>
      <c r="L17" s="105" t="str">
        <f t="shared" si="0"/>
        <v>Yes</v>
      </c>
    </row>
    <row r="18" spans="1:12" x14ac:dyDescent="0.2">
      <c r="A18" s="104" t="s">
        <v>978</v>
      </c>
      <c r="B18" s="22" t="s">
        <v>213</v>
      </c>
      <c r="C18" s="23">
        <v>2441</v>
      </c>
      <c r="D18" s="27" t="str">
        <f t="shared" si="1"/>
        <v>N/A</v>
      </c>
      <c r="E18" s="23">
        <v>2369</v>
      </c>
      <c r="F18" s="27" t="str">
        <f t="shared" si="2"/>
        <v>N/A</v>
      </c>
      <c r="G18" s="23">
        <v>2217</v>
      </c>
      <c r="H18" s="27" t="str">
        <f t="shared" si="3"/>
        <v>N/A</v>
      </c>
      <c r="I18" s="8">
        <v>-2.95</v>
      </c>
      <c r="J18" s="8">
        <v>-6.42</v>
      </c>
      <c r="K18" s="28" t="s">
        <v>734</v>
      </c>
      <c r="L18" s="105" t="str">
        <f t="shared" si="0"/>
        <v>Yes</v>
      </c>
    </row>
    <row r="19" spans="1:12" x14ac:dyDescent="0.2">
      <c r="A19" s="104" t="s">
        <v>979</v>
      </c>
      <c r="B19" s="22" t="s">
        <v>213</v>
      </c>
      <c r="C19" s="23">
        <v>11</v>
      </c>
      <c r="D19" s="27" t="str">
        <f t="shared" si="1"/>
        <v>N/A</v>
      </c>
      <c r="E19" s="23">
        <v>11</v>
      </c>
      <c r="F19" s="27" t="str">
        <f t="shared" si="2"/>
        <v>N/A</v>
      </c>
      <c r="G19" s="23">
        <v>11</v>
      </c>
      <c r="H19" s="27" t="str">
        <f t="shared" si="3"/>
        <v>N/A</v>
      </c>
      <c r="I19" s="8">
        <v>66.67</v>
      </c>
      <c r="J19" s="8">
        <v>80</v>
      </c>
      <c r="K19" s="28" t="s">
        <v>734</v>
      </c>
      <c r="L19" s="105" t="str">
        <f t="shared" si="0"/>
        <v>No</v>
      </c>
    </row>
    <row r="20" spans="1:12" x14ac:dyDescent="0.2">
      <c r="A20" s="104" t="s">
        <v>101</v>
      </c>
      <c r="B20" s="22" t="s">
        <v>213</v>
      </c>
      <c r="C20" s="23">
        <v>43272</v>
      </c>
      <c r="D20" s="27" t="str">
        <f t="shared" si="1"/>
        <v>N/A</v>
      </c>
      <c r="E20" s="23">
        <v>42546</v>
      </c>
      <c r="F20" s="27" t="str">
        <f t="shared" si="2"/>
        <v>N/A</v>
      </c>
      <c r="G20" s="23">
        <v>42736</v>
      </c>
      <c r="H20" s="27" t="str">
        <f t="shared" si="3"/>
        <v>N/A</v>
      </c>
      <c r="I20" s="8">
        <v>-1.68</v>
      </c>
      <c r="J20" s="8">
        <v>0.4466</v>
      </c>
      <c r="K20" s="28" t="s">
        <v>734</v>
      </c>
      <c r="L20" s="105" t="str">
        <f t="shared" si="0"/>
        <v>Yes</v>
      </c>
    </row>
    <row r="21" spans="1:12" x14ac:dyDescent="0.2">
      <c r="A21" s="104" t="s">
        <v>980</v>
      </c>
      <c r="B21" s="22" t="s">
        <v>213</v>
      </c>
      <c r="C21" s="23">
        <v>29318</v>
      </c>
      <c r="D21" s="27" t="str">
        <f t="shared" si="1"/>
        <v>N/A</v>
      </c>
      <c r="E21" s="23">
        <v>29433</v>
      </c>
      <c r="F21" s="27" t="str">
        <f t="shared" si="2"/>
        <v>N/A</v>
      </c>
      <c r="G21" s="23">
        <v>30927</v>
      </c>
      <c r="H21" s="27" t="str">
        <f t="shared" si="3"/>
        <v>N/A</v>
      </c>
      <c r="I21" s="8">
        <v>0.39229999999999998</v>
      </c>
      <c r="J21" s="8">
        <v>5.0759999999999996</v>
      </c>
      <c r="K21" s="28" t="s">
        <v>734</v>
      </c>
      <c r="L21" s="105" t="str">
        <f t="shared" si="0"/>
        <v>Yes</v>
      </c>
    </row>
    <row r="22" spans="1:12" x14ac:dyDescent="0.2">
      <c r="A22" s="104" t="s">
        <v>981</v>
      </c>
      <c r="B22" s="22" t="s">
        <v>213</v>
      </c>
      <c r="C22" s="23">
        <v>8123</v>
      </c>
      <c r="D22" s="27" t="str">
        <f t="shared" si="1"/>
        <v>N/A</v>
      </c>
      <c r="E22" s="23">
        <v>7203</v>
      </c>
      <c r="F22" s="27" t="str">
        <f t="shared" si="2"/>
        <v>N/A</v>
      </c>
      <c r="G22" s="23">
        <v>5641</v>
      </c>
      <c r="H22" s="27" t="str">
        <f t="shared" si="3"/>
        <v>N/A</v>
      </c>
      <c r="I22" s="8">
        <v>-11.3</v>
      </c>
      <c r="J22" s="8">
        <v>-21.7</v>
      </c>
      <c r="K22" s="28" t="s">
        <v>734</v>
      </c>
      <c r="L22" s="105" t="str">
        <f t="shared" si="0"/>
        <v>Yes</v>
      </c>
    </row>
    <row r="23" spans="1:12" x14ac:dyDescent="0.2">
      <c r="A23" s="104" t="s">
        <v>982</v>
      </c>
      <c r="B23" s="22" t="s">
        <v>213</v>
      </c>
      <c r="C23" s="23">
        <v>1790</v>
      </c>
      <c r="D23" s="27" t="str">
        <f>IF($B23="N/A","N/A",IF(C23&gt;10,"No",IF(C23&lt;-10,"No","Yes")))</f>
        <v>N/A</v>
      </c>
      <c r="E23" s="23">
        <v>1774</v>
      </c>
      <c r="F23" s="27" t="str">
        <f t="shared" si="2"/>
        <v>N/A</v>
      </c>
      <c r="G23" s="23">
        <v>1968</v>
      </c>
      <c r="H23" s="27" t="str">
        <f t="shared" si="3"/>
        <v>N/A</v>
      </c>
      <c r="I23" s="8">
        <v>-0.89400000000000002</v>
      </c>
      <c r="J23" s="8">
        <v>10.94</v>
      </c>
      <c r="K23" s="28" t="s">
        <v>734</v>
      </c>
      <c r="L23" s="105" t="str">
        <f t="shared" si="0"/>
        <v>Yes</v>
      </c>
    </row>
    <row r="24" spans="1:12" x14ac:dyDescent="0.2">
      <c r="A24" s="104" t="s">
        <v>983</v>
      </c>
      <c r="B24" s="22" t="s">
        <v>213</v>
      </c>
      <c r="C24" s="23">
        <v>4038</v>
      </c>
      <c r="D24" s="27" t="str">
        <f t="shared" si="1"/>
        <v>N/A</v>
      </c>
      <c r="E24" s="23">
        <v>4128</v>
      </c>
      <c r="F24" s="27" t="str">
        <f t="shared" si="2"/>
        <v>N/A</v>
      </c>
      <c r="G24" s="23">
        <v>4191</v>
      </c>
      <c r="H24" s="27" t="str">
        <f t="shared" si="3"/>
        <v>N/A</v>
      </c>
      <c r="I24" s="8">
        <v>2.2290000000000001</v>
      </c>
      <c r="J24" s="8">
        <v>1.526</v>
      </c>
      <c r="K24" s="28" t="s">
        <v>734</v>
      </c>
      <c r="L24" s="105" t="str">
        <f t="shared" si="0"/>
        <v>Yes</v>
      </c>
    </row>
    <row r="25" spans="1:12" x14ac:dyDescent="0.2">
      <c r="A25" s="104" t="s">
        <v>984</v>
      </c>
      <c r="B25" s="22" t="s">
        <v>213</v>
      </c>
      <c r="C25" s="23">
        <v>11</v>
      </c>
      <c r="D25" s="27" t="str">
        <f t="shared" si="1"/>
        <v>N/A</v>
      </c>
      <c r="E25" s="23">
        <v>11</v>
      </c>
      <c r="F25" s="27" t="str">
        <f t="shared" si="2"/>
        <v>N/A</v>
      </c>
      <c r="G25" s="23">
        <v>11</v>
      </c>
      <c r="H25" s="27" t="str">
        <f t="shared" si="3"/>
        <v>N/A</v>
      </c>
      <c r="I25" s="8">
        <v>166.7</v>
      </c>
      <c r="J25" s="8">
        <v>12.5</v>
      </c>
      <c r="K25" s="28" t="s">
        <v>734</v>
      </c>
      <c r="L25" s="105" t="str">
        <f t="shared" si="0"/>
        <v>Yes</v>
      </c>
    </row>
    <row r="26" spans="1:12" x14ac:dyDescent="0.2">
      <c r="A26" s="104" t="s">
        <v>104</v>
      </c>
      <c r="B26" s="22" t="s">
        <v>213</v>
      </c>
      <c r="C26" s="23">
        <v>13315</v>
      </c>
      <c r="D26" s="27" t="str">
        <f t="shared" si="1"/>
        <v>N/A</v>
      </c>
      <c r="E26" s="23">
        <v>12854</v>
      </c>
      <c r="F26" s="27" t="str">
        <f t="shared" si="2"/>
        <v>N/A</v>
      </c>
      <c r="G26" s="23">
        <v>16479</v>
      </c>
      <c r="H26" s="27" t="str">
        <f t="shared" si="3"/>
        <v>N/A</v>
      </c>
      <c r="I26" s="8">
        <v>-3.46</v>
      </c>
      <c r="J26" s="8">
        <v>28.2</v>
      </c>
      <c r="K26" s="28" t="s">
        <v>734</v>
      </c>
      <c r="L26" s="105" t="str">
        <f t="shared" si="0"/>
        <v>Yes</v>
      </c>
    </row>
    <row r="27" spans="1:12" x14ac:dyDescent="0.2">
      <c r="A27" s="104" t="s">
        <v>985</v>
      </c>
      <c r="B27" s="22" t="s">
        <v>213</v>
      </c>
      <c r="C27" s="23">
        <v>6650</v>
      </c>
      <c r="D27" s="27" t="str">
        <f t="shared" si="1"/>
        <v>N/A</v>
      </c>
      <c r="E27" s="23">
        <v>6506</v>
      </c>
      <c r="F27" s="27" t="str">
        <f t="shared" si="2"/>
        <v>N/A</v>
      </c>
      <c r="G27" s="23">
        <v>9960</v>
      </c>
      <c r="H27" s="27" t="str">
        <f t="shared" si="3"/>
        <v>N/A</v>
      </c>
      <c r="I27" s="8">
        <v>-2.17</v>
      </c>
      <c r="J27" s="8">
        <v>53.09</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1749</v>
      </c>
      <c r="J28" s="8" t="s">
        <v>1749</v>
      </c>
      <c r="K28" s="28" t="s">
        <v>734</v>
      </c>
      <c r="L28" s="105" t="str">
        <f t="shared" si="0"/>
        <v>N/A</v>
      </c>
    </row>
    <row r="29" spans="1:12" x14ac:dyDescent="0.2">
      <c r="A29" s="104" t="s">
        <v>987</v>
      </c>
      <c r="B29" s="22" t="s">
        <v>213</v>
      </c>
      <c r="C29" s="23">
        <v>964</v>
      </c>
      <c r="D29" s="27" t="str">
        <f t="shared" si="1"/>
        <v>N/A</v>
      </c>
      <c r="E29" s="23">
        <v>892</v>
      </c>
      <c r="F29" s="27" t="str">
        <f t="shared" si="2"/>
        <v>N/A</v>
      </c>
      <c r="G29" s="23">
        <v>1085</v>
      </c>
      <c r="H29" s="27" t="str">
        <f t="shared" si="3"/>
        <v>N/A</v>
      </c>
      <c r="I29" s="8">
        <v>-7.47</v>
      </c>
      <c r="J29" s="8">
        <v>21.64</v>
      </c>
      <c r="K29" s="28" t="s">
        <v>734</v>
      </c>
      <c r="L29" s="105" t="str">
        <f t="shared" si="0"/>
        <v>Yes</v>
      </c>
    </row>
    <row r="30" spans="1:12" x14ac:dyDescent="0.2">
      <c r="A30" s="104" t="s">
        <v>988</v>
      </c>
      <c r="B30" s="22" t="s">
        <v>213</v>
      </c>
      <c r="C30" s="23">
        <v>4433</v>
      </c>
      <c r="D30" s="27" t="str">
        <f t="shared" si="1"/>
        <v>N/A</v>
      </c>
      <c r="E30" s="23">
        <v>4122</v>
      </c>
      <c r="F30" s="27" t="str">
        <f t="shared" si="2"/>
        <v>N/A</v>
      </c>
      <c r="G30" s="23">
        <v>4279</v>
      </c>
      <c r="H30" s="27" t="str">
        <f t="shared" si="3"/>
        <v>N/A</v>
      </c>
      <c r="I30" s="8">
        <v>-7.02</v>
      </c>
      <c r="J30" s="8">
        <v>3.8090000000000002</v>
      </c>
      <c r="K30" s="28" t="s">
        <v>734</v>
      </c>
      <c r="L30" s="105" t="str">
        <f t="shared" si="0"/>
        <v>Yes</v>
      </c>
    </row>
    <row r="31" spans="1:12" x14ac:dyDescent="0.2">
      <c r="A31" s="104" t="s">
        <v>989</v>
      </c>
      <c r="B31" s="22" t="s">
        <v>213</v>
      </c>
      <c r="C31" s="23">
        <v>298</v>
      </c>
      <c r="D31" s="27" t="str">
        <f t="shared" si="1"/>
        <v>N/A</v>
      </c>
      <c r="E31" s="23">
        <v>456</v>
      </c>
      <c r="F31" s="27" t="str">
        <f t="shared" si="2"/>
        <v>N/A</v>
      </c>
      <c r="G31" s="23">
        <v>243</v>
      </c>
      <c r="H31" s="27" t="str">
        <f t="shared" si="3"/>
        <v>N/A</v>
      </c>
      <c r="I31" s="8">
        <v>53.02</v>
      </c>
      <c r="J31" s="8">
        <v>-46.7</v>
      </c>
      <c r="K31" s="28" t="s">
        <v>734</v>
      </c>
      <c r="L31" s="105" t="str">
        <f t="shared" si="0"/>
        <v>No</v>
      </c>
    </row>
    <row r="32" spans="1:12" x14ac:dyDescent="0.2">
      <c r="A32" s="104" t="s">
        <v>990</v>
      </c>
      <c r="B32" s="22" t="s">
        <v>213</v>
      </c>
      <c r="C32" s="23">
        <v>886</v>
      </c>
      <c r="D32" s="27" t="str">
        <f t="shared" si="1"/>
        <v>N/A</v>
      </c>
      <c r="E32" s="23">
        <v>844</v>
      </c>
      <c r="F32" s="27" t="str">
        <f t="shared" si="2"/>
        <v>N/A</v>
      </c>
      <c r="G32" s="23">
        <v>894</v>
      </c>
      <c r="H32" s="27" t="str">
        <f t="shared" si="3"/>
        <v>N/A</v>
      </c>
      <c r="I32" s="8">
        <v>-4.74</v>
      </c>
      <c r="J32" s="8">
        <v>5.9240000000000004</v>
      </c>
      <c r="K32" s="28" t="s">
        <v>734</v>
      </c>
      <c r="L32" s="105" t="str">
        <f t="shared" si="0"/>
        <v>Yes</v>
      </c>
    </row>
    <row r="33" spans="1:12" x14ac:dyDescent="0.2">
      <c r="A33" s="104" t="s">
        <v>991</v>
      </c>
      <c r="B33" s="22" t="s">
        <v>213</v>
      </c>
      <c r="C33" s="23">
        <v>84</v>
      </c>
      <c r="D33" s="27" t="str">
        <f t="shared" si="1"/>
        <v>N/A</v>
      </c>
      <c r="E33" s="23">
        <v>34</v>
      </c>
      <c r="F33" s="27" t="str">
        <f t="shared" si="2"/>
        <v>N/A</v>
      </c>
      <c r="G33" s="23">
        <v>18</v>
      </c>
      <c r="H33" s="27" t="str">
        <f t="shared" si="3"/>
        <v>N/A</v>
      </c>
      <c r="I33" s="8">
        <v>-59.5</v>
      </c>
      <c r="J33" s="8">
        <v>-47.1</v>
      </c>
      <c r="K33" s="28" t="s">
        <v>734</v>
      </c>
      <c r="L33" s="105" t="str">
        <f t="shared" si="0"/>
        <v>No</v>
      </c>
    </row>
    <row r="34" spans="1:12" x14ac:dyDescent="0.2">
      <c r="A34" s="104" t="s">
        <v>105</v>
      </c>
      <c r="B34" s="22" t="s">
        <v>213</v>
      </c>
      <c r="C34" s="23">
        <v>24457</v>
      </c>
      <c r="D34" s="27" t="str">
        <f t="shared" si="1"/>
        <v>N/A</v>
      </c>
      <c r="E34" s="23">
        <v>26475</v>
      </c>
      <c r="F34" s="27" t="str">
        <f t="shared" si="2"/>
        <v>N/A</v>
      </c>
      <c r="G34" s="23">
        <v>62196</v>
      </c>
      <c r="H34" s="27" t="str">
        <f t="shared" si="3"/>
        <v>N/A</v>
      </c>
      <c r="I34" s="8">
        <v>8.2509999999999994</v>
      </c>
      <c r="J34" s="8">
        <v>134.9</v>
      </c>
      <c r="K34" s="28" t="s">
        <v>734</v>
      </c>
      <c r="L34" s="105" t="str">
        <f t="shared" si="0"/>
        <v>No</v>
      </c>
    </row>
    <row r="35" spans="1:12" x14ac:dyDescent="0.2">
      <c r="A35" s="104" t="s">
        <v>992</v>
      </c>
      <c r="B35" s="22" t="s">
        <v>213</v>
      </c>
      <c r="C35" s="23">
        <v>10773</v>
      </c>
      <c r="D35" s="27" t="str">
        <f t="shared" si="1"/>
        <v>N/A</v>
      </c>
      <c r="E35" s="23">
        <v>10751</v>
      </c>
      <c r="F35" s="27" t="str">
        <f t="shared" si="2"/>
        <v>N/A</v>
      </c>
      <c r="G35" s="23">
        <v>59754</v>
      </c>
      <c r="H35" s="27" t="str">
        <f t="shared" si="3"/>
        <v>N/A</v>
      </c>
      <c r="I35" s="8">
        <v>-0.20399999999999999</v>
      </c>
      <c r="J35" s="8">
        <v>455.8</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1749</v>
      </c>
      <c r="J36" s="8" t="s">
        <v>1749</v>
      </c>
      <c r="K36" s="28" t="s">
        <v>734</v>
      </c>
      <c r="L36" s="105" t="str">
        <f t="shared" si="0"/>
        <v>N/A</v>
      </c>
    </row>
    <row r="37" spans="1:12" x14ac:dyDescent="0.2">
      <c r="A37" s="104" t="s">
        <v>994</v>
      </c>
      <c r="B37" s="22" t="s">
        <v>213</v>
      </c>
      <c r="C37" s="23">
        <v>2921</v>
      </c>
      <c r="D37" s="27" t="str">
        <f t="shared" si="1"/>
        <v>N/A</v>
      </c>
      <c r="E37" s="23">
        <v>2881</v>
      </c>
      <c r="F37" s="27" t="str">
        <f t="shared" si="2"/>
        <v>N/A</v>
      </c>
      <c r="G37" s="23">
        <v>740</v>
      </c>
      <c r="H37" s="27" t="str">
        <f t="shared" si="3"/>
        <v>N/A</v>
      </c>
      <c r="I37" s="8">
        <v>-1.37</v>
      </c>
      <c r="J37" s="8">
        <v>-74.3</v>
      </c>
      <c r="K37" s="28" t="s">
        <v>734</v>
      </c>
      <c r="L37" s="105" t="str">
        <f t="shared" si="0"/>
        <v>No</v>
      </c>
    </row>
    <row r="38" spans="1:12" x14ac:dyDescent="0.2">
      <c r="A38" s="104" t="s">
        <v>995</v>
      </c>
      <c r="B38" s="22" t="s">
        <v>213</v>
      </c>
      <c r="C38" s="23">
        <v>1654</v>
      </c>
      <c r="D38" s="27" t="str">
        <f t="shared" si="1"/>
        <v>N/A</v>
      </c>
      <c r="E38" s="23">
        <v>1257</v>
      </c>
      <c r="F38" s="27" t="str">
        <f t="shared" si="2"/>
        <v>N/A</v>
      </c>
      <c r="G38" s="23">
        <v>0</v>
      </c>
      <c r="H38" s="27" t="str">
        <f t="shared" si="3"/>
        <v>N/A</v>
      </c>
      <c r="I38" s="8">
        <v>-24</v>
      </c>
      <c r="J38" s="8">
        <v>-100</v>
      </c>
      <c r="K38" s="28" t="s">
        <v>734</v>
      </c>
      <c r="L38" s="105" t="str">
        <f t="shared" si="0"/>
        <v>No</v>
      </c>
    </row>
    <row r="39" spans="1:12" x14ac:dyDescent="0.2">
      <c r="A39" s="104" t="s">
        <v>996</v>
      </c>
      <c r="B39" s="22" t="s">
        <v>213</v>
      </c>
      <c r="C39" s="23">
        <v>1472</v>
      </c>
      <c r="D39" s="27" t="str">
        <f t="shared" si="1"/>
        <v>N/A</v>
      </c>
      <c r="E39" s="23">
        <v>1490</v>
      </c>
      <c r="F39" s="27" t="str">
        <f t="shared" si="2"/>
        <v>N/A</v>
      </c>
      <c r="G39" s="23">
        <v>1465</v>
      </c>
      <c r="H39" s="27" t="str">
        <f t="shared" si="3"/>
        <v>N/A</v>
      </c>
      <c r="I39" s="8">
        <v>1.2230000000000001</v>
      </c>
      <c r="J39" s="8">
        <v>-1.68</v>
      </c>
      <c r="K39" s="28" t="s">
        <v>734</v>
      </c>
      <c r="L39" s="105" t="str">
        <f t="shared" si="0"/>
        <v>Yes</v>
      </c>
    </row>
    <row r="40" spans="1:12" x14ac:dyDescent="0.2">
      <c r="A40" s="104" t="s">
        <v>997</v>
      </c>
      <c r="B40" s="22" t="s">
        <v>213</v>
      </c>
      <c r="C40" s="23">
        <v>7637</v>
      </c>
      <c r="D40" s="27" t="str">
        <f t="shared" si="1"/>
        <v>N/A</v>
      </c>
      <c r="E40" s="23">
        <v>10096</v>
      </c>
      <c r="F40" s="27" t="str">
        <f t="shared" si="2"/>
        <v>N/A</v>
      </c>
      <c r="G40" s="23">
        <v>237</v>
      </c>
      <c r="H40" s="27" t="str">
        <f t="shared" si="3"/>
        <v>N/A</v>
      </c>
      <c r="I40" s="8">
        <v>32.200000000000003</v>
      </c>
      <c r="J40" s="8">
        <v>-97.7</v>
      </c>
      <c r="K40" s="28" t="s">
        <v>734</v>
      </c>
      <c r="L40" s="105" t="str">
        <f t="shared" si="0"/>
        <v>No</v>
      </c>
    </row>
    <row r="41" spans="1:12" x14ac:dyDescent="0.2">
      <c r="A41" s="168" t="s">
        <v>84</v>
      </c>
      <c r="B41" s="22" t="s">
        <v>213</v>
      </c>
      <c r="C41" s="29">
        <v>2734131145</v>
      </c>
      <c r="D41" s="27" t="str">
        <f t="shared" si="1"/>
        <v>N/A</v>
      </c>
      <c r="E41" s="29">
        <v>2905509089</v>
      </c>
      <c r="F41" s="27" t="str">
        <f t="shared" si="2"/>
        <v>N/A</v>
      </c>
      <c r="G41" s="29">
        <v>2607115668</v>
      </c>
      <c r="H41" s="27" t="str">
        <f t="shared" si="3"/>
        <v>N/A</v>
      </c>
      <c r="I41" s="8">
        <v>6.2679999999999998</v>
      </c>
      <c r="J41" s="8">
        <v>-10.3</v>
      </c>
      <c r="K41" s="28" t="s">
        <v>734</v>
      </c>
      <c r="L41" s="105" t="str">
        <f t="shared" si="0"/>
        <v>Yes</v>
      </c>
    </row>
    <row r="42" spans="1:12" x14ac:dyDescent="0.2">
      <c r="A42" s="168" t="s">
        <v>1475</v>
      </c>
      <c r="B42" s="22" t="s">
        <v>213</v>
      </c>
      <c r="C42" s="29">
        <v>20282.270148</v>
      </c>
      <c r="D42" s="27" t="str">
        <f t="shared" si="1"/>
        <v>N/A</v>
      </c>
      <c r="E42" s="29">
        <v>21283.130226000001</v>
      </c>
      <c r="F42" s="27" t="str">
        <f t="shared" si="2"/>
        <v>N/A</v>
      </c>
      <c r="G42" s="29">
        <v>14767.846766000001</v>
      </c>
      <c r="H42" s="27" t="str">
        <f t="shared" si="3"/>
        <v>N/A</v>
      </c>
      <c r="I42" s="8">
        <v>4.9349999999999996</v>
      </c>
      <c r="J42" s="8">
        <v>-30.6</v>
      </c>
      <c r="K42" s="28" t="s">
        <v>734</v>
      </c>
      <c r="L42" s="105" t="str">
        <f t="shared" si="0"/>
        <v>No</v>
      </c>
    </row>
    <row r="43" spans="1:12" x14ac:dyDescent="0.2">
      <c r="A43" s="168" t="s">
        <v>1476</v>
      </c>
      <c r="B43" s="22" t="s">
        <v>213</v>
      </c>
      <c r="C43" s="29">
        <v>27245.136118999999</v>
      </c>
      <c r="D43" s="27" t="str">
        <f t="shared" si="1"/>
        <v>N/A</v>
      </c>
      <c r="E43" s="29">
        <v>28332.609351999999</v>
      </c>
      <c r="F43" s="27" t="str">
        <f t="shared" si="2"/>
        <v>N/A</v>
      </c>
      <c r="G43" s="29">
        <v>23655.461002</v>
      </c>
      <c r="H43" s="27" t="str">
        <f t="shared" si="3"/>
        <v>N/A</v>
      </c>
      <c r="I43" s="8">
        <v>3.9910000000000001</v>
      </c>
      <c r="J43" s="8">
        <v>-16.5</v>
      </c>
      <c r="K43" s="28" t="s">
        <v>734</v>
      </c>
      <c r="L43" s="105" t="str">
        <f t="shared" si="0"/>
        <v>Yes</v>
      </c>
    </row>
    <row r="44" spans="1:12" x14ac:dyDescent="0.2">
      <c r="A44" s="137" t="s">
        <v>107</v>
      </c>
      <c r="B44" s="22" t="s">
        <v>213</v>
      </c>
      <c r="C44" s="29">
        <v>836948</v>
      </c>
      <c r="D44" s="27" t="str">
        <f t="shared" si="1"/>
        <v>N/A</v>
      </c>
      <c r="E44" s="29">
        <v>7012872</v>
      </c>
      <c r="F44" s="27" t="str">
        <f t="shared" si="2"/>
        <v>N/A</v>
      </c>
      <c r="G44" s="29">
        <v>10139695</v>
      </c>
      <c r="H44" s="27" t="str">
        <f t="shared" si="3"/>
        <v>N/A</v>
      </c>
      <c r="I44" s="8">
        <v>737.9</v>
      </c>
      <c r="J44" s="8">
        <v>44.59</v>
      </c>
      <c r="K44" s="28" t="s">
        <v>734</v>
      </c>
      <c r="L44" s="105" t="str">
        <f t="shared" si="0"/>
        <v>No</v>
      </c>
    </row>
    <row r="45" spans="1:12" x14ac:dyDescent="0.2">
      <c r="A45" s="168" t="s">
        <v>158</v>
      </c>
      <c r="B45" s="30" t="s">
        <v>217</v>
      </c>
      <c r="C45" s="1">
        <v>504</v>
      </c>
      <c r="D45" s="27" t="str">
        <f>IF($B45="N/A","N/A",IF(C45&gt;0,"No",IF(C45&lt;0,"No","Yes")))</f>
        <v>No</v>
      </c>
      <c r="E45" s="1">
        <v>3016</v>
      </c>
      <c r="F45" s="27" t="str">
        <f>IF($B45="N/A","N/A",IF(E45&gt;0,"No",IF(E45&lt;0,"No","Yes")))</f>
        <v>No</v>
      </c>
      <c r="G45" s="1">
        <v>3235</v>
      </c>
      <c r="H45" s="27" t="str">
        <f>IF($B45="N/A","N/A",IF(G45&gt;0,"No",IF(G45&lt;0,"No","Yes")))</f>
        <v>No</v>
      </c>
      <c r="I45" s="8">
        <v>498.4</v>
      </c>
      <c r="J45" s="8">
        <v>7.2610000000000001</v>
      </c>
      <c r="K45" s="28" t="s">
        <v>734</v>
      </c>
      <c r="L45" s="105" t="str">
        <f t="shared" si="0"/>
        <v>Yes</v>
      </c>
    </row>
    <row r="46" spans="1:12" x14ac:dyDescent="0.2">
      <c r="A46" s="168" t="s">
        <v>156</v>
      </c>
      <c r="B46" s="22" t="s">
        <v>213</v>
      </c>
      <c r="C46" s="29">
        <v>836948</v>
      </c>
      <c r="D46" s="27" t="str">
        <f t="shared" ref="D46:D47" si="4">IF($B46="N/A","N/A",IF(C46&gt;10,"No",IF(C46&lt;-10,"No","Yes")))</f>
        <v>N/A</v>
      </c>
      <c r="E46" s="29">
        <v>7012872</v>
      </c>
      <c r="F46" s="27" t="str">
        <f t="shared" ref="F46:F47" si="5">IF($B46="N/A","N/A",IF(E46&gt;10,"No",IF(E46&lt;-10,"No","Yes")))</f>
        <v>N/A</v>
      </c>
      <c r="G46" s="29">
        <v>10139695</v>
      </c>
      <c r="H46" s="27" t="str">
        <f t="shared" ref="H46:H47" si="6">IF($B46="N/A","N/A",IF(G46&gt;10,"No",IF(G46&lt;-10,"No","Yes")))</f>
        <v>N/A</v>
      </c>
      <c r="I46" s="8">
        <v>737.9</v>
      </c>
      <c r="J46" s="8">
        <v>44.59</v>
      </c>
      <c r="K46" s="28" t="s">
        <v>734</v>
      </c>
      <c r="L46" s="105" t="str">
        <f t="shared" si="0"/>
        <v>No</v>
      </c>
    </row>
    <row r="47" spans="1:12" x14ac:dyDescent="0.2">
      <c r="A47" s="168" t="s">
        <v>1278</v>
      </c>
      <c r="B47" s="22" t="s">
        <v>213</v>
      </c>
      <c r="C47" s="29">
        <v>1660.6111111</v>
      </c>
      <c r="D47" s="27" t="str">
        <f t="shared" si="4"/>
        <v>N/A</v>
      </c>
      <c r="E47" s="29">
        <v>2325.2228117</v>
      </c>
      <c r="F47" s="27" t="str">
        <f t="shared" si="5"/>
        <v>N/A</v>
      </c>
      <c r="G47" s="29">
        <v>3134.3724883999998</v>
      </c>
      <c r="H47" s="27" t="str">
        <f t="shared" si="6"/>
        <v>N/A</v>
      </c>
      <c r="I47" s="8">
        <v>40.020000000000003</v>
      </c>
      <c r="J47" s="8">
        <v>34.799999999999997</v>
      </c>
      <c r="K47" s="28" t="s">
        <v>734</v>
      </c>
      <c r="L47" s="105" t="str">
        <f>IF(J47="Div by 0", "N/A", IF(OR(J47="N/A",K47="N/A"),"N/A", IF(J47&gt;VALUE(MID(K47,1,2)), "No", IF(J47&lt;-1*VALUE(MID(K47,1,2)), "No", "Yes"))))</f>
        <v>No</v>
      </c>
    </row>
    <row r="48" spans="1:12" x14ac:dyDescent="0.2">
      <c r="A48" s="168" t="s">
        <v>1477</v>
      </c>
      <c r="B48" s="22" t="s">
        <v>213</v>
      </c>
      <c r="C48" s="29">
        <v>24064.303162</v>
      </c>
      <c r="D48" s="27" t="str">
        <f t="shared" ref="D48:D74" si="7">IF($B48="N/A","N/A",IF(C48&gt;10,"No",IF(C48&lt;-10,"No","Yes")))</f>
        <v>N/A</v>
      </c>
      <c r="E48" s="29">
        <v>25572.419677000002</v>
      </c>
      <c r="F48" s="27" t="str">
        <f t="shared" ref="F48:F74" si="8">IF($B48="N/A","N/A",IF(E48&gt;10,"No",IF(E48&lt;-10,"No","Yes")))</f>
        <v>N/A</v>
      </c>
      <c r="G48" s="29">
        <v>21050.443302</v>
      </c>
      <c r="H48" s="27" t="str">
        <f t="shared" ref="H48:H74" si="9">IF($B48="N/A","N/A",IF(G48&gt;10,"No",IF(G48&lt;-10,"No","Yes")))</f>
        <v>N/A</v>
      </c>
      <c r="I48" s="8">
        <v>6.2670000000000003</v>
      </c>
      <c r="J48" s="8">
        <v>-17.7</v>
      </c>
      <c r="K48" s="28" t="s">
        <v>734</v>
      </c>
      <c r="L48" s="105" t="str">
        <f t="shared" ref="L48:L74" si="10">IF(J48="Div by 0", "N/A", IF(K48="N/A","N/A", IF(J48&gt;VALUE(MID(K48,1,2)), "No", IF(J48&lt;-1*VALUE(MID(K48,1,2)), "No", "Yes"))))</f>
        <v>Yes</v>
      </c>
    </row>
    <row r="49" spans="1:12" x14ac:dyDescent="0.2">
      <c r="A49" s="168" t="s">
        <v>1478</v>
      </c>
      <c r="B49" s="22" t="s">
        <v>213</v>
      </c>
      <c r="C49" s="29">
        <v>11708.285083999999</v>
      </c>
      <c r="D49" s="27" t="str">
        <f t="shared" si="7"/>
        <v>N/A</v>
      </c>
      <c r="E49" s="29">
        <v>12154.89472</v>
      </c>
      <c r="F49" s="27" t="str">
        <f t="shared" si="8"/>
        <v>N/A</v>
      </c>
      <c r="G49" s="29">
        <v>11665.904747</v>
      </c>
      <c r="H49" s="27" t="str">
        <f t="shared" si="9"/>
        <v>N/A</v>
      </c>
      <c r="I49" s="8">
        <v>3.8140000000000001</v>
      </c>
      <c r="J49" s="8">
        <v>-4.0199999999999996</v>
      </c>
      <c r="K49" s="28" t="s">
        <v>734</v>
      </c>
      <c r="L49" s="105" t="str">
        <f t="shared" si="10"/>
        <v>Yes</v>
      </c>
    </row>
    <row r="50" spans="1:12" x14ac:dyDescent="0.2">
      <c r="A50" s="168" t="s">
        <v>1479</v>
      </c>
      <c r="B50" s="22" t="s">
        <v>213</v>
      </c>
      <c r="C50" s="29">
        <v>37776.850578999998</v>
      </c>
      <c r="D50" s="27" t="str">
        <f t="shared" si="7"/>
        <v>N/A</v>
      </c>
      <c r="E50" s="29">
        <v>40223.335503000002</v>
      </c>
      <c r="F50" s="27" t="str">
        <f t="shared" si="8"/>
        <v>N/A</v>
      </c>
      <c r="G50" s="29">
        <v>30826.113260999999</v>
      </c>
      <c r="H50" s="27" t="str">
        <f t="shared" si="9"/>
        <v>N/A</v>
      </c>
      <c r="I50" s="8">
        <v>6.476</v>
      </c>
      <c r="J50" s="8">
        <v>-23.4</v>
      </c>
      <c r="K50" s="28" t="s">
        <v>734</v>
      </c>
      <c r="L50" s="105" t="str">
        <f t="shared" si="10"/>
        <v>Yes</v>
      </c>
    </row>
    <row r="51" spans="1:12" x14ac:dyDescent="0.2">
      <c r="A51" s="168" t="s">
        <v>1480</v>
      </c>
      <c r="B51" s="22" t="s">
        <v>213</v>
      </c>
      <c r="C51" s="29">
        <v>4422.6423659000002</v>
      </c>
      <c r="D51" s="27" t="str">
        <f t="shared" si="7"/>
        <v>N/A</v>
      </c>
      <c r="E51" s="29">
        <v>3636.0637499999998</v>
      </c>
      <c r="F51" s="27" t="str">
        <f t="shared" si="8"/>
        <v>N/A</v>
      </c>
      <c r="G51" s="29">
        <v>3241.0997474999999</v>
      </c>
      <c r="H51" s="27" t="str">
        <f t="shared" si="9"/>
        <v>N/A</v>
      </c>
      <c r="I51" s="8">
        <v>-17.8</v>
      </c>
      <c r="J51" s="8">
        <v>-10.9</v>
      </c>
      <c r="K51" s="28" t="s">
        <v>734</v>
      </c>
      <c r="L51" s="105" t="str">
        <f t="shared" si="10"/>
        <v>Yes</v>
      </c>
    </row>
    <row r="52" spans="1:12" x14ac:dyDescent="0.2">
      <c r="A52" s="168" t="s">
        <v>1481</v>
      </c>
      <c r="B52" s="22" t="s">
        <v>213</v>
      </c>
      <c r="C52" s="29">
        <v>36090.537075</v>
      </c>
      <c r="D52" s="27" t="str">
        <f t="shared" si="7"/>
        <v>N/A</v>
      </c>
      <c r="E52" s="29">
        <v>40475.085268000003</v>
      </c>
      <c r="F52" s="27" t="str">
        <f t="shared" si="8"/>
        <v>N/A</v>
      </c>
      <c r="G52" s="29">
        <v>38881.191700000003</v>
      </c>
      <c r="H52" s="27" t="str">
        <f t="shared" si="9"/>
        <v>N/A</v>
      </c>
      <c r="I52" s="8">
        <v>12.15</v>
      </c>
      <c r="J52" s="8">
        <v>-3.94</v>
      </c>
      <c r="K52" s="28" t="s">
        <v>734</v>
      </c>
      <c r="L52" s="105" t="str">
        <f t="shared" si="10"/>
        <v>Yes</v>
      </c>
    </row>
    <row r="53" spans="1:12" x14ac:dyDescent="0.2">
      <c r="A53" s="168" t="s">
        <v>1482</v>
      </c>
      <c r="B53" s="22" t="s">
        <v>213</v>
      </c>
      <c r="C53" s="29">
        <v>49338.333333000002</v>
      </c>
      <c r="D53" s="27" t="str">
        <f t="shared" si="7"/>
        <v>N/A</v>
      </c>
      <c r="E53" s="29">
        <v>29036.2</v>
      </c>
      <c r="F53" s="27" t="str">
        <f t="shared" si="8"/>
        <v>N/A</v>
      </c>
      <c r="G53" s="29">
        <v>26674.555555999999</v>
      </c>
      <c r="H53" s="27" t="str">
        <f t="shared" si="9"/>
        <v>N/A</v>
      </c>
      <c r="I53" s="8">
        <v>-41.1</v>
      </c>
      <c r="J53" s="8">
        <v>-8.1300000000000008</v>
      </c>
      <c r="K53" s="28" t="s">
        <v>734</v>
      </c>
      <c r="L53" s="105" t="str">
        <f t="shared" si="10"/>
        <v>Yes</v>
      </c>
    </row>
    <row r="54" spans="1:12" x14ac:dyDescent="0.2">
      <c r="A54" s="168" t="s">
        <v>1483</v>
      </c>
      <c r="B54" s="22" t="s">
        <v>213</v>
      </c>
      <c r="C54" s="29">
        <v>29807.788361999999</v>
      </c>
      <c r="D54" s="27" t="str">
        <f t="shared" si="7"/>
        <v>N/A</v>
      </c>
      <c r="E54" s="29">
        <v>31522.598927999999</v>
      </c>
      <c r="F54" s="27" t="str">
        <f t="shared" si="8"/>
        <v>N/A</v>
      </c>
      <c r="G54" s="29">
        <v>28651.829066999999</v>
      </c>
      <c r="H54" s="27" t="str">
        <f t="shared" si="9"/>
        <v>N/A</v>
      </c>
      <c r="I54" s="8">
        <v>5.7530000000000001</v>
      </c>
      <c r="J54" s="8">
        <v>-9.11</v>
      </c>
      <c r="K54" s="28" t="s">
        <v>734</v>
      </c>
      <c r="L54" s="105" t="str">
        <f t="shared" si="10"/>
        <v>Yes</v>
      </c>
    </row>
    <row r="55" spans="1:12" x14ac:dyDescent="0.2">
      <c r="A55" s="168" t="s">
        <v>1484</v>
      </c>
      <c r="B55" s="22" t="s">
        <v>213</v>
      </c>
      <c r="C55" s="29">
        <v>27013.333583</v>
      </c>
      <c r="D55" s="27" t="str">
        <f t="shared" si="7"/>
        <v>N/A</v>
      </c>
      <c r="E55" s="29">
        <v>28329.497435000001</v>
      </c>
      <c r="F55" s="27" t="str">
        <f t="shared" si="8"/>
        <v>N/A</v>
      </c>
      <c r="G55" s="29">
        <v>26727.453260999999</v>
      </c>
      <c r="H55" s="27" t="str">
        <f t="shared" si="9"/>
        <v>N/A</v>
      </c>
      <c r="I55" s="8">
        <v>4.8719999999999999</v>
      </c>
      <c r="J55" s="8">
        <v>-5.66</v>
      </c>
      <c r="K55" s="28" t="s">
        <v>734</v>
      </c>
      <c r="L55" s="105" t="str">
        <f t="shared" si="10"/>
        <v>Yes</v>
      </c>
    </row>
    <row r="56" spans="1:12" ht="25.5" x14ac:dyDescent="0.2">
      <c r="A56" s="168" t="s">
        <v>1485</v>
      </c>
      <c r="B56" s="22" t="s">
        <v>213</v>
      </c>
      <c r="C56" s="29">
        <v>37111.694571</v>
      </c>
      <c r="D56" s="27" t="str">
        <f t="shared" si="7"/>
        <v>N/A</v>
      </c>
      <c r="E56" s="29">
        <v>41876.424961999997</v>
      </c>
      <c r="F56" s="27" t="str">
        <f t="shared" si="8"/>
        <v>N/A</v>
      </c>
      <c r="G56" s="29">
        <v>34438.617620999998</v>
      </c>
      <c r="H56" s="27" t="str">
        <f t="shared" si="9"/>
        <v>N/A</v>
      </c>
      <c r="I56" s="8">
        <v>12.84</v>
      </c>
      <c r="J56" s="8">
        <v>-17.8</v>
      </c>
      <c r="K56" s="28" t="s">
        <v>734</v>
      </c>
      <c r="L56" s="105" t="str">
        <f t="shared" si="10"/>
        <v>Yes</v>
      </c>
    </row>
    <row r="57" spans="1:12" x14ac:dyDescent="0.2">
      <c r="A57" s="168" t="s">
        <v>1486</v>
      </c>
      <c r="B57" s="22" t="s">
        <v>213</v>
      </c>
      <c r="C57" s="29">
        <v>10775.978212</v>
      </c>
      <c r="D57" s="27" t="str">
        <f t="shared" si="7"/>
        <v>N/A</v>
      </c>
      <c r="E57" s="29">
        <v>11226.341601</v>
      </c>
      <c r="F57" s="27" t="str">
        <f t="shared" si="8"/>
        <v>N/A</v>
      </c>
      <c r="G57" s="29">
        <v>7436.5802845999997</v>
      </c>
      <c r="H57" s="27" t="str">
        <f t="shared" si="9"/>
        <v>N/A</v>
      </c>
      <c r="I57" s="8">
        <v>4.1790000000000003</v>
      </c>
      <c r="J57" s="8">
        <v>-33.799999999999997</v>
      </c>
      <c r="K57" s="28" t="s">
        <v>734</v>
      </c>
      <c r="L57" s="105" t="str">
        <f t="shared" si="10"/>
        <v>No</v>
      </c>
    </row>
    <row r="58" spans="1:12" x14ac:dyDescent="0.2">
      <c r="A58" s="168" t="s">
        <v>1487</v>
      </c>
      <c r="B58" s="22" t="s">
        <v>213</v>
      </c>
      <c r="C58" s="29">
        <v>43811.004704999999</v>
      </c>
      <c r="D58" s="27" t="str">
        <f t="shared" si="7"/>
        <v>N/A</v>
      </c>
      <c r="E58" s="29">
        <v>44888.629117999997</v>
      </c>
      <c r="F58" s="27" t="str">
        <f t="shared" si="8"/>
        <v>N/A</v>
      </c>
      <c r="G58" s="29">
        <v>45009.801241000001</v>
      </c>
      <c r="H58" s="27" t="str">
        <f t="shared" si="9"/>
        <v>N/A</v>
      </c>
      <c r="I58" s="8">
        <v>2.46</v>
      </c>
      <c r="J58" s="8">
        <v>0.26989999999999997</v>
      </c>
      <c r="K58" s="28" t="s">
        <v>734</v>
      </c>
      <c r="L58" s="105" t="str">
        <f t="shared" si="10"/>
        <v>Yes</v>
      </c>
    </row>
    <row r="59" spans="1:12" x14ac:dyDescent="0.2">
      <c r="A59" s="168" t="s">
        <v>1488</v>
      </c>
      <c r="B59" s="22" t="s">
        <v>213</v>
      </c>
      <c r="C59" s="29">
        <v>69857</v>
      </c>
      <c r="D59" s="27" t="str">
        <f t="shared" si="7"/>
        <v>N/A</v>
      </c>
      <c r="E59" s="29">
        <v>60839.5</v>
      </c>
      <c r="F59" s="27" t="str">
        <f t="shared" si="8"/>
        <v>N/A</v>
      </c>
      <c r="G59" s="29">
        <v>36123.444444000001</v>
      </c>
      <c r="H59" s="27" t="str">
        <f t="shared" si="9"/>
        <v>N/A</v>
      </c>
      <c r="I59" s="8">
        <v>-12.9</v>
      </c>
      <c r="J59" s="8">
        <v>-40.6</v>
      </c>
      <c r="K59" s="28" t="s">
        <v>734</v>
      </c>
      <c r="L59" s="105" t="str">
        <f t="shared" si="10"/>
        <v>No</v>
      </c>
    </row>
    <row r="60" spans="1:12" x14ac:dyDescent="0.2">
      <c r="A60" s="168" t="s">
        <v>1489</v>
      </c>
      <c r="B60" s="22" t="s">
        <v>213</v>
      </c>
      <c r="C60" s="29">
        <v>8594.8514457000001</v>
      </c>
      <c r="D60" s="27" t="str">
        <f t="shared" si="7"/>
        <v>N/A</v>
      </c>
      <c r="E60" s="29">
        <v>9814.0031118999996</v>
      </c>
      <c r="F60" s="27" t="str">
        <f t="shared" si="8"/>
        <v>N/A</v>
      </c>
      <c r="G60" s="29">
        <v>7388.2071728000001</v>
      </c>
      <c r="H60" s="27" t="str">
        <f t="shared" si="9"/>
        <v>N/A</v>
      </c>
      <c r="I60" s="8">
        <v>14.18</v>
      </c>
      <c r="J60" s="8">
        <v>-24.7</v>
      </c>
      <c r="K60" s="28" t="s">
        <v>734</v>
      </c>
      <c r="L60" s="105" t="str">
        <f t="shared" si="10"/>
        <v>Yes</v>
      </c>
    </row>
    <row r="61" spans="1:12" x14ac:dyDescent="0.2">
      <c r="A61" s="168" t="s">
        <v>1490</v>
      </c>
      <c r="B61" s="22" t="s">
        <v>213</v>
      </c>
      <c r="C61" s="29">
        <v>2721.3535338000002</v>
      </c>
      <c r="D61" s="27" t="str">
        <f t="shared" si="7"/>
        <v>N/A</v>
      </c>
      <c r="E61" s="29">
        <v>2996.5259759999999</v>
      </c>
      <c r="F61" s="27" t="str">
        <f t="shared" si="8"/>
        <v>N/A</v>
      </c>
      <c r="G61" s="29">
        <v>4649.8996987999999</v>
      </c>
      <c r="H61" s="27" t="str">
        <f t="shared" si="9"/>
        <v>N/A</v>
      </c>
      <c r="I61" s="8">
        <v>10.11</v>
      </c>
      <c r="J61" s="8">
        <v>55.18</v>
      </c>
      <c r="K61" s="28" t="s">
        <v>734</v>
      </c>
      <c r="L61" s="105" t="str">
        <f t="shared" si="10"/>
        <v>No</v>
      </c>
    </row>
    <row r="62" spans="1:12" x14ac:dyDescent="0.2">
      <c r="A62" s="168" t="s">
        <v>1491</v>
      </c>
      <c r="B62" s="22" t="s">
        <v>213</v>
      </c>
      <c r="C62" s="29" t="s">
        <v>1749</v>
      </c>
      <c r="D62" s="27" t="str">
        <f t="shared" si="7"/>
        <v>N/A</v>
      </c>
      <c r="E62" s="29" t="s">
        <v>1749</v>
      </c>
      <c r="F62" s="27" t="str">
        <f t="shared" si="8"/>
        <v>N/A</v>
      </c>
      <c r="G62" s="29" t="s">
        <v>1749</v>
      </c>
      <c r="H62" s="27" t="str">
        <f t="shared" si="9"/>
        <v>N/A</v>
      </c>
      <c r="I62" s="8" t="s">
        <v>1749</v>
      </c>
      <c r="J62" s="8" t="s">
        <v>1749</v>
      </c>
      <c r="K62" s="28" t="s">
        <v>734</v>
      </c>
      <c r="L62" s="105" t="str">
        <f t="shared" si="10"/>
        <v>N/A</v>
      </c>
    </row>
    <row r="63" spans="1:12" ht="25.5" x14ac:dyDescent="0.2">
      <c r="A63" s="168" t="s">
        <v>1492</v>
      </c>
      <c r="B63" s="22" t="s">
        <v>213</v>
      </c>
      <c r="C63" s="29">
        <v>33020.417011999998</v>
      </c>
      <c r="D63" s="27" t="str">
        <f t="shared" si="7"/>
        <v>N/A</v>
      </c>
      <c r="E63" s="29">
        <v>37349.485425999999</v>
      </c>
      <c r="F63" s="27" t="str">
        <f t="shared" si="8"/>
        <v>N/A</v>
      </c>
      <c r="G63" s="29">
        <v>18874.796312999999</v>
      </c>
      <c r="H63" s="27" t="str">
        <f t="shared" si="9"/>
        <v>N/A</v>
      </c>
      <c r="I63" s="8">
        <v>13.11</v>
      </c>
      <c r="J63" s="8">
        <v>-49.5</v>
      </c>
      <c r="K63" s="28" t="s">
        <v>734</v>
      </c>
      <c r="L63" s="105" t="str">
        <f t="shared" si="10"/>
        <v>No</v>
      </c>
    </row>
    <row r="64" spans="1:12" x14ac:dyDescent="0.2">
      <c r="A64" s="168" t="s">
        <v>1493</v>
      </c>
      <c r="B64" s="22" t="s">
        <v>213</v>
      </c>
      <c r="C64" s="29">
        <v>6689.6720053999998</v>
      </c>
      <c r="D64" s="27" t="str">
        <f t="shared" si="7"/>
        <v>N/A</v>
      </c>
      <c r="E64" s="29">
        <v>10210.293062000001</v>
      </c>
      <c r="F64" s="27" t="str">
        <f t="shared" si="8"/>
        <v>N/A</v>
      </c>
      <c r="G64" s="29">
        <v>5233.7300771</v>
      </c>
      <c r="H64" s="27" t="str">
        <f t="shared" si="9"/>
        <v>N/A</v>
      </c>
      <c r="I64" s="8">
        <v>52.63</v>
      </c>
      <c r="J64" s="8">
        <v>-48.7</v>
      </c>
      <c r="K64" s="28" t="s">
        <v>734</v>
      </c>
      <c r="L64" s="105" t="str">
        <f t="shared" si="10"/>
        <v>No</v>
      </c>
    </row>
    <row r="65" spans="1:12" x14ac:dyDescent="0.2">
      <c r="A65" s="168" t="s">
        <v>1494</v>
      </c>
      <c r="B65" s="22" t="s">
        <v>213</v>
      </c>
      <c r="C65" s="29">
        <v>14512.234898999999</v>
      </c>
      <c r="D65" s="27" t="str">
        <f t="shared" si="7"/>
        <v>N/A</v>
      </c>
      <c r="E65" s="29">
        <v>4568.2346490999998</v>
      </c>
      <c r="F65" s="27" t="str">
        <f t="shared" si="8"/>
        <v>N/A</v>
      </c>
      <c r="G65" s="29">
        <v>6116.9794239000003</v>
      </c>
      <c r="H65" s="27" t="str">
        <f t="shared" si="9"/>
        <v>N/A</v>
      </c>
      <c r="I65" s="8">
        <v>-68.5</v>
      </c>
      <c r="J65" s="8">
        <v>33.9</v>
      </c>
      <c r="K65" s="28" t="s">
        <v>734</v>
      </c>
      <c r="L65" s="105" t="str">
        <f t="shared" si="10"/>
        <v>No</v>
      </c>
    </row>
    <row r="66" spans="1:12" x14ac:dyDescent="0.2">
      <c r="A66" s="168" t="s">
        <v>1495</v>
      </c>
      <c r="B66" s="22" t="s">
        <v>213</v>
      </c>
      <c r="C66" s="29">
        <v>34242.484198999999</v>
      </c>
      <c r="D66" s="27" t="str">
        <f t="shared" si="7"/>
        <v>N/A</v>
      </c>
      <c r="E66" s="29">
        <v>34518.940757999997</v>
      </c>
      <c r="F66" s="27" t="str">
        <f t="shared" si="8"/>
        <v>N/A</v>
      </c>
      <c r="G66" s="29">
        <v>34724.995525999999</v>
      </c>
      <c r="H66" s="27" t="str">
        <f t="shared" si="9"/>
        <v>N/A</v>
      </c>
      <c r="I66" s="8">
        <v>0.80730000000000002</v>
      </c>
      <c r="J66" s="8">
        <v>0.59689999999999999</v>
      </c>
      <c r="K66" s="28" t="s">
        <v>734</v>
      </c>
      <c r="L66" s="105" t="str">
        <f t="shared" si="10"/>
        <v>Yes</v>
      </c>
    </row>
    <row r="67" spans="1:12" x14ac:dyDescent="0.2">
      <c r="A67" s="168" t="s">
        <v>1496</v>
      </c>
      <c r="B67" s="22" t="s">
        <v>213</v>
      </c>
      <c r="C67" s="29">
        <v>2297.1547618999998</v>
      </c>
      <c r="D67" s="27" t="str">
        <f t="shared" si="7"/>
        <v>N/A</v>
      </c>
      <c r="E67" s="29">
        <v>1003.7647059</v>
      </c>
      <c r="F67" s="27" t="str">
        <f t="shared" si="8"/>
        <v>N/A</v>
      </c>
      <c r="G67" s="29">
        <v>1800.4444444000001</v>
      </c>
      <c r="H67" s="27" t="str">
        <f t="shared" si="9"/>
        <v>N/A</v>
      </c>
      <c r="I67" s="8">
        <v>-56.3</v>
      </c>
      <c r="J67" s="8">
        <v>79.37</v>
      </c>
      <c r="K67" s="28" t="s">
        <v>734</v>
      </c>
      <c r="L67" s="105" t="str">
        <f t="shared" si="10"/>
        <v>No</v>
      </c>
    </row>
    <row r="68" spans="1:12" x14ac:dyDescent="0.2">
      <c r="A68" s="168" t="s">
        <v>1497</v>
      </c>
      <c r="B68" s="22" t="s">
        <v>213</v>
      </c>
      <c r="C68" s="29">
        <v>1478.1511224000001</v>
      </c>
      <c r="D68" s="27" t="str">
        <f t="shared" si="7"/>
        <v>N/A</v>
      </c>
      <c r="E68" s="29">
        <v>1543.767441</v>
      </c>
      <c r="F68" s="27" t="str">
        <f t="shared" si="8"/>
        <v>N/A</v>
      </c>
      <c r="G68" s="29">
        <v>1615.7815294</v>
      </c>
      <c r="H68" s="27" t="str">
        <f t="shared" si="9"/>
        <v>N/A</v>
      </c>
      <c r="I68" s="8">
        <v>4.4390000000000001</v>
      </c>
      <c r="J68" s="8">
        <v>4.665</v>
      </c>
      <c r="K68" s="28" t="s">
        <v>734</v>
      </c>
      <c r="L68" s="105" t="str">
        <f t="shared" si="10"/>
        <v>Yes</v>
      </c>
    </row>
    <row r="69" spans="1:12" x14ac:dyDescent="0.2">
      <c r="A69" s="168" t="s">
        <v>1498</v>
      </c>
      <c r="B69" s="22" t="s">
        <v>213</v>
      </c>
      <c r="C69" s="29">
        <v>1558.5901792</v>
      </c>
      <c r="D69" s="27" t="str">
        <f t="shared" si="7"/>
        <v>N/A</v>
      </c>
      <c r="E69" s="29">
        <v>1944.0213002999999</v>
      </c>
      <c r="F69" s="27" t="str">
        <f t="shared" si="8"/>
        <v>N/A</v>
      </c>
      <c r="G69" s="29">
        <v>1572.6368109</v>
      </c>
      <c r="H69" s="27" t="str">
        <f t="shared" si="9"/>
        <v>N/A</v>
      </c>
      <c r="I69" s="8">
        <v>24.73</v>
      </c>
      <c r="J69" s="8">
        <v>-19.100000000000001</v>
      </c>
      <c r="K69" s="28" t="s">
        <v>734</v>
      </c>
      <c r="L69" s="105" t="str">
        <f t="shared" si="10"/>
        <v>Yes</v>
      </c>
    </row>
    <row r="70" spans="1:12" x14ac:dyDescent="0.2">
      <c r="A70" s="168" t="s">
        <v>1499</v>
      </c>
      <c r="B70" s="22" t="s">
        <v>213</v>
      </c>
      <c r="C70" s="29" t="s">
        <v>1749</v>
      </c>
      <c r="D70" s="27" t="str">
        <f t="shared" si="7"/>
        <v>N/A</v>
      </c>
      <c r="E70" s="29" t="s">
        <v>1749</v>
      </c>
      <c r="F70" s="27" t="str">
        <f t="shared" si="8"/>
        <v>N/A</v>
      </c>
      <c r="G70" s="29" t="s">
        <v>1749</v>
      </c>
      <c r="H70" s="27" t="str">
        <f t="shared" si="9"/>
        <v>N/A</v>
      </c>
      <c r="I70" s="8" t="s">
        <v>1749</v>
      </c>
      <c r="J70" s="8" t="s">
        <v>1749</v>
      </c>
      <c r="K70" s="28" t="s">
        <v>734</v>
      </c>
      <c r="L70" s="105" t="str">
        <f t="shared" si="10"/>
        <v>N/A</v>
      </c>
    </row>
    <row r="71" spans="1:12" ht="25.5" x14ac:dyDescent="0.2">
      <c r="A71" s="168" t="s">
        <v>1500</v>
      </c>
      <c r="B71" s="22" t="s">
        <v>213</v>
      </c>
      <c r="C71" s="29">
        <v>4317.9209174999996</v>
      </c>
      <c r="D71" s="27" t="str">
        <f t="shared" si="7"/>
        <v>N/A</v>
      </c>
      <c r="E71" s="29">
        <v>4929.2714335000001</v>
      </c>
      <c r="F71" s="27" t="str">
        <f t="shared" si="8"/>
        <v>N/A</v>
      </c>
      <c r="G71" s="29">
        <v>2571.1094595</v>
      </c>
      <c r="H71" s="27" t="str">
        <f t="shared" si="9"/>
        <v>N/A</v>
      </c>
      <c r="I71" s="8">
        <v>14.16</v>
      </c>
      <c r="J71" s="8">
        <v>-47.8</v>
      </c>
      <c r="K71" s="28" t="s">
        <v>734</v>
      </c>
      <c r="L71" s="105" t="str">
        <f t="shared" si="10"/>
        <v>No</v>
      </c>
    </row>
    <row r="72" spans="1:12" x14ac:dyDescent="0.2">
      <c r="A72" s="168" t="s">
        <v>1501</v>
      </c>
      <c r="B72" s="22" t="s">
        <v>213</v>
      </c>
      <c r="C72" s="29">
        <v>1276.0102781000001</v>
      </c>
      <c r="D72" s="27" t="str">
        <f t="shared" si="7"/>
        <v>N/A</v>
      </c>
      <c r="E72" s="29">
        <v>938.65075577000005</v>
      </c>
      <c r="F72" s="27" t="str">
        <f t="shared" si="8"/>
        <v>N/A</v>
      </c>
      <c r="G72" s="29" t="s">
        <v>1749</v>
      </c>
      <c r="H72" s="27" t="str">
        <f t="shared" si="9"/>
        <v>N/A</v>
      </c>
      <c r="I72" s="8">
        <v>-26.4</v>
      </c>
      <c r="J72" s="8" t="s">
        <v>1749</v>
      </c>
      <c r="K72" s="28" t="s">
        <v>734</v>
      </c>
      <c r="L72" s="105" t="str">
        <f t="shared" si="10"/>
        <v>N/A</v>
      </c>
    </row>
    <row r="73" spans="1:12" x14ac:dyDescent="0.2">
      <c r="A73" s="168" t="s">
        <v>1502</v>
      </c>
      <c r="B73" s="22" t="s">
        <v>213</v>
      </c>
      <c r="C73" s="29">
        <v>1440.5421196</v>
      </c>
      <c r="D73" s="27" t="str">
        <f t="shared" si="7"/>
        <v>N/A</v>
      </c>
      <c r="E73" s="29">
        <v>1651.5624161000001</v>
      </c>
      <c r="F73" s="27" t="str">
        <f t="shared" si="8"/>
        <v>N/A</v>
      </c>
      <c r="G73" s="29">
        <v>2851.5051195000001</v>
      </c>
      <c r="H73" s="27" t="str">
        <f t="shared" si="9"/>
        <v>N/A</v>
      </c>
      <c r="I73" s="8">
        <v>14.65</v>
      </c>
      <c r="J73" s="8">
        <v>72.66</v>
      </c>
      <c r="K73" s="28" t="s">
        <v>734</v>
      </c>
      <c r="L73" s="105" t="str">
        <f t="shared" si="10"/>
        <v>No</v>
      </c>
    </row>
    <row r="74" spans="1:12" x14ac:dyDescent="0.2">
      <c r="A74" s="168" t="s">
        <v>1503</v>
      </c>
      <c r="B74" s="22" t="s">
        <v>213</v>
      </c>
      <c r="C74" s="29">
        <v>329.55401336</v>
      </c>
      <c r="D74" s="27" t="str">
        <f t="shared" si="7"/>
        <v>N/A</v>
      </c>
      <c r="E74" s="29">
        <v>210.88817352999999</v>
      </c>
      <c r="F74" s="27" t="str">
        <f t="shared" si="8"/>
        <v>N/A</v>
      </c>
      <c r="G74" s="29">
        <v>1872.2869198000001</v>
      </c>
      <c r="H74" s="27" t="str">
        <f t="shared" si="9"/>
        <v>N/A</v>
      </c>
      <c r="I74" s="8">
        <v>-36</v>
      </c>
      <c r="J74" s="8">
        <v>787.8</v>
      </c>
      <c r="K74" s="28" t="s">
        <v>734</v>
      </c>
      <c r="L74" s="105" t="str">
        <f t="shared" si="10"/>
        <v>No</v>
      </c>
    </row>
    <row r="75" spans="1:12" x14ac:dyDescent="0.2">
      <c r="A75" s="168" t="s">
        <v>1585</v>
      </c>
      <c r="B75" s="22" t="s">
        <v>213</v>
      </c>
      <c r="C75" s="29">
        <v>330806669</v>
      </c>
      <c r="D75" s="27" t="str">
        <f t="shared" ref="D75:D144" si="11">IF($B75="N/A","N/A",IF(C75&gt;10,"No",IF(C75&lt;-10,"No","Yes")))</f>
        <v>N/A</v>
      </c>
      <c r="E75" s="29">
        <v>320105630</v>
      </c>
      <c r="F75" s="27" t="str">
        <f t="shared" ref="F75:F144" si="12">IF($B75="N/A","N/A",IF(E75&gt;10,"No",IF(E75&lt;-10,"No","Yes")))</f>
        <v>N/A</v>
      </c>
      <c r="G75" s="29">
        <v>290765053</v>
      </c>
      <c r="H75" s="27" t="str">
        <f t="shared" ref="H75:H144" si="13">IF($B75="N/A","N/A",IF(G75&gt;10,"No",IF(G75&lt;-10,"No","Yes")))</f>
        <v>N/A</v>
      </c>
      <c r="I75" s="8">
        <v>-3.23</v>
      </c>
      <c r="J75" s="8">
        <v>-9.17</v>
      </c>
      <c r="K75" s="28" t="s">
        <v>734</v>
      </c>
      <c r="L75" s="105" t="str">
        <f t="shared" ref="L75:L135" si="14">IF(J75="Div by 0", "N/A", IF(K75="N/A","N/A", IF(J75&gt;VALUE(MID(K75,1,2)), "No", IF(J75&lt;-1*VALUE(MID(K75,1,2)), "No", "Yes"))))</f>
        <v>Yes</v>
      </c>
    </row>
    <row r="76" spans="1:12" x14ac:dyDescent="0.2">
      <c r="A76" s="168" t="s">
        <v>595</v>
      </c>
      <c r="B76" s="22" t="s">
        <v>213</v>
      </c>
      <c r="C76" s="23">
        <v>24894</v>
      </c>
      <c r="D76" s="27" t="str">
        <f t="shared" si="11"/>
        <v>N/A</v>
      </c>
      <c r="E76" s="23">
        <v>24472</v>
      </c>
      <c r="F76" s="27" t="str">
        <f t="shared" si="12"/>
        <v>N/A</v>
      </c>
      <c r="G76" s="23">
        <v>24339</v>
      </c>
      <c r="H76" s="27" t="str">
        <f t="shared" si="13"/>
        <v>N/A</v>
      </c>
      <c r="I76" s="8">
        <v>-1.7</v>
      </c>
      <c r="J76" s="8">
        <v>-0.54300000000000004</v>
      </c>
      <c r="K76" s="28" t="s">
        <v>734</v>
      </c>
      <c r="L76" s="105" t="str">
        <f t="shared" si="14"/>
        <v>Yes</v>
      </c>
    </row>
    <row r="77" spans="1:12" x14ac:dyDescent="0.2">
      <c r="A77" s="168" t="s">
        <v>1412</v>
      </c>
      <c r="B77" s="22" t="s">
        <v>213</v>
      </c>
      <c r="C77" s="29">
        <v>13288.610468000001</v>
      </c>
      <c r="D77" s="27" t="str">
        <f t="shared" si="11"/>
        <v>N/A</v>
      </c>
      <c r="E77" s="29">
        <v>13080.485043999999</v>
      </c>
      <c r="F77" s="27" t="str">
        <f t="shared" si="12"/>
        <v>N/A</v>
      </c>
      <c r="G77" s="29">
        <v>11946.466700000001</v>
      </c>
      <c r="H77" s="27" t="str">
        <f t="shared" si="13"/>
        <v>N/A</v>
      </c>
      <c r="I77" s="8">
        <v>-1.57</v>
      </c>
      <c r="J77" s="8">
        <v>-8.67</v>
      </c>
      <c r="K77" s="28" t="s">
        <v>734</v>
      </c>
      <c r="L77" s="105" t="str">
        <f t="shared" si="14"/>
        <v>Yes</v>
      </c>
    </row>
    <row r="78" spans="1:12" x14ac:dyDescent="0.2">
      <c r="A78" s="168" t="s">
        <v>1413</v>
      </c>
      <c r="B78" s="22" t="s">
        <v>213</v>
      </c>
      <c r="C78" s="23">
        <v>4.3189121876999996</v>
      </c>
      <c r="D78" s="27" t="str">
        <f t="shared" si="11"/>
        <v>N/A</v>
      </c>
      <c r="E78" s="23">
        <v>4.1716655769999997</v>
      </c>
      <c r="F78" s="27" t="str">
        <f t="shared" si="12"/>
        <v>N/A</v>
      </c>
      <c r="G78" s="23">
        <v>5.7974855171000002</v>
      </c>
      <c r="H78" s="27" t="str">
        <f t="shared" si="13"/>
        <v>N/A</v>
      </c>
      <c r="I78" s="8">
        <v>-3.41</v>
      </c>
      <c r="J78" s="8">
        <v>38.97</v>
      </c>
      <c r="K78" s="28" t="s">
        <v>734</v>
      </c>
      <c r="L78" s="105" t="str">
        <f t="shared" si="14"/>
        <v>No</v>
      </c>
    </row>
    <row r="79" spans="1:12" ht="25.5" x14ac:dyDescent="0.2">
      <c r="A79" s="168" t="s">
        <v>596</v>
      </c>
      <c r="B79" s="22" t="s">
        <v>213</v>
      </c>
      <c r="C79" s="29">
        <v>3601453</v>
      </c>
      <c r="D79" s="27" t="str">
        <f t="shared" si="11"/>
        <v>N/A</v>
      </c>
      <c r="E79" s="29">
        <v>2399967</v>
      </c>
      <c r="F79" s="27" t="str">
        <f t="shared" si="12"/>
        <v>N/A</v>
      </c>
      <c r="G79" s="29">
        <v>0</v>
      </c>
      <c r="H79" s="27" t="str">
        <f t="shared" si="13"/>
        <v>N/A</v>
      </c>
      <c r="I79" s="8">
        <v>-33.4</v>
      </c>
      <c r="J79" s="8">
        <v>-100</v>
      </c>
      <c r="K79" s="28" t="s">
        <v>734</v>
      </c>
      <c r="L79" s="105" t="str">
        <f t="shared" si="14"/>
        <v>No</v>
      </c>
    </row>
    <row r="80" spans="1:12" x14ac:dyDescent="0.2">
      <c r="A80" s="168" t="s">
        <v>597</v>
      </c>
      <c r="B80" s="22" t="s">
        <v>213</v>
      </c>
      <c r="C80" s="23">
        <v>33</v>
      </c>
      <c r="D80" s="27" t="str">
        <f t="shared" si="11"/>
        <v>N/A</v>
      </c>
      <c r="E80" s="23">
        <v>19</v>
      </c>
      <c r="F80" s="27" t="str">
        <f t="shared" si="12"/>
        <v>N/A</v>
      </c>
      <c r="G80" s="23">
        <v>0</v>
      </c>
      <c r="H80" s="27" t="str">
        <f t="shared" si="13"/>
        <v>N/A</v>
      </c>
      <c r="I80" s="8">
        <v>-42.4</v>
      </c>
      <c r="J80" s="8">
        <v>-100</v>
      </c>
      <c r="K80" s="28" t="s">
        <v>734</v>
      </c>
      <c r="L80" s="105" t="str">
        <f t="shared" si="14"/>
        <v>No</v>
      </c>
    </row>
    <row r="81" spans="1:12" x14ac:dyDescent="0.2">
      <c r="A81" s="168" t="s">
        <v>1414</v>
      </c>
      <c r="B81" s="22" t="s">
        <v>213</v>
      </c>
      <c r="C81" s="29">
        <v>109134.93939</v>
      </c>
      <c r="D81" s="27" t="str">
        <f t="shared" si="11"/>
        <v>N/A</v>
      </c>
      <c r="E81" s="29">
        <v>126314.05263000001</v>
      </c>
      <c r="F81" s="27" t="str">
        <f t="shared" si="12"/>
        <v>N/A</v>
      </c>
      <c r="G81" s="29" t="s">
        <v>1749</v>
      </c>
      <c r="H81" s="27" t="str">
        <f t="shared" si="13"/>
        <v>N/A</v>
      </c>
      <c r="I81" s="8">
        <v>15.74</v>
      </c>
      <c r="J81" s="8" t="s">
        <v>1749</v>
      </c>
      <c r="K81" s="28" t="s">
        <v>734</v>
      </c>
      <c r="L81" s="105" t="str">
        <f t="shared" si="14"/>
        <v>N/A</v>
      </c>
    </row>
    <row r="82" spans="1:12" ht="25.5" x14ac:dyDescent="0.2">
      <c r="A82" s="168" t="s">
        <v>598</v>
      </c>
      <c r="B82" s="22" t="s">
        <v>213</v>
      </c>
      <c r="C82" s="29">
        <v>31682858</v>
      </c>
      <c r="D82" s="27" t="str">
        <f t="shared" si="11"/>
        <v>N/A</v>
      </c>
      <c r="E82" s="29">
        <v>27267129</v>
      </c>
      <c r="F82" s="27" t="str">
        <f t="shared" si="12"/>
        <v>N/A</v>
      </c>
      <c r="G82" s="29">
        <v>0</v>
      </c>
      <c r="H82" s="27" t="str">
        <f t="shared" si="13"/>
        <v>N/A</v>
      </c>
      <c r="I82" s="8">
        <v>-13.9</v>
      </c>
      <c r="J82" s="8">
        <v>-100</v>
      </c>
      <c r="K82" s="28" t="s">
        <v>734</v>
      </c>
      <c r="L82" s="105" t="str">
        <f t="shared" si="14"/>
        <v>No</v>
      </c>
    </row>
    <row r="83" spans="1:12" x14ac:dyDescent="0.2">
      <c r="A83" s="168" t="s">
        <v>599</v>
      </c>
      <c r="B83" s="22" t="s">
        <v>213</v>
      </c>
      <c r="C83" s="23">
        <v>375</v>
      </c>
      <c r="D83" s="27" t="str">
        <f t="shared" si="11"/>
        <v>N/A</v>
      </c>
      <c r="E83" s="23">
        <v>364</v>
      </c>
      <c r="F83" s="27" t="str">
        <f t="shared" si="12"/>
        <v>N/A</v>
      </c>
      <c r="G83" s="23">
        <v>0</v>
      </c>
      <c r="H83" s="27" t="str">
        <f t="shared" si="13"/>
        <v>N/A</v>
      </c>
      <c r="I83" s="8">
        <v>-2.93</v>
      </c>
      <c r="J83" s="8">
        <v>-100</v>
      </c>
      <c r="K83" s="28" t="s">
        <v>734</v>
      </c>
      <c r="L83" s="105" t="str">
        <f t="shared" si="14"/>
        <v>No</v>
      </c>
    </row>
    <row r="84" spans="1:12" ht="25.5" x14ac:dyDescent="0.2">
      <c r="A84" s="137" t="s">
        <v>1415</v>
      </c>
      <c r="B84" s="22" t="s">
        <v>213</v>
      </c>
      <c r="C84" s="29">
        <v>84487.621333000003</v>
      </c>
      <c r="D84" s="27" t="str">
        <f t="shared" si="11"/>
        <v>N/A</v>
      </c>
      <c r="E84" s="29">
        <v>74909.695055000004</v>
      </c>
      <c r="F84" s="27" t="str">
        <f t="shared" si="12"/>
        <v>N/A</v>
      </c>
      <c r="G84" s="29" t="s">
        <v>1749</v>
      </c>
      <c r="H84" s="27" t="str">
        <f t="shared" si="13"/>
        <v>N/A</v>
      </c>
      <c r="I84" s="8">
        <v>-11.3</v>
      </c>
      <c r="J84" s="8" t="s">
        <v>1749</v>
      </c>
      <c r="K84" s="28" t="s">
        <v>734</v>
      </c>
      <c r="L84" s="105" t="str">
        <f t="shared" si="14"/>
        <v>N/A</v>
      </c>
    </row>
    <row r="85" spans="1:12" x14ac:dyDescent="0.2">
      <c r="A85" s="137" t="s">
        <v>600</v>
      </c>
      <c r="B85" s="22" t="s">
        <v>213</v>
      </c>
      <c r="C85" s="29">
        <v>23886192</v>
      </c>
      <c r="D85" s="27" t="str">
        <f t="shared" si="11"/>
        <v>N/A</v>
      </c>
      <c r="E85" s="29">
        <v>22704980</v>
      </c>
      <c r="F85" s="27" t="str">
        <f t="shared" si="12"/>
        <v>N/A</v>
      </c>
      <c r="G85" s="29">
        <v>19617018</v>
      </c>
      <c r="H85" s="27" t="str">
        <f t="shared" si="13"/>
        <v>N/A</v>
      </c>
      <c r="I85" s="8">
        <v>-4.95</v>
      </c>
      <c r="J85" s="8">
        <v>-13.6</v>
      </c>
      <c r="K85" s="28" t="s">
        <v>734</v>
      </c>
      <c r="L85" s="105" t="str">
        <f t="shared" si="14"/>
        <v>Yes</v>
      </c>
    </row>
    <row r="86" spans="1:12" x14ac:dyDescent="0.2">
      <c r="A86" s="137" t="s">
        <v>601</v>
      </c>
      <c r="B86" s="22" t="s">
        <v>213</v>
      </c>
      <c r="C86" s="23">
        <v>133</v>
      </c>
      <c r="D86" s="27" t="str">
        <f t="shared" si="11"/>
        <v>N/A</v>
      </c>
      <c r="E86" s="23">
        <v>125</v>
      </c>
      <c r="F86" s="27" t="str">
        <f t="shared" si="12"/>
        <v>N/A</v>
      </c>
      <c r="G86" s="23">
        <v>110</v>
      </c>
      <c r="H86" s="27" t="str">
        <f t="shared" si="13"/>
        <v>N/A</v>
      </c>
      <c r="I86" s="8">
        <v>-6.02</v>
      </c>
      <c r="J86" s="8">
        <v>-12</v>
      </c>
      <c r="K86" s="28" t="s">
        <v>734</v>
      </c>
      <c r="L86" s="105" t="str">
        <f t="shared" si="14"/>
        <v>Yes</v>
      </c>
    </row>
    <row r="87" spans="1:12" x14ac:dyDescent="0.2">
      <c r="A87" s="137" t="s">
        <v>1416</v>
      </c>
      <c r="B87" s="22" t="s">
        <v>213</v>
      </c>
      <c r="C87" s="29">
        <v>179595.42856999999</v>
      </c>
      <c r="D87" s="27" t="str">
        <f t="shared" si="11"/>
        <v>N/A</v>
      </c>
      <c r="E87" s="29">
        <v>181639.84</v>
      </c>
      <c r="F87" s="27" t="str">
        <f t="shared" si="12"/>
        <v>N/A</v>
      </c>
      <c r="G87" s="29">
        <v>178336.52726999999</v>
      </c>
      <c r="H87" s="27" t="str">
        <f t="shared" si="13"/>
        <v>N/A</v>
      </c>
      <c r="I87" s="8">
        <v>1.1379999999999999</v>
      </c>
      <c r="J87" s="8">
        <v>-1.82</v>
      </c>
      <c r="K87" s="28" t="s">
        <v>734</v>
      </c>
      <c r="L87" s="105" t="str">
        <f t="shared" si="14"/>
        <v>Yes</v>
      </c>
    </row>
    <row r="88" spans="1:12" x14ac:dyDescent="0.2">
      <c r="A88" s="168" t="s">
        <v>602</v>
      </c>
      <c r="B88" s="22" t="s">
        <v>213</v>
      </c>
      <c r="C88" s="29">
        <v>1096856340</v>
      </c>
      <c r="D88" s="27" t="str">
        <f t="shared" si="11"/>
        <v>N/A</v>
      </c>
      <c r="E88" s="29">
        <v>1206238895</v>
      </c>
      <c r="F88" s="27" t="str">
        <f t="shared" si="12"/>
        <v>N/A</v>
      </c>
      <c r="G88" s="29">
        <v>879156669</v>
      </c>
      <c r="H88" s="27" t="str">
        <f t="shared" si="13"/>
        <v>N/A</v>
      </c>
      <c r="I88" s="8">
        <v>9.9719999999999995</v>
      </c>
      <c r="J88" s="8">
        <v>-27.1</v>
      </c>
      <c r="K88" s="28" t="s">
        <v>734</v>
      </c>
      <c r="L88" s="105" t="str">
        <f t="shared" si="14"/>
        <v>Yes</v>
      </c>
    </row>
    <row r="89" spans="1:12" x14ac:dyDescent="0.2">
      <c r="A89" s="172" t="s">
        <v>603</v>
      </c>
      <c r="B89" s="23" t="s">
        <v>213</v>
      </c>
      <c r="C89" s="23">
        <v>21408</v>
      </c>
      <c r="D89" s="27" t="str">
        <f t="shared" si="11"/>
        <v>N/A</v>
      </c>
      <c r="E89" s="23">
        <v>21423</v>
      </c>
      <c r="F89" s="27" t="str">
        <f t="shared" si="12"/>
        <v>N/A</v>
      </c>
      <c r="G89" s="23">
        <v>20856</v>
      </c>
      <c r="H89" s="27" t="str">
        <f t="shared" si="13"/>
        <v>N/A</v>
      </c>
      <c r="I89" s="8">
        <v>7.0099999999999996E-2</v>
      </c>
      <c r="J89" s="8">
        <v>-2.65</v>
      </c>
      <c r="K89" s="31" t="s">
        <v>734</v>
      </c>
      <c r="L89" s="105" t="str">
        <f t="shared" si="14"/>
        <v>Yes</v>
      </c>
    </row>
    <row r="90" spans="1:12" x14ac:dyDescent="0.2">
      <c r="A90" s="168" t="s">
        <v>1417</v>
      </c>
      <c r="B90" s="22" t="s">
        <v>213</v>
      </c>
      <c r="C90" s="29">
        <v>51235.815583000003</v>
      </c>
      <c r="D90" s="27" t="str">
        <f t="shared" si="11"/>
        <v>N/A</v>
      </c>
      <c r="E90" s="29">
        <v>56305.787938000001</v>
      </c>
      <c r="F90" s="27" t="str">
        <f t="shared" si="12"/>
        <v>N/A</v>
      </c>
      <c r="G90" s="29">
        <v>42153.656932999998</v>
      </c>
      <c r="H90" s="27" t="str">
        <f t="shared" si="13"/>
        <v>N/A</v>
      </c>
      <c r="I90" s="8">
        <v>9.8949999999999996</v>
      </c>
      <c r="J90" s="8">
        <v>-25.1</v>
      </c>
      <c r="K90" s="28" t="s">
        <v>734</v>
      </c>
      <c r="L90" s="105" t="str">
        <f t="shared" si="14"/>
        <v>Yes</v>
      </c>
    </row>
    <row r="91" spans="1:12" ht="25.5" x14ac:dyDescent="0.2">
      <c r="A91" s="168" t="s">
        <v>604</v>
      </c>
      <c r="B91" s="22" t="s">
        <v>213</v>
      </c>
      <c r="C91" s="29">
        <v>44892439</v>
      </c>
      <c r="D91" s="27" t="str">
        <f t="shared" si="11"/>
        <v>N/A</v>
      </c>
      <c r="E91" s="29">
        <v>76323644</v>
      </c>
      <c r="F91" s="27" t="str">
        <f t="shared" si="12"/>
        <v>N/A</v>
      </c>
      <c r="G91" s="29">
        <v>134171477</v>
      </c>
      <c r="H91" s="27" t="str">
        <f t="shared" si="13"/>
        <v>N/A</v>
      </c>
      <c r="I91" s="8">
        <v>70.010000000000005</v>
      </c>
      <c r="J91" s="8">
        <v>75.790000000000006</v>
      </c>
      <c r="K91" s="28" t="s">
        <v>734</v>
      </c>
      <c r="L91" s="105" t="str">
        <f t="shared" si="14"/>
        <v>No</v>
      </c>
    </row>
    <row r="92" spans="1:12" x14ac:dyDescent="0.2">
      <c r="A92" s="168" t="s">
        <v>605</v>
      </c>
      <c r="B92" s="22" t="s">
        <v>213</v>
      </c>
      <c r="C92" s="23">
        <v>76500</v>
      </c>
      <c r="D92" s="27" t="str">
        <f t="shared" si="11"/>
        <v>N/A</v>
      </c>
      <c r="E92" s="23">
        <v>81955</v>
      </c>
      <c r="F92" s="27" t="str">
        <f t="shared" si="12"/>
        <v>N/A</v>
      </c>
      <c r="G92" s="23">
        <v>84681</v>
      </c>
      <c r="H92" s="27" t="str">
        <f t="shared" si="13"/>
        <v>N/A</v>
      </c>
      <c r="I92" s="8">
        <v>7.1310000000000002</v>
      </c>
      <c r="J92" s="8">
        <v>3.3260000000000001</v>
      </c>
      <c r="K92" s="28" t="s">
        <v>734</v>
      </c>
      <c r="L92" s="105" t="str">
        <f t="shared" si="14"/>
        <v>Yes</v>
      </c>
    </row>
    <row r="93" spans="1:12" x14ac:dyDescent="0.2">
      <c r="A93" s="168" t="s">
        <v>1418</v>
      </c>
      <c r="B93" s="22" t="s">
        <v>213</v>
      </c>
      <c r="C93" s="29">
        <v>586.82926797000005</v>
      </c>
      <c r="D93" s="27" t="str">
        <f t="shared" si="11"/>
        <v>N/A</v>
      </c>
      <c r="E93" s="29">
        <v>931.28721859999996</v>
      </c>
      <c r="F93" s="27" t="str">
        <f t="shared" si="12"/>
        <v>N/A</v>
      </c>
      <c r="G93" s="29">
        <v>1584.4342532999999</v>
      </c>
      <c r="H93" s="27" t="str">
        <f t="shared" si="13"/>
        <v>N/A</v>
      </c>
      <c r="I93" s="8">
        <v>58.7</v>
      </c>
      <c r="J93" s="8">
        <v>70.13</v>
      </c>
      <c r="K93" s="28" t="s">
        <v>734</v>
      </c>
      <c r="L93" s="105" t="str">
        <f t="shared" si="14"/>
        <v>No</v>
      </c>
    </row>
    <row r="94" spans="1:12" x14ac:dyDescent="0.2">
      <c r="A94" s="168" t="s">
        <v>606</v>
      </c>
      <c r="B94" s="22" t="s">
        <v>213</v>
      </c>
      <c r="C94" s="29">
        <v>1185794</v>
      </c>
      <c r="D94" s="27" t="str">
        <f t="shared" si="11"/>
        <v>N/A</v>
      </c>
      <c r="E94" s="29">
        <v>1586687</v>
      </c>
      <c r="F94" s="27" t="str">
        <f t="shared" si="12"/>
        <v>N/A</v>
      </c>
      <c r="G94" s="29">
        <v>1189736</v>
      </c>
      <c r="H94" s="27" t="str">
        <f t="shared" si="13"/>
        <v>N/A</v>
      </c>
      <c r="I94" s="8">
        <v>33.81</v>
      </c>
      <c r="J94" s="8">
        <v>-25</v>
      </c>
      <c r="K94" s="28" t="s">
        <v>734</v>
      </c>
      <c r="L94" s="105" t="str">
        <f t="shared" si="14"/>
        <v>Yes</v>
      </c>
    </row>
    <row r="95" spans="1:12" x14ac:dyDescent="0.2">
      <c r="A95" s="168" t="s">
        <v>607</v>
      </c>
      <c r="B95" s="22" t="s">
        <v>213</v>
      </c>
      <c r="C95" s="23">
        <v>3081</v>
      </c>
      <c r="D95" s="27" t="str">
        <f t="shared" si="11"/>
        <v>N/A</v>
      </c>
      <c r="E95" s="23">
        <v>4175</v>
      </c>
      <c r="F95" s="27" t="str">
        <f t="shared" si="12"/>
        <v>N/A</v>
      </c>
      <c r="G95" s="23">
        <v>3307</v>
      </c>
      <c r="H95" s="27" t="str">
        <f t="shared" si="13"/>
        <v>N/A</v>
      </c>
      <c r="I95" s="8">
        <v>35.51</v>
      </c>
      <c r="J95" s="8">
        <v>-20.8</v>
      </c>
      <c r="K95" s="28" t="s">
        <v>734</v>
      </c>
      <c r="L95" s="105" t="str">
        <f t="shared" si="14"/>
        <v>Yes</v>
      </c>
    </row>
    <row r="96" spans="1:12" x14ac:dyDescent="0.2">
      <c r="A96" s="168" t="s">
        <v>1419</v>
      </c>
      <c r="B96" s="22" t="s">
        <v>213</v>
      </c>
      <c r="C96" s="29">
        <v>384.87309314999999</v>
      </c>
      <c r="D96" s="27" t="str">
        <f t="shared" si="11"/>
        <v>N/A</v>
      </c>
      <c r="E96" s="29">
        <v>380.04479042000003</v>
      </c>
      <c r="F96" s="27" t="str">
        <f t="shared" si="12"/>
        <v>N/A</v>
      </c>
      <c r="G96" s="29">
        <v>359.76292711999997</v>
      </c>
      <c r="H96" s="27" t="str">
        <f t="shared" si="13"/>
        <v>N/A</v>
      </c>
      <c r="I96" s="8">
        <v>-1.25</v>
      </c>
      <c r="J96" s="8">
        <v>-5.34</v>
      </c>
      <c r="K96" s="28" t="s">
        <v>734</v>
      </c>
      <c r="L96" s="105" t="str">
        <f t="shared" si="14"/>
        <v>Yes</v>
      </c>
    </row>
    <row r="97" spans="1:12" ht="25.5" x14ac:dyDescent="0.2">
      <c r="A97" s="168" t="s">
        <v>608</v>
      </c>
      <c r="B97" s="22" t="s">
        <v>213</v>
      </c>
      <c r="C97" s="29">
        <v>680966</v>
      </c>
      <c r="D97" s="27" t="str">
        <f t="shared" si="11"/>
        <v>N/A</v>
      </c>
      <c r="E97" s="29">
        <v>778034</v>
      </c>
      <c r="F97" s="27" t="str">
        <f t="shared" si="12"/>
        <v>N/A</v>
      </c>
      <c r="G97" s="29">
        <v>0</v>
      </c>
      <c r="H97" s="27" t="str">
        <f t="shared" si="13"/>
        <v>N/A</v>
      </c>
      <c r="I97" s="8">
        <v>14.25</v>
      </c>
      <c r="J97" s="8">
        <v>-100</v>
      </c>
      <c r="K97" s="28" t="s">
        <v>734</v>
      </c>
      <c r="L97" s="105" t="str">
        <f t="shared" si="14"/>
        <v>No</v>
      </c>
    </row>
    <row r="98" spans="1:12" x14ac:dyDescent="0.2">
      <c r="A98" s="168" t="s">
        <v>609</v>
      </c>
      <c r="B98" s="22" t="s">
        <v>213</v>
      </c>
      <c r="C98" s="23">
        <v>12132</v>
      </c>
      <c r="D98" s="27" t="str">
        <f t="shared" si="11"/>
        <v>N/A</v>
      </c>
      <c r="E98" s="23">
        <v>13370</v>
      </c>
      <c r="F98" s="27" t="str">
        <f t="shared" si="12"/>
        <v>N/A</v>
      </c>
      <c r="G98" s="23">
        <v>0</v>
      </c>
      <c r="H98" s="27" t="str">
        <f t="shared" si="13"/>
        <v>N/A</v>
      </c>
      <c r="I98" s="8">
        <v>10.199999999999999</v>
      </c>
      <c r="J98" s="8">
        <v>-100</v>
      </c>
      <c r="K98" s="28" t="s">
        <v>734</v>
      </c>
      <c r="L98" s="105" t="str">
        <f t="shared" si="14"/>
        <v>No</v>
      </c>
    </row>
    <row r="99" spans="1:12" ht="25.5" x14ac:dyDescent="0.2">
      <c r="A99" s="168" t="s">
        <v>1420</v>
      </c>
      <c r="B99" s="22" t="s">
        <v>213</v>
      </c>
      <c r="C99" s="29">
        <v>56.129739532000002</v>
      </c>
      <c r="D99" s="27" t="str">
        <f t="shared" si="11"/>
        <v>N/A</v>
      </c>
      <c r="E99" s="29">
        <v>58.192520567999999</v>
      </c>
      <c r="F99" s="27" t="str">
        <f t="shared" si="12"/>
        <v>N/A</v>
      </c>
      <c r="G99" s="29" t="s">
        <v>1749</v>
      </c>
      <c r="H99" s="27" t="str">
        <f t="shared" si="13"/>
        <v>N/A</v>
      </c>
      <c r="I99" s="8">
        <v>3.6749999999999998</v>
      </c>
      <c r="J99" s="8" t="s">
        <v>1749</v>
      </c>
      <c r="K99" s="28" t="s">
        <v>734</v>
      </c>
      <c r="L99" s="105" t="str">
        <f t="shared" si="14"/>
        <v>N/A</v>
      </c>
    </row>
    <row r="100" spans="1:12" ht="25.5" x14ac:dyDescent="0.2">
      <c r="A100" s="168" t="s">
        <v>610</v>
      </c>
      <c r="B100" s="22" t="s">
        <v>213</v>
      </c>
      <c r="C100" s="29">
        <v>77806777</v>
      </c>
      <c r="D100" s="27" t="str">
        <f t="shared" si="11"/>
        <v>N/A</v>
      </c>
      <c r="E100" s="29">
        <v>73935907</v>
      </c>
      <c r="F100" s="27" t="str">
        <f t="shared" si="12"/>
        <v>N/A</v>
      </c>
      <c r="G100" s="29">
        <v>55035632</v>
      </c>
      <c r="H100" s="27" t="str">
        <f t="shared" si="13"/>
        <v>N/A</v>
      </c>
      <c r="I100" s="8">
        <v>-4.97</v>
      </c>
      <c r="J100" s="8">
        <v>-25.6</v>
      </c>
      <c r="K100" s="28" t="s">
        <v>734</v>
      </c>
      <c r="L100" s="105" t="str">
        <f t="shared" si="14"/>
        <v>Yes</v>
      </c>
    </row>
    <row r="101" spans="1:12" x14ac:dyDescent="0.2">
      <c r="A101" s="168" t="s">
        <v>611</v>
      </c>
      <c r="B101" s="22" t="s">
        <v>213</v>
      </c>
      <c r="C101" s="23">
        <v>41216</v>
      </c>
      <c r="D101" s="27" t="str">
        <f t="shared" si="11"/>
        <v>N/A</v>
      </c>
      <c r="E101" s="23">
        <v>38416</v>
      </c>
      <c r="F101" s="27" t="str">
        <f t="shared" si="12"/>
        <v>N/A</v>
      </c>
      <c r="G101" s="23">
        <v>18576</v>
      </c>
      <c r="H101" s="27" t="str">
        <f t="shared" si="13"/>
        <v>N/A</v>
      </c>
      <c r="I101" s="8">
        <v>-6.79</v>
      </c>
      <c r="J101" s="8">
        <v>-51.6</v>
      </c>
      <c r="K101" s="28" t="s">
        <v>734</v>
      </c>
      <c r="L101" s="105" t="str">
        <f t="shared" si="14"/>
        <v>No</v>
      </c>
    </row>
    <row r="102" spans="1:12" x14ac:dyDescent="0.2">
      <c r="A102" s="168" t="s">
        <v>1421</v>
      </c>
      <c r="B102" s="22" t="s">
        <v>213</v>
      </c>
      <c r="C102" s="29">
        <v>1887.7808861000001</v>
      </c>
      <c r="D102" s="27" t="str">
        <f t="shared" si="11"/>
        <v>N/A</v>
      </c>
      <c r="E102" s="29">
        <v>1924.6123230000001</v>
      </c>
      <c r="F102" s="27" t="str">
        <f t="shared" si="12"/>
        <v>N/A</v>
      </c>
      <c r="G102" s="29">
        <v>2962.7278207999998</v>
      </c>
      <c r="H102" s="27" t="str">
        <f t="shared" si="13"/>
        <v>N/A</v>
      </c>
      <c r="I102" s="8">
        <v>1.9510000000000001</v>
      </c>
      <c r="J102" s="8">
        <v>53.94</v>
      </c>
      <c r="K102" s="28" t="s">
        <v>734</v>
      </c>
      <c r="L102" s="105" t="str">
        <f t="shared" si="14"/>
        <v>No</v>
      </c>
    </row>
    <row r="103" spans="1:12" x14ac:dyDescent="0.2">
      <c r="A103" s="168" t="s">
        <v>612</v>
      </c>
      <c r="B103" s="22" t="s">
        <v>213</v>
      </c>
      <c r="C103" s="29">
        <v>2035391</v>
      </c>
      <c r="D103" s="27" t="str">
        <f t="shared" si="11"/>
        <v>N/A</v>
      </c>
      <c r="E103" s="29">
        <v>3084121</v>
      </c>
      <c r="F103" s="27" t="str">
        <f t="shared" si="12"/>
        <v>N/A</v>
      </c>
      <c r="G103" s="29">
        <v>775442</v>
      </c>
      <c r="H103" s="27" t="str">
        <f t="shared" si="13"/>
        <v>N/A</v>
      </c>
      <c r="I103" s="8">
        <v>51.52</v>
      </c>
      <c r="J103" s="8">
        <v>-74.900000000000006</v>
      </c>
      <c r="K103" s="28" t="s">
        <v>734</v>
      </c>
      <c r="L103" s="105" t="str">
        <f t="shared" si="14"/>
        <v>No</v>
      </c>
    </row>
    <row r="104" spans="1:12" x14ac:dyDescent="0.2">
      <c r="A104" s="168" t="s">
        <v>613</v>
      </c>
      <c r="B104" s="22" t="s">
        <v>213</v>
      </c>
      <c r="C104" s="23">
        <v>7515</v>
      </c>
      <c r="D104" s="27" t="str">
        <f t="shared" si="11"/>
        <v>N/A</v>
      </c>
      <c r="E104" s="23">
        <v>11836</v>
      </c>
      <c r="F104" s="27" t="str">
        <f t="shared" si="12"/>
        <v>N/A</v>
      </c>
      <c r="G104" s="23">
        <v>5125</v>
      </c>
      <c r="H104" s="27" t="str">
        <f t="shared" si="13"/>
        <v>N/A</v>
      </c>
      <c r="I104" s="8">
        <v>57.5</v>
      </c>
      <c r="J104" s="8">
        <v>-56.7</v>
      </c>
      <c r="K104" s="28" t="s">
        <v>734</v>
      </c>
      <c r="L104" s="105" t="str">
        <f t="shared" si="14"/>
        <v>No</v>
      </c>
    </row>
    <row r="105" spans="1:12" x14ac:dyDescent="0.2">
      <c r="A105" s="168" t="s">
        <v>1422</v>
      </c>
      <c r="B105" s="22" t="s">
        <v>213</v>
      </c>
      <c r="C105" s="29">
        <v>270.84377911000001</v>
      </c>
      <c r="D105" s="27" t="str">
        <f t="shared" si="11"/>
        <v>N/A</v>
      </c>
      <c r="E105" s="29">
        <v>260.57122339</v>
      </c>
      <c r="F105" s="27" t="str">
        <f t="shared" si="12"/>
        <v>N/A</v>
      </c>
      <c r="G105" s="29">
        <v>151.3057561</v>
      </c>
      <c r="H105" s="27" t="str">
        <f t="shared" si="13"/>
        <v>N/A</v>
      </c>
      <c r="I105" s="8">
        <v>-3.79</v>
      </c>
      <c r="J105" s="8">
        <v>-41.9</v>
      </c>
      <c r="K105" s="28" t="s">
        <v>734</v>
      </c>
      <c r="L105" s="105" t="str">
        <f t="shared" si="14"/>
        <v>No</v>
      </c>
    </row>
    <row r="106" spans="1:12" ht="25.5" x14ac:dyDescent="0.2">
      <c r="A106" s="168" t="s">
        <v>614</v>
      </c>
      <c r="B106" s="22" t="s">
        <v>213</v>
      </c>
      <c r="C106" s="29">
        <v>190093117</v>
      </c>
      <c r="D106" s="27" t="str">
        <f t="shared" si="11"/>
        <v>N/A</v>
      </c>
      <c r="E106" s="29">
        <v>174925126</v>
      </c>
      <c r="F106" s="27" t="str">
        <f t="shared" si="12"/>
        <v>N/A</v>
      </c>
      <c r="G106" s="29">
        <v>1277628</v>
      </c>
      <c r="H106" s="27" t="str">
        <f t="shared" si="13"/>
        <v>N/A</v>
      </c>
      <c r="I106" s="8">
        <v>-7.98</v>
      </c>
      <c r="J106" s="8">
        <v>-99.3</v>
      </c>
      <c r="K106" s="28" t="s">
        <v>734</v>
      </c>
      <c r="L106" s="105" t="str">
        <f t="shared" si="14"/>
        <v>No</v>
      </c>
    </row>
    <row r="107" spans="1:12" x14ac:dyDescent="0.2">
      <c r="A107" s="168" t="s">
        <v>615</v>
      </c>
      <c r="B107" s="22" t="s">
        <v>213</v>
      </c>
      <c r="C107" s="23">
        <v>15978</v>
      </c>
      <c r="D107" s="27" t="str">
        <f t="shared" si="11"/>
        <v>N/A</v>
      </c>
      <c r="E107" s="23">
        <v>15840</v>
      </c>
      <c r="F107" s="27" t="str">
        <f t="shared" si="12"/>
        <v>N/A</v>
      </c>
      <c r="G107" s="23">
        <v>839</v>
      </c>
      <c r="H107" s="27" t="str">
        <f t="shared" si="13"/>
        <v>N/A</v>
      </c>
      <c r="I107" s="8">
        <v>-0.86399999999999999</v>
      </c>
      <c r="J107" s="8">
        <v>-94.7</v>
      </c>
      <c r="K107" s="28" t="s">
        <v>734</v>
      </c>
      <c r="L107" s="105" t="str">
        <f t="shared" si="14"/>
        <v>No</v>
      </c>
    </row>
    <row r="108" spans="1:12" ht="25.5" x14ac:dyDescent="0.2">
      <c r="A108" s="168" t="s">
        <v>1423</v>
      </c>
      <c r="B108" s="22" t="s">
        <v>213</v>
      </c>
      <c r="C108" s="29">
        <v>11897.178432999999</v>
      </c>
      <c r="D108" s="27" t="str">
        <f t="shared" si="11"/>
        <v>N/A</v>
      </c>
      <c r="E108" s="29">
        <v>11043.252904000001</v>
      </c>
      <c r="F108" s="27" t="str">
        <f t="shared" si="12"/>
        <v>N/A</v>
      </c>
      <c r="G108" s="29">
        <v>1522.7985696999999</v>
      </c>
      <c r="H108" s="27" t="str">
        <f t="shared" si="13"/>
        <v>N/A</v>
      </c>
      <c r="I108" s="8">
        <v>-7.18</v>
      </c>
      <c r="J108" s="8">
        <v>-86.2</v>
      </c>
      <c r="K108" s="28" t="s">
        <v>734</v>
      </c>
      <c r="L108" s="105" t="str">
        <f t="shared" si="14"/>
        <v>No</v>
      </c>
    </row>
    <row r="109" spans="1:12" ht="25.5" x14ac:dyDescent="0.2">
      <c r="A109" s="168" t="s">
        <v>616</v>
      </c>
      <c r="B109" s="22" t="s">
        <v>213</v>
      </c>
      <c r="C109" s="29">
        <v>29221433</v>
      </c>
      <c r="D109" s="27" t="str">
        <f t="shared" si="11"/>
        <v>N/A</v>
      </c>
      <c r="E109" s="29">
        <v>30671126</v>
      </c>
      <c r="F109" s="27" t="str">
        <f t="shared" si="12"/>
        <v>N/A</v>
      </c>
      <c r="G109" s="29">
        <v>36481828</v>
      </c>
      <c r="H109" s="27" t="str">
        <f t="shared" si="13"/>
        <v>N/A</v>
      </c>
      <c r="I109" s="8">
        <v>4.9610000000000003</v>
      </c>
      <c r="J109" s="8">
        <v>18.95</v>
      </c>
      <c r="K109" s="28" t="s">
        <v>734</v>
      </c>
      <c r="L109" s="105" t="str">
        <f t="shared" si="14"/>
        <v>Yes</v>
      </c>
    </row>
    <row r="110" spans="1:12" x14ac:dyDescent="0.2">
      <c r="A110" s="168" t="s">
        <v>617</v>
      </c>
      <c r="B110" s="22" t="s">
        <v>213</v>
      </c>
      <c r="C110" s="23">
        <v>54038</v>
      </c>
      <c r="D110" s="27" t="str">
        <f t="shared" si="11"/>
        <v>N/A</v>
      </c>
      <c r="E110" s="23">
        <v>56679</v>
      </c>
      <c r="F110" s="27" t="str">
        <f t="shared" si="12"/>
        <v>N/A</v>
      </c>
      <c r="G110" s="23">
        <v>64707</v>
      </c>
      <c r="H110" s="27" t="str">
        <f t="shared" si="13"/>
        <v>N/A</v>
      </c>
      <c r="I110" s="8">
        <v>4.8869999999999996</v>
      </c>
      <c r="J110" s="8">
        <v>14.16</v>
      </c>
      <c r="K110" s="28" t="s">
        <v>734</v>
      </c>
      <c r="L110" s="105" t="str">
        <f t="shared" si="14"/>
        <v>Yes</v>
      </c>
    </row>
    <row r="111" spans="1:12" x14ac:dyDescent="0.2">
      <c r="A111" s="168" t="s">
        <v>1424</v>
      </c>
      <c r="B111" s="22" t="s">
        <v>213</v>
      </c>
      <c r="C111" s="29">
        <v>540.75711535999994</v>
      </c>
      <c r="D111" s="27" t="str">
        <f t="shared" si="11"/>
        <v>N/A</v>
      </c>
      <c r="E111" s="29">
        <v>541.13738775000002</v>
      </c>
      <c r="F111" s="27" t="str">
        <f t="shared" si="12"/>
        <v>N/A</v>
      </c>
      <c r="G111" s="29">
        <v>563.80033072000003</v>
      </c>
      <c r="H111" s="27" t="str">
        <f t="shared" si="13"/>
        <v>N/A</v>
      </c>
      <c r="I111" s="8">
        <v>7.0300000000000001E-2</v>
      </c>
      <c r="J111" s="8">
        <v>4.1879999999999997</v>
      </c>
      <c r="K111" s="28" t="s">
        <v>734</v>
      </c>
      <c r="L111" s="105" t="str">
        <f t="shared" si="14"/>
        <v>Yes</v>
      </c>
    </row>
    <row r="112" spans="1:12" x14ac:dyDescent="0.2">
      <c r="A112" s="168" t="s">
        <v>618</v>
      </c>
      <c r="B112" s="22" t="s">
        <v>213</v>
      </c>
      <c r="C112" s="29">
        <v>79989399</v>
      </c>
      <c r="D112" s="27" t="str">
        <f t="shared" si="11"/>
        <v>N/A</v>
      </c>
      <c r="E112" s="29">
        <v>75098292</v>
      </c>
      <c r="F112" s="27" t="str">
        <f t="shared" si="12"/>
        <v>N/A</v>
      </c>
      <c r="G112" s="29">
        <v>92587891</v>
      </c>
      <c r="H112" s="27" t="str">
        <f t="shared" si="13"/>
        <v>N/A</v>
      </c>
      <c r="I112" s="8">
        <v>-6.11</v>
      </c>
      <c r="J112" s="8">
        <v>23.29</v>
      </c>
      <c r="K112" s="28" t="s">
        <v>734</v>
      </c>
      <c r="L112" s="105" t="str">
        <f t="shared" si="14"/>
        <v>Yes</v>
      </c>
    </row>
    <row r="113" spans="1:12" x14ac:dyDescent="0.2">
      <c r="A113" s="168" t="s">
        <v>619</v>
      </c>
      <c r="B113" s="22" t="s">
        <v>213</v>
      </c>
      <c r="C113" s="23">
        <v>43077</v>
      </c>
      <c r="D113" s="27" t="str">
        <f t="shared" si="11"/>
        <v>N/A</v>
      </c>
      <c r="E113" s="23">
        <v>31425</v>
      </c>
      <c r="F113" s="27" t="str">
        <f t="shared" si="12"/>
        <v>N/A</v>
      </c>
      <c r="G113" s="23">
        <v>32241</v>
      </c>
      <c r="H113" s="27" t="str">
        <f t="shared" si="13"/>
        <v>N/A</v>
      </c>
      <c r="I113" s="8">
        <v>-27</v>
      </c>
      <c r="J113" s="8">
        <v>2.597</v>
      </c>
      <c r="K113" s="28" t="s">
        <v>734</v>
      </c>
      <c r="L113" s="105" t="str">
        <f t="shared" si="14"/>
        <v>Yes</v>
      </c>
    </row>
    <row r="114" spans="1:12" x14ac:dyDescent="0.2">
      <c r="A114" s="168" t="s">
        <v>1425</v>
      </c>
      <c r="B114" s="22" t="s">
        <v>213</v>
      </c>
      <c r="C114" s="29">
        <v>1856.8934466000001</v>
      </c>
      <c r="D114" s="27" t="str">
        <f t="shared" si="11"/>
        <v>N/A</v>
      </c>
      <c r="E114" s="29">
        <v>2389.7626730000002</v>
      </c>
      <c r="F114" s="27" t="str">
        <f t="shared" si="12"/>
        <v>N/A</v>
      </c>
      <c r="G114" s="29">
        <v>2871.7437734999999</v>
      </c>
      <c r="H114" s="27" t="str">
        <f t="shared" si="13"/>
        <v>N/A</v>
      </c>
      <c r="I114" s="8">
        <v>28.7</v>
      </c>
      <c r="J114" s="8">
        <v>20.170000000000002</v>
      </c>
      <c r="K114" s="28" t="s">
        <v>734</v>
      </c>
      <c r="L114" s="105" t="str">
        <f t="shared" si="14"/>
        <v>Yes</v>
      </c>
    </row>
    <row r="115" spans="1:12" ht="25.5" x14ac:dyDescent="0.2">
      <c r="A115" s="168" t="s">
        <v>620</v>
      </c>
      <c r="B115" s="22" t="s">
        <v>213</v>
      </c>
      <c r="C115" s="29">
        <v>40542295</v>
      </c>
      <c r="D115" s="27" t="str">
        <f t="shared" si="11"/>
        <v>N/A</v>
      </c>
      <c r="E115" s="29">
        <v>71119008</v>
      </c>
      <c r="F115" s="27" t="str">
        <f t="shared" si="12"/>
        <v>N/A</v>
      </c>
      <c r="G115" s="29">
        <v>232092926</v>
      </c>
      <c r="H115" s="27" t="str">
        <f t="shared" si="13"/>
        <v>N/A</v>
      </c>
      <c r="I115" s="8">
        <v>75.42</v>
      </c>
      <c r="J115" s="8">
        <v>226.3</v>
      </c>
      <c r="K115" s="28" t="s">
        <v>734</v>
      </c>
      <c r="L115" s="105" t="str">
        <f t="shared" si="14"/>
        <v>No</v>
      </c>
    </row>
    <row r="116" spans="1:12" x14ac:dyDescent="0.2">
      <c r="A116" s="172" t="s">
        <v>621</v>
      </c>
      <c r="B116" s="23" t="s">
        <v>213</v>
      </c>
      <c r="C116" s="23">
        <v>17660</v>
      </c>
      <c r="D116" s="27" t="str">
        <f t="shared" si="11"/>
        <v>N/A</v>
      </c>
      <c r="E116" s="23">
        <v>30060</v>
      </c>
      <c r="F116" s="27" t="str">
        <f t="shared" si="12"/>
        <v>N/A</v>
      </c>
      <c r="G116" s="23">
        <v>39379</v>
      </c>
      <c r="H116" s="27" t="str">
        <f t="shared" si="13"/>
        <v>N/A</v>
      </c>
      <c r="I116" s="8">
        <v>70.22</v>
      </c>
      <c r="J116" s="8">
        <v>31</v>
      </c>
      <c r="K116" s="31" t="s">
        <v>734</v>
      </c>
      <c r="L116" s="105" t="str">
        <f t="shared" si="14"/>
        <v>No</v>
      </c>
    </row>
    <row r="117" spans="1:12" ht="25.5" x14ac:dyDescent="0.2">
      <c r="A117" s="168" t="s">
        <v>1426</v>
      </c>
      <c r="B117" s="22" t="s">
        <v>213</v>
      </c>
      <c r="C117" s="29">
        <v>2295.7131936999999</v>
      </c>
      <c r="D117" s="27" t="str">
        <f t="shared" si="11"/>
        <v>N/A</v>
      </c>
      <c r="E117" s="29">
        <v>2365.9017964</v>
      </c>
      <c r="F117" s="27" t="str">
        <f t="shared" si="12"/>
        <v>N/A</v>
      </c>
      <c r="G117" s="29">
        <v>5893.8247797000004</v>
      </c>
      <c r="H117" s="27" t="str">
        <f t="shared" si="13"/>
        <v>N/A</v>
      </c>
      <c r="I117" s="8">
        <v>3.0569999999999999</v>
      </c>
      <c r="J117" s="8">
        <v>149.1</v>
      </c>
      <c r="K117" s="28" t="s">
        <v>734</v>
      </c>
      <c r="L117" s="105" t="str">
        <f t="shared" si="14"/>
        <v>No</v>
      </c>
    </row>
    <row r="118" spans="1:12" ht="25.5" x14ac:dyDescent="0.2">
      <c r="A118" s="168" t="s">
        <v>622</v>
      </c>
      <c r="B118" s="22" t="s">
        <v>213</v>
      </c>
      <c r="C118" s="29">
        <v>3864611</v>
      </c>
      <c r="D118" s="27" t="str">
        <f t="shared" si="11"/>
        <v>N/A</v>
      </c>
      <c r="E118" s="29">
        <v>3762097</v>
      </c>
      <c r="F118" s="27" t="str">
        <f t="shared" si="12"/>
        <v>N/A</v>
      </c>
      <c r="G118" s="29">
        <v>716524</v>
      </c>
      <c r="H118" s="27" t="str">
        <f t="shared" si="13"/>
        <v>N/A</v>
      </c>
      <c r="I118" s="8">
        <v>-2.65</v>
      </c>
      <c r="J118" s="8">
        <v>-81</v>
      </c>
      <c r="K118" s="28" t="s">
        <v>734</v>
      </c>
      <c r="L118" s="105" t="str">
        <f t="shared" si="14"/>
        <v>No</v>
      </c>
    </row>
    <row r="119" spans="1:12" x14ac:dyDescent="0.2">
      <c r="A119" s="168" t="s">
        <v>623</v>
      </c>
      <c r="B119" s="22" t="s">
        <v>213</v>
      </c>
      <c r="C119" s="23">
        <v>14841</v>
      </c>
      <c r="D119" s="27" t="str">
        <f t="shared" si="11"/>
        <v>N/A</v>
      </c>
      <c r="E119" s="23">
        <v>15516</v>
      </c>
      <c r="F119" s="27" t="str">
        <f t="shared" si="12"/>
        <v>N/A</v>
      </c>
      <c r="G119" s="23">
        <v>3214</v>
      </c>
      <c r="H119" s="27" t="str">
        <f t="shared" si="13"/>
        <v>N/A</v>
      </c>
      <c r="I119" s="8">
        <v>4.548</v>
      </c>
      <c r="J119" s="8">
        <v>-79.3</v>
      </c>
      <c r="K119" s="28" t="s">
        <v>734</v>
      </c>
      <c r="L119" s="105" t="str">
        <f t="shared" si="14"/>
        <v>No</v>
      </c>
    </row>
    <row r="120" spans="1:12" ht="25.5" x14ac:dyDescent="0.2">
      <c r="A120" s="168" t="s">
        <v>1427</v>
      </c>
      <c r="B120" s="22" t="s">
        <v>213</v>
      </c>
      <c r="C120" s="29">
        <v>260.40098375999997</v>
      </c>
      <c r="D120" s="27" t="str">
        <f t="shared" si="11"/>
        <v>N/A</v>
      </c>
      <c r="E120" s="29">
        <v>242.46564835999999</v>
      </c>
      <c r="F120" s="27" t="str">
        <f t="shared" si="12"/>
        <v>N/A</v>
      </c>
      <c r="G120" s="29">
        <v>222.93839452</v>
      </c>
      <c r="H120" s="27" t="str">
        <f t="shared" si="13"/>
        <v>N/A</v>
      </c>
      <c r="I120" s="8">
        <v>-6.89</v>
      </c>
      <c r="J120" s="8">
        <v>-8.0500000000000007</v>
      </c>
      <c r="K120" s="28" t="s">
        <v>734</v>
      </c>
      <c r="L120" s="105" t="str">
        <f t="shared" si="14"/>
        <v>Yes</v>
      </c>
    </row>
    <row r="121" spans="1:12" ht="25.5" x14ac:dyDescent="0.2">
      <c r="A121" s="168" t="s">
        <v>624</v>
      </c>
      <c r="B121" s="22" t="s">
        <v>213</v>
      </c>
      <c r="C121" s="29">
        <v>32526539</v>
      </c>
      <c r="D121" s="27" t="str">
        <f t="shared" si="11"/>
        <v>N/A</v>
      </c>
      <c r="E121" s="29">
        <v>33714663</v>
      </c>
      <c r="F121" s="27" t="str">
        <f t="shared" si="12"/>
        <v>N/A</v>
      </c>
      <c r="G121" s="29">
        <v>36158737</v>
      </c>
      <c r="H121" s="27" t="str">
        <f t="shared" si="13"/>
        <v>N/A</v>
      </c>
      <c r="I121" s="8">
        <v>3.653</v>
      </c>
      <c r="J121" s="8">
        <v>7.2489999999999997</v>
      </c>
      <c r="K121" s="28" t="s">
        <v>734</v>
      </c>
      <c r="L121" s="105" t="str">
        <f t="shared" si="14"/>
        <v>Yes</v>
      </c>
    </row>
    <row r="122" spans="1:12" x14ac:dyDescent="0.2">
      <c r="A122" s="168" t="s">
        <v>625</v>
      </c>
      <c r="B122" s="22" t="s">
        <v>213</v>
      </c>
      <c r="C122" s="23">
        <v>5377</v>
      </c>
      <c r="D122" s="27" t="str">
        <f t="shared" si="11"/>
        <v>N/A</v>
      </c>
      <c r="E122" s="23">
        <v>6552</v>
      </c>
      <c r="F122" s="27" t="str">
        <f t="shared" si="12"/>
        <v>N/A</v>
      </c>
      <c r="G122" s="23">
        <v>6515</v>
      </c>
      <c r="H122" s="27" t="str">
        <f t="shared" si="13"/>
        <v>N/A</v>
      </c>
      <c r="I122" s="8">
        <v>21.85</v>
      </c>
      <c r="J122" s="8">
        <v>-0.56499999999999995</v>
      </c>
      <c r="K122" s="28" t="s">
        <v>734</v>
      </c>
      <c r="L122" s="105" t="str">
        <f t="shared" si="14"/>
        <v>Yes</v>
      </c>
    </row>
    <row r="123" spans="1:12" ht="25.5" x14ac:dyDescent="0.2">
      <c r="A123" s="168" t="s">
        <v>1428</v>
      </c>
      <c r="B123" s="22" t="s">
        <v>213</v>
      </c>
      <c r="C123" s="29">
        <v>6049.1982518000004</v>
      </c>
      <c r="D123" s="27" t="str">
        <f t="shared" si="11"/>
        <v>N/A</v>
      </c>
      <c r="E123" s="29">
        <v>5145.7055860999999</v>
      </c>
      <c r="F123" s="27" t="str">
        <f t="shared" si="12"/>
        <v>N/A</v>
      </c>
      <c r="G123" s="29">
        <v>5550.0747505999998</v>
      </c>
      <c r="H123" s="27" t="str">
        <f t="shared" si="13"/>
        <v>N/A</v>
      </c>
      <c r="I123" s="8">
        <v>-14.9</v>
      </c>
      <c r="J123" s="8">
        <v>7.8579999999999997</v>
      </c>
      <c r="K123" s="28" t="s">
        <v>734</v>
      </c>
      <c r="L123" s="105" t="str">
        <f t="shared" si="14"/>
        <v>Yes</v>
      </c>
    </row>
    <row r="124" spans="1:12" ht="25.5" x14ac:dyDescent="0.2">
      <c r="A124" s="168" t="s">
        <v>626</v>
      </c>
      <c r="B124" s="22" t="s">
        <v>213</v>
      </c>
      <c r="C124" s="29">
        <v>345708</v>
      </c>
      <c r="D124" s="27" t="str">
        <f t="shared" si="11"/>
        <v>N/A</v>
      </c>
      <c r="E124" s="29">
        <v>1680373</v>
      </c>
      <c r="F124" s="27" t="str">
        <f t="shared" si="12"/>
        <v>N/A</v>
      </c>
      <c r="G124" s="29">
        <v>20339690</v>
      </c>
      <c r="H124" s="27" t="str">
        <f t="shared" si="13"/>
        <v>N/A</v>
      </c>
      <c r="I124" s="8">
        <v>386.1</v>
      </c>
      <c r="J124" s="8">
        <v>1110</v>
      </c>
      <c r="K124" s="28" t="s">
        <v>734</v>
      </c>
      <c r="L124" s="105" t="str">
        <f t="shared" si="14"/>
        <v>No</v>
      </c>
    </row>
    <row r="125" spans="1:12" ht="25.5" x14ac:dyDescent="0.2">
      <c r="A125" s="168" t="s">
        <v>627</v>
      </c>
      <c r="B125" s="22" t="s">
        <v>213</v>
      </c>
      <c r="C125" s="23">
        <v>1481</v>
      </c>
      <c r="D125" s="27" t="str">
        <f t="shared" si="11"/>
        <v>N/A</v>
      </c>
      <c r="E125" s="23">
        <v>5781</v>
      </c>
      <c r="F125" s="27" t="str">
        <f t="shared" si="12"/>
        <v>N/A</v>
      </c>
      <c r="G125" s="23">
        <v>15995</v>
      </c>
      <c r="H125" s="27" t="str">
        <f t="shared" si="13"/>
        <v>N/A</v>
      </c>
      <c r="I125" s="8">
        <v>290.3</v>
      </c>
      <c r="J125" s="8">
        <v>176.7</v>
      </c>
      <c r="K125" s="28" t="s">
        <v>734</v>
      </c>
      <c r="L125" s="105" t="str">
        <f t="shared" si="14"/>
        <v>No</v>
      </c>
    </row>
    <row r="126" spans="1:12" ht="25.5" x14ac:dyDescent="0.2">
      <c r="A126" s="168" t="s">
        <v>1429</v>
      </c>
      <c r="B126" s="22" t="s">
        <v>213</v>
      </c>
      <c r="C126" s="29">
        <v>233.42876434999999</v>
      </c>
      <c r="D126" s="27" t="str">
        <f t="shared" si="11"/>
        <v>N/A</v>
      </c>
      <c r="E126" s="29">
        <v>290.6716831</v>
      </c>
      <c r="F126" s="27" t="str">
        <f t="shared" si="12"/>
        <v>N/A</v>
      </c>
      <c r="G126" s="29">
        <v>1271.6280088000001</v>
      </c>
      <c r="H126" s="27" t="str">
        <f t="shared" si="13"/>
        <v>N/A</v>
      </c>
      <c r="I126" s="8">
        <v>24.52</v>
      </c>
      <c r="J126" s="8">
        <v>337.5</v>
      </c>
      <c r="K126" s="28" t="s">
        <v>734</v>
      </c>
      <c r="L126" s="105" t="str">
        <f t="shared" si="14"/>
        <v>No</v>
      </c>
    </row>
    <row r="127" spans="1:12" ht="25.5" x14ac:dyDescent="0.2">
      <c r="A127" s="168" t="s">
        <v>628</v>
      </c>
      <c r="B127" s="22" t="s">
        <v>213</v>
      </c>
      <c r="C127" s="29">
        <v>48308</v>
      </c>
      <c r="D127" s="27" t="str">
        <f t="shared" si="11"/>
        <v>N/A</v>
      </c>
      <c r="E127" s="29">
        <v>720719</v>
      </c>
      <c r="F127" s="27" t="str">
        <f t="shared" si="12"/>
        <v>N/A</v>
      </c>
      <c r="G127" s="29">
        <v>4955456</v>
      </c>
      <c r="H127" s="27" t="str">
        <f t="shared" si="13"/>
        <v>N/A</v>
      </c>
      <c r="I127" s="8">
        <v>1392</v>
      </c>
      <c r="J127" s="8">
        <v>587.6</v>
      </c>
      <c r="K127" s="28" t="s">
        <v>734</v>
      </c>
      <c r="L127" s="105" t="str">
        <f t="shared" si="14"/>
        <v>No</v>
      </c>
    </row>
    <row r="128" spans="1:12" x14ac:dyDescent="0.2">
      <c r="A128" s="168" t="s">
        <v>629</v>
      </c>
      <c r="B128" s="22" t="s">
        <v>213</v>
      </c>
      <c r="C128" s="23">
        <v>52</v>
      </c>
      <c r="D128" s="27" t="str">
        <f t="shared" si="11"/>
        <v>N/A</v>
      </c>
      <c r="E128" s="23">
        <v>943</v>
      </c>
      <c r="F128" s="27" t="str">
        <f t="shared" si="12"/>
        <v>N/A</v>
      </c>
      <c r="G128" s="23">
        <v>6361</v>
      </c>
      <c r="H128" s="27" t="str">
        <f t="shared" si="13"/>
        <v>N/A</v>
      </c>
      <c r="I128" s="8">
        <v>1713</v>
      </c>
      <c r="J128" s="8">
        <v>574.5</v>
      </c>
      <c r="K128" s="28" t="s">
        <v>734</v>
      </c>
      <c r="L128" s="105" t="str">
        <f t="shared" si="14"/>
        <v>No</v>
      </c>
    </row>
    <row r="129" spans="1:12" ht="25.5" x14ac:dyDescent="0.2">
      <c r="A129" s="168" t="s">
        <v>1430</v>
      </c>
      <c r="B129" s="22" t="s">
        <v>213</v>
      </c>
      <c r="C129" s="29">
        <v>929</v>
      </c>
      <c r="D129" s="27" t="str">
        <f t="shared" si="11"/>
        <v>N/A</v>
      </c>
      <c r="E129" s="29">
        <v>764.28313892000006</v>
      </c>
      <c r="F129" s="27" t="str">
        <f t="shared" si="12"/>
        <v>N/A</v>
      </c>
      <c r="G129" s="29">
        <v>779.03725828999995</v>
      </c>
      <c r="H129" s="27" t="str">
        <f t="shared" si="13"/>
        <v>N/A</v>
      </c>
      <c r="I129" s="8">
        <v>-17.7</v>
      </c>
      <c r="J129" s="8">
        <v>1.93</v>
      </c>
      <c r="K129" s="28" t="s">
        <v>734</v>
      </c>
      <c r="L129" s="105" t="str">
        <f t="shared" si="14"/>
        <v>Yes</v>
      </c>
    </row>
    <row r="130" spans="1:12" ht="25.5" x14ac:dyDescent="0.2">
      <c r="A130" s="168" t="s">
        <v>630</v>
      </c>
      <c r="B130" s="22" t="s">
        <v>213</v>
      </c>
      <c r="C130" s="29">
        <v>11325196</v>
      </c>
      <c r="D130" s="27" t="str">
        <f t="shared" si="11"/>
        <v>N/A</v>
      </c>
      <c r="E130" s="29">
        <v>9643525</v>
      </c>
      <c r="F130" s="27" t="str">
        <f t="shared" si="12"/>
        <v>N/A</v>
      </c>
      <c r="G130" s="29">
        <v>1617739</v>
      </c>
      <c r="H130" s="27" t="str">
        <f t="shared" si="13"/>
        <v>N/A</v>
      </c>
      <c r="I130" s="8">
        <v>-14.8</v>
      </c>
      <c r="J130" s="8">
        <v>-83.2</v>
      </c>
      <c r="K130" s="28" t="s">
        <v>734</v>
      </c>
      <c r="L130" s="105" t="str">
        <f t="shared" si="14"/>
        <v>No</v>
      </c>
    </row>
    <row r="131" spans="1:12" x14ac:dyDescent="0.2">
      <c r="A131" s="168" t="s">
        <v>631</v>
      </c>
      <c r="B131" s="22" t="s">
        <v>213</v>
      </c>
      <c r="C131" s="23">
        <v>11902</v>
      </c>
      <c r="D131" s="27" t="str">
        <f t="shared" si="11"/>
        <v>N/A</v>
      </c>
      <c r="E131" s="23">
        <v>11907</v>
      </c>
      <c r="F131" s="27" t="str">
        <f t="shared" si="12"/>
        <v>N/A</v>
      </c>
      <c r="G131" s="23">
        <v>1156</v>
      </c>
      <c r="H131" s="27" t="str">
        <f t="shared" si="13"/>
        <v>N/A</v>
      </c>
      <c r="I131" s="8">
        <v>4.2000000000000003E-2</v>
      </c>
      <c r="J131" s="8">
        <v>-90.3</v>
      </c>
      <c r="K131" s="28" t="s">
        <v>734</v>
      </c>
      <c r="L131" s="105" t="str">
        <f t="shared" si="14"/>
        <v>No</v>
      </c>
    </row>
    <row r="132" spans="1:12" ht="25.5" x14ac:dyDescent="0.2">
      <c r="A132" s="168" t="s">
        <v>1431</v>
      </c>
      <c r="B132" s="22" t="s">
        <v>213</v>
      </c>
      <c r="C132" s="29">
        <v>951.53722063999999</v>
      </c>
      <c r="D132" s="27" t="str">
        <f t="shared" si="11"/>
        <v>N/A</v>
      </c>
      <c r="E132" s="29">
        <v>809.90383808000001</v>
      </c>
      <c r="F132" s="27" t="str">
        <f t="shared" si="12"/>
        <v>N/A</v>
      </c>
      <c r="G132" s="29">
        <v>1399.4282006999999</v>
      </c>
      <c r="H132" s="27" t="str">
        <f t="shared" si="13"/>
        <v>N/A</v>
      </c>
      <c r="I132" s="8">
        <v>-14.9</v>
      </c>
      <c r="J132" s="8">
        <v>72.790000000000006</v>
      </c>
      <c r="K132" s="28" t="s">
        <v>734</v>
      </c>
      <c r="L132" s="105" t="str">
        <f t="shared" si="14"/>
        <v>No</v>
      </c>
    </row>
    <row r="133" spans="1:12" ht="25.5" x14ac:dyDescent="0.2">
      <c r="A133" s="168" t="s">
        <v>632</v>
      </c>
      <c r="B133" s="22" t="s">
        <v>213</v>
      </c>
      <c r="C133" s="29">
        <v>36179372</v>
      </c>
      <c r="D133" s="27" t="str">
        <f t="shared" si="11"/>
        <v>N/A</v>
      </c>
      <c r="E133" s="29">
        <v>42282523</v>
      </c>
      <c r="F133" s="27" t="str">
        <f t="shared" si="12"/>
        <v>N/A</v>
      </c>
      <c r="G133" s="29">
        <v>44132961</v>
      </c>
      <c r="H133" s="27" t="str">
        <f t="shared" si="13"/>
        <v>N/A</v>
      </c>
      <c r="I133" s="8">
        <v>16.87</v>
      </c>
      <c r="J133" s="8">
        <v>4.3760000000000003</v>
      </c>
      <c r="K133" s="28" t="s">
        <v>734</v>
      </c>
      <c r="L133" s="105" t="str">
        <f t="shared" si="14"/>
        <v>Yes</v>
      </c>
    </row>
    <row r="134" spans="1:12" x14ac:dyDescent="0.2">
      <c r="A134" s="168" t="s">
        <v>633</v>
      </c>
      <c r="B134" s="22" t="s">
        <v>213</v>
      </c>
      <c r="C134" s="23">
        <v>2058</v>
      </c>
      <c r="D134" s="27" t="str">
        <f t="shared" si="11"/>
        <v>N/A</v>
      </c>
      <c r="E134" s="23">
        <v>2160</v>
      </c>
      <c r="F134" s="27" t="str">
        <f t="shared" si="12"/>
        <v>N/A</v>
      </c>
      <c r="G134" s="23">
        <v>2079</v>
      </c>
      <c r="H134" s="27" t="str">
        <f t="shared" si="13"/>
        <v>N/A</v>
      </c>
      <c r="I134" s="8">
        <v>4.9560000000000004</v>
      </c>
      <c r="J134" s="8">
        <v>-3.75</v>
      </c>
      <c r="K134" s="28" t="s">
        <v>734</v>
      </c>
      <c r="L134" s="105" t="str">
        <f t="shared" si="14"/>
        <v>Yes</v>
      </c>
    </row>
    <row r="135" spans="1:12" x14ac:dyDescent="0.2">
      <c r="A135" s="168" t="s">
        <v>1432</v>
      </c>
      <c r="B135" s="22" t="s">
        <v>213</v>
      </c>
      <c r="C135" s="29">
        <v>17579.869776</v>
      </c>
      <c r="D135" s="27" t="str">
        <f t="shared" si="11"/>
        <v>N/A</v>
      </c>
      <c r="E135" s="29">
        <v>19575.242129999999</v>
      </c>
      <c r="F135" s="27" t="str">
        <f t="shared" si="12"/>
        <v>N/A</v>
      </c>
      <c r="G135" s="29">
        <v>21227.975469000001</v>
      </c>
      <c r="H135" s="27" t="str">
        <f t="shared" si="13"/>
        <v>N/A</v>
      </c>
      <c r="I135" s="8">
        <v>11.35</v>
      </c>
      <c r="J135" s="8">
        <v>8.4429999999999996</v>
      </c>
      <c r="K135" s="28" t="s">
        <v>734</v>
      </c>
      <c r="L135" s="105" t="str">
        <f t="shared" si="14"/>
        <v>Yes</v>
      </c>
    </row>
    <row r="136" spans="1:12" ht="25.5" x14ac:dyDescent="0.2">
      <c r="A136" s="168" t="s">
        <v>634</v>
      </c>
      <c r="B136" s="22" t="s">
        <v>213</v>
      </c>
      <c r="C136" s="29">
        <v>1135868</v>
      </c>
      <c r="D136" s="27" t="str">
        <f t="shared" si="11"/>
        <v>N/A</v>
      </c>
      <c r="E136" s="29">
        <v>1742861</v>
      </c>
      <c r="F136" s="27" t="str">
        <f t="shared" si="12"/>
        <v>N/A</v>
      </c>
      <c r="G136" s="29">
        <v>1949126</v>
      </c>
      <c r="H136" s="27" t="str">
        <f t="shared" si="13"/>
        <v>N/A</v>
      </c>
      <c r="I136" s="8">
        <v>53.44</v>
      </c>
      <c r="J136" s="8">
        <v>11.83</v>
      </c>
      <c r="K136" s="28" t="s">
        <v>734</v>
      </c>
      <c r="L136" s="105" t="str">
        <f>IF(J136="Div by 0", "N/A", IF(OR(J136="N/A",K136="N/A"),"N/A", IF(J136&gt;VALUE(MID(K136,1,2)), "No", IF(J136&lt;-1*VALUE(MID(K136,1,2)), "No", "Yes"))))</f>
        <v>Yes</v>
      </c>
    </row>
    <row r="137" spans="1:12" x14ac:dyDescent="0.2">
      <c r="A137" s="168" t="s">
        <v>635</v>
      </c>
      <c r="B137" s="22" t="s">
        <v>213</v>
      </c>
      <c r="C137" s="23">
        <v>6209</v>
      </c>
      <c r="D137" s="27" t="str">
        <f t="shared" si="11"/>
        <v>N/A</v>
      </c>
      <c r="E137" s="23">
        <v>6483</v>
      </c>
      <c r="F137" s="27" t="str">
        <f t="shared" si="12"/>
        <v>N/A</v>
      </c>
      <c r="G137" s="23">
        <v>5841</v>
      </c>
      <c r="H137" s="27" t="str">
        <f t="shared" si="13"/>
        <v>N/A</v>
      </c>
      <c r="I137" s="8">
        <v>4.4130000000000003</v>
      </c>
      <c r="J137" s="8">
        <v>-9.9</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182.93895957000001</v>
      </c>
      <c r="D138" s="27" t="str">
        <f t="shared" si="11"/>
        <v>N/A</v>
      </c>
      <c r="E138" s="29">
        <v>268.83556994999998</v>
      </c>
      <c r="F138" s="27" t="str">
        <f t="shared" si="12"/>
        <v>N/A</v>
      </c>
      <c r="G138" s="29">
        <v>333.69731209999998</v>
      </c>
      <c r="H138" s="27" t="str">
        <f t="shared" si="13"/>
        <v>N/A</v>
      </c>
      <c r="I138" s="8">
        <v>46.95</v>
      </c>
      <c r="J138" s="8">
        <v>24.13</v>
      </c>
      <c r="K138" s="28" t="s">
        <v>734</v>
      </c>
      <c r="L138" s="105" t="str">
        <f t="shared" si="15"/>
        <v>Yes</v>
      </c>
    </row>
    <row r="139" spans="1:12" ht="25.5" x14ac:dyDescent="0.2">
      <c r="A139" s="168" t="s">
        <v>636</v>
      </c>
      <c r="B139" s="22" t="s">
        <v>213</v>
      </c>
      <c r="C139" s="29">
        <v>90179996</v>
      </c>
      <c r="D139" s="27" t="str">
        <f t="shared" si="11"/>
        <v>N/A</v>
      </c>
      <c r="E139" s="29">
        <v>96412982</v>
      </c>
      <c r="F139" s="27" t="str">
        <f t="shared" si="12"/>
        <v>N/A</v>
      </c>
      <c r="G139" s="29">
        <v>101535404</v>
      </c>
      <c r="H139" s="27" t="str">
        <f t="shared" si="13"/>
        <v>N/A</v>
      </c>
      <c r="I139" s="8">
        <v>6.9119999999999999</v>
      </c>
      <c r="J139" s="8">
        <v>5.3129999999999997</v>
      </c>
      <c r="K139" s="28" t="s">
        <v>734</v>
      </c>
      <c r="L139" s="105" t="str">
        <f t="shared" si="15"/>
        <v>Yes</v>
      </c>
    </row>
    <row r="140" spans="1:12" x14ac:dyDescent="0.2">
      <c r="A140" s="168" t="s">
        <v>637</v>
      </c>
      <c r="B140" s="22" t="s">
        <v>213</v>
      </c>
      <c r="C140" s="23">
        <v>816</v>
      </c>
      <c r="D140" s="27" t="str">
        <f t="shared" si="11"/>
        <v>N/A</v>
      </c>
      <c r="E140" s="23">
        <v>852</v>
      </c>
      <c r="F140" s="27" t="str">
        <f t="shared" si="12"/>
        <v>N/A</v>
      </c>
      <c r="G140" s="23">
        <v>860</v>
      </c>
      <c r="H140" s="27" t="str">
        <f t="shared" si="13"/>
        <v>N/A</v>
      </c>
      <c r="I140" s="8">
        <v>4.4119999999999999</v>
      </c>
      <c r="J140" s="8">
        <v>0.93899999999999995</v>
      </c>
      <c r="K140" s="28" t="s">
        <v>734</v>
      </c>
      <c r="L140" s="105" t="str">
        <f t="shared" si="15"/>
        <v>Yes</v>
      </c>
    </row>
    <row r="141" spans="1:12" ht="25.5" x14ac:dyDescent="0.2">
      <c r="A141" s="168" t="s">
        <v>1434</v>
      </c>
      <c r="B141" s="22" t="s">
        <v>213</v>
      </c>
      <c r="C141" s="29">
        <v>110514.70097999999</v>
      </c>
      <c r="D141" s="27" t="str">
        <f t="shared" si="11"/>
        <v>N/A</v>
      </c>
      <c r="E141" s="29">
        <v>113160.777</v>
      </c>
      <c r="F141" s="27" t="str">
        <f t="shared" si="12"/>
        <v>N/A</v>
      </c>
      <c r="G141" s="29">
        <v>118064.42326</v>
      </c>
      <c r="H141" s="27" t="str">
        <f t="shared" si="13"/>
        <v>N/A</v>
      </c>
      <c r="I141" s="8">
        <v>2.3940000000000001</v>
      </c>
      <c r="J141" s="8">
        <v>4.3330000000000002</v>
      </c>
      <c r="K141" s="28" t="s">
        <v>734</v>
      </c>
      <c r="L141" s="105" t="str">
        <f t="shared" si="15"/>
        <v>Yes</v>
      </c>
    </row>
    <row r="142" spans="1:12" ht="25.5" x14ac:dyDescent="0.2">
      <c r="A142" s="168" t="s">
        <v>638</v>
      </c>
      <c r="B142" s="22" t="s">
        <v>213</v>
      </c>
      <c r="C142" s="29">
        <v>69262307</v>
      </c>
      <c r="D142" s="27" t="str">
        <f t="shared" si="11"/>
        <v>N/A</v>
      </c>
      <c r="E142" s="29">
        <v>67151394</v>
      </c>
      <c r="F142" s="27" t="str">
        <f t="shared" si="12"/>
        <v>N/A</v>
      </c>
      <c r="G142" s="29">
        <v>48281668</v>
      </c>
      <c r="H142" s="27" t="str">
        <f t="shared" si="13"/>
        <v>N/A</v>
      </c>
      <c r="I142" s="8">
        <v>-3.05</v>
      </c>
      <c r="J142" s="8">
        <v>-28.1</v>
      </c>
      <c r="K142" s="28" t="s">
        <v>734</v>
      </c>
      <c r="L142" s="105" t="str">
        <f t="shared" ref="L142:L153" si="16">IF(J142="Div by 0", "N/A", IF(K142="N/A","N/A", IF(J142&gt;VALUE(MID(K142,1,2)), "No", IF(J142&lt;-1*VALUE(MID(K142,1,2)), "No", "Yes"))))</f>
        <v>Yes</v>
      </c>
    </row>
    <row r="143" spans="1:12" ht="25.5" x14ac:dyDescent="0.2">
      <c r="A143" s="168" t="s">
        <v>639</v>
      </c>
      <c r="B143" s="22" t="s">
        <v>213</v>
      </c>
      <c r="C143" s="23">
        <v>39013</v>
      </c>
      <c r="D143" s="27" t="str">
        <f t="shared" si="11"/>
        <v>N/A</v>
      </c>
      <c r="E143" s="23">
        <v>37975</v>
      </c>
      <c r="F143" s="27" t="str">
        <f t="shared" si="12"/>
        <v>N/A</v>
      </c>
      <c r="G143" s="23">
        <v>22301</v>
      </c>
      <c r="H143" s="27" t="str">
        <f t="shared" si="13"/>
        <v>N/A</v>
      </c>
      <c r="I143" s="8">
        <v>-2.66</v>
      </c>
      <c r="J143" s="8">
        <v>-41.3</v>
      </c>
      <c r="K143" s="28" t="s">
        <v>734</v>
      </c>
      <c r="L143" s="105" t="str">
        <f t="shared" si="16"/>
        <v>No</v>
      </c>
    </row>
    <row r="144" spans="1:12" ht="25.5" x14ac:dyDescent="0.2">
      <c r="A144" s="168" t="s">
        <v>1435</v>
      </c>
      <c r="B144" s="22" t="s">
        <v>213</v>
      </c>
      <c r="C144" s="29">
        <v>1775.3648015000001</v>
      </c>
      <c r="D144" s="27" t="str">
        <f t="shared" si="11"/>
        <v>N/A</v>
      </c>
      <c r="E144" s="29">
        <v>1768.3053061000001</v>
      </c>
      <c r="F144" s="27" t="str">
        <f t="shared" si="12"/>
        <v>N/A</v>
      </c>
      <c r="G144" s="29">
        <v>2165.0001345000001</v>
      </c>
      <c r="H144" s="27" t="str">
        <f t="shared" si="13"/>
        <v>N/A</v>
      </c>
      <c r="I144" s="8">
        <v>-0.39800000000000002</v>
      </c>
      <c r="J144" s="8">
        <v>22.43</v>
      </c>
      <c r="K144" s="28" t="s">
        <v>734</v>
      </c>
      <c r="L144" s="105" t="str">
        <f t="shared" si="16"/>
        <v>Yes</v>
      </c>
    </row>
    <row r="145" spans="1:12" ht="25.5" x14ac:dyDescent="0.2">
      <c r="A145" s="168" t="s">
        <v>640</v>
      </c>
      <c r="B145" s="22" t="s">
        <v>213</v>
      </c>
      <c r="C145" s="29">
        <v>322295425</v>
      </c>
      <c r="D145" s="27" t="str">
        <f t="shared" ref="D145:D153" si="17">IF($B145="N/A","N/A",IF(C145&gt;10,"No",IF(C145&lt;-10,"No","Yes")))</f>
        <v>N/A</v>
      </c>
      <c r="E145" s="29">
        <v>340131632</v>
      </c>
      <c r="F145" s="27" t="str">
        <f t="shared" ref="F145:F153" si="18">IF($B145="N/A","N/A",IF(E145&gt;10,"No",IF(E145&lt;-10,"No","Yes")))</f>
        <v>N/A</v>
      </c>
      <c r="G145" s="29">
        <v>362666873</v>
      </c>
      <c r="H145" s="27" t="str">
        <f t="shared" ref="H145:H153" si="19">IF($B145="N/A","N/A",IF(G145&gt;10,"No",IF(G145&lt;-10,"No","Yes")))</f>
        <v>N/A</v>
      </c>
      <c r="I145" s="8">
        <v>5.5339999999999998</v>
      </c>
      <c r="J145" s="8">
        <v>6.625</v>
      </c>
      <c r="K145" s="28" t="s">
        <v>734</v>
      </c>
      <c r="L145" s="105" t="str">
        <f t="shared" si="16"/>
        <v>Yes</v>
      </c>
    </row>
    <row r="146" spans="1:12" x14ac:dyDescent="0.2">
      <c r="A146" s="168" t="s">
        <v>641</v>
      </c>
      <c r="B146" s="22" t="s">
        <v>213</v>
      </c>
      <c r="C146" s="23">
        <v>8505</v>
      </c>
      <c r="D146" s="27" t="str">
        <f t="shared" si="17"/>
        <v>N/A</v>
      </c>
      <c r="E146" s="23">
        <v>9935</v>
      </c>
      <c r="F146" s="27" t="str">
        <f t="shared" si="18"/>
        <v>N/A</v>
      </c>
      <c r="G146" s="23">
        <v>8714</v>
      </c>
      <c r="H146" s="27" t="str">
        <f t="shared" si="19"/>
        <v>N/A</v>
      </c>
      <c r="I146" s="8">
        <v>16.809999999999999</v>
      </c>
      <c r="J146" s="8">
        <v>-12.3</v>
      </c>
      <c r="K146" s="28" t="s">
        <v>734</v>
      </c>
      <c r="L146" s="105" t="str">
        <f t="shared" si="16"/>
        <v>Yes</v>
      </c>
    </row>
    <row r="147" spans="1:12" ht="25.5" x14ac:dyDescent="0.2">
      <c r="A147" s="168" t="s">
        <v>1436</v>
      </c>
      <c r="B147" s="22" t="s">
        <v>213</v>
      </c>
      <c r="C147" s="29">
        <v>37894.817754000003</v>
      </c>
      <c r="D147" s="27" t="str">
        <f t="shared" si="17"/>
        <v>N/A</v>
      </c>
      <c r="E147" s="29">
        <v>34235.695219000001</v>
      </c>
      <c r="F147" s="27" t="str">
        <f t="shared" si="18"/>
        <v>N/A</v>
      </c>
      <c r="G147" s="29">
        <v>41618.87457</v>
      </c>
      <c r="H147" s="27" t="str">
        <f t="shared" si="19"/>
        <v>N/A</v>
      </c>
      <c r="I147" s="8">
        <v>-9.66</v>
      </c>
      <c r="J147" s="8">
        <v>21.57</v>
      </c>
      <c r="K147" s="28" t="s">
        <v>734</v>
      </c>
      <c r="L147" s="105" t="str">
        <f t="shared" si="16"/>
        <v>Yes</v>
      </c>
    </row>
    <row r="148" spans="1:12" ht="25.5" x14ac:dyDescent="0.2">
      <c r="A148" s="168" t="s">
        <v>642</v>
      </c>
      <c r="B148" s="22" t="s">
        <v>213</v>
      </c>
      <c r="C148" s="29">
        <v>63061756</v>
      </c>
      <c r="D148" s="27" t="str">
        <f t="shared" si="17"/>
        <v>N/A</v>
      </c>
      <c r="E148" s="29">
        <v>62255940</v>
      </c>
      <c r="F148" s="27" t="str">
        <f t="shared" si="18"/>
        <v>N/A</v>
      </c>
      <c r="G148" s="29">
        <v>72123032</v>
      </c>
      <c r="H148" s="27" t="str">
        <f t="shared" si="19"/>
        <v>N/A</v>
      </c>
      <c r="I148" s="8">
        <v>-1.28</v>
      </c>
      <c r="J148" s="8">
        <v>15.85</v>
      </c>
      <c r="K148" s="28" t="s">
        <v>734</v>
      </c>
      <c r="L148" s="105" t="str">
        <f t="shared" si="16"/>
        <v>Yes</v>
      </c>
    </row>
    <row r="149" spans="1:12" x14ac:dyDescent="0.2">
      <c r="A149" s="168" t="s">
        <v>643</v>
      </c>
      <c r="B149" s="22" t="s">
        <v>213</v>
      </c>
      <c r="C149" s="23">
        <v>21589</v>
      </c>
      <c r="D149" s="27" t="str">
        <f t="shared" si="17"/>
        <v>N/A</v>
      </c>
      <c r="E149" s="23">
        <v>17951</v>
      </c>
      <c r="F149" s="27" t="str">
        <f t="shared" si="18"/>
        <v>N/A</v>
      </c>
      <c r="G149" s="23">
        <v>19493</v>
      </c>
      <c r="H149" s="27" t="str">
        <f t="shared" si="19"/>
        <v>N/A</v>
      </c>
      <c r="I149" s="8">
        <v>-16.899999999999999</v>
      </c>
      <c r="J149" s="8">
        <v>8.59</v>
      </c>
      <c r="K149" s="28" t="s">
        <v>734</v>
      </c>
      <c r="L149" s="105" t="str">
        <f t="shared" si="16"/>
        <v>Yes</v>
      </c>
    </row>
    <row r="150" spans="1:12" ht="25.5" x14ac:dyDescent="0.2">
      <c r="A150" s="168" t="s">
        <v>1437</v>
      </c>
      <c r="B150" s="22" t="s">
        <v>213</v>
      </c>
      <c r="C150" s="29">
        <v>2921.0132938000002</v>
      </c>
      <c r="D150" s="27" t="str">
        <f t="shared" si="17"/>
        <v>N/A</v>
      </c>
      <c r="E150" s="29">
        <v>3468.1042839000002</v>
      </c>
      <c r="F150" s="27" t="str">
        <f t="shared" si="18"/>
        <v>N/A</v>
      </c>
      <c r="G150" s="29">
        <v>3699.9452111000001</v>
      </c>
      <c r="H150" s="27" t="str">
        <f t="shared" si="19"/>
        <v>N/A</v>
      </c>
      <c r="I150" s="8">
        <v>18.73</v>
      </c>
      <c r="J150" s="8">
        <v>6.6849999999999996</v>
      </c>
      <c r="K150" s="28" t="s">
        <v>734</v>
      </c>
      <c r="L150" s="105" t="str">
        <f t="shared" si="16"/>
        <v>Yes</v>
      </c>
    </row>
    <row r="151" spans="1:12" ht="25.5" x14ac:dyDescent="0.2">
      <c r="A151" s="168" t="s">
        <v>644</v>
      </c>
      <c r="B151" s="22" t="s">
        <v>213</v>
      </c>
      <c r="C151" s="29">
        <v>150557343</v>
      </c>
      <c r="D151" s="27" t="str">
        <f t="shared" si="17"/>
        <v>N/A</v>
      </c>
      <c r="E151" s="29">
        <v>159685262</v>
      </c>
      <c r="F151" s="27" t="str">
        <f t="shared" si="18"/>
        <v>N/A</v>
      </c>
      <c r="G151" s="29">
        <v>169437156</v>
      </c>
      <c r="H151" s="27" t="str">
        <f t="shared" si="19"/>
        <v>N/A</v>
      </c>
      <c r="I151" s="8">
        <v>6.0629999999999997</v>
      </c>
      <c r="J151" s="8">
        <v>6.1070000000000002</v>
      </c>
      <c r="K151" s="28" t="s">
        <v>734</v>
      </c>
      <c r="L151" s="105" t="str">
        <f t="shared" si="16"/>
        <v>Yes</v>
      </c>
    </row>
    <row r="152" spans="1:12" x14ac:dyDescent="0.2">
      <c r="A152" s="168" t="s">
        <v>645</v>
      </c>
      <c r="B152" s="22" t="s">
        <v>213</v>
      </c>
      <c r="C152" s="23">
        <v>9802</v>
      </c>
      <c r="D152" s="27" t="str">
        <f t="shared" si="17"/>
        <v>N/A</v>
      </c>
      <c r="E152" s="23">
        <v>10203</v>
      </c>
      <c r="F152" s="27" t="str">
        <f t="shared" si="18"/>
        <v>N/A</v>
      </c>
      <c r="G152" s="23">
        <v>10549</v>
      </c>
      <c r="H152" s="27" t="str">
        <f t="shared" si="19"/>
        <v>N/A</v>
      </c>
      <c r="I152" s="8">
        <v>4.0910000000000002</v>
      </c>
      <c r="J152" s="8">
        <v>3.391</v>
      </c>
      <c r="K152" s="28" t="s">
        <v>734</v>
      </c>
      <c r="L152" s="105" t="str">
        <f t="shared" si="16"/>
        <v>Yes</v>
      </c>
    </row>
    <row r="153" spans="1:12" ht="25.5" x14ac:dyDescent="0.2">
      <c r="A153" s="168" t="s">
        <v>1438</v>
      </c>
      <c r="B153" s="22" t="s">
        <v>213</v>
      </c>
      <c r="C153" s="29">
        <v>15359.859517999999</v>
      </c>
      <c r="D153" s="27" t="str">
        <f t="shared" si="17"/>
        <v>N/A</v>
      </c>
      <c r="E153" s="29">
        <v>15650.814662000001</v>
      </c>
      <c r="F153" s="27" t="str">
        <f t="shared" si="18"/>
        <v>N/A</v>
      </c>
      <c r="G153" s="29">
        <v>16061.91639</v>
      </c>
      <c r="H153" s="27" t="str">
        <f t="shared" si="19"/>
        <v>N/A</v>
      </c>
      <c r="I153" s="8">
        <v>1.8939999999999999</v>
      </c>
      <c r="J153" s="8">
        <v>2.6269999999999998</v>
      </c>
      <c r="K153" s="28" t="s">
        <v>734</v>
      </c>
      <c r="L153" s="105" t="str">
        <f t="shared" si="16"/>
        <v>Yes</v>
      </c>
    </row>
    <row r="154" spans="1:12" x14ac:dyDescent="0.2">
      <c r="A154" s="168" t="s">
        <v>1504</v>
      </c>
      <c r="B154" s="22" t="s">
        <v>213</v>
      </c>
      <c r="C154" s="29">
        <v>2453.9825894999999</v>
      </c>
      <c r="D154" s="27" t="str">
        <f t="shared" ref="D154:D173" si="20">IF($B154="N/A","N/A",IF(C154&gt;10,"No",IF(C154&lt;-10,"No","Yes")))</f>
        <v>N/A</v>
      </c>
      <c r="E154" s="29">
        <v>2344.8041635999998</v>
      </c>
      <c r="F154" s="27" t="str">
        <f t="shared" ref="F154:F173" si="21">IF($B154="N/A","N/A",IF(E154&gt;10,"No",IF(E154&lt;-10,"No","Yes")))</f>
        <v>N/A</v>
      </c>
      <c r="G154" s="29">
        <v>1647.0208055000001</v>
      </c>
      <c r="H154" s="27" t="str">
        <f t="shared" ref="H154:H173" si="22">IF($B154="N/A","N/A",IF(G154&gt;10,"No",IF(G154&lt;-10,"No","Yes")))</f>
        <v>N/A</v>
      </c>
      <c r="I154" s="8">
        <v>-4.45</v>
      </c>
      <c r="J154" s="8">
        <v>-29.8</v>
      </c>
      <c r="K154" s="28" t="s">
        <v>734</v>
      </c>
      <c r="L154" s="105" t="str">
        <f t="shared" ref="L154:L173" si="23">IF(J154="Div by 0", "N/A", IF(K154="N/A","N/A", IF(J154&gt;VALUE(MID(K154,1,2)), "No", IF(J154&lt;-1*VALUE(MID(K154,1,2)), "No", "Yes"))))</f>
        <v>Yes</v>
      </c>
    </row>
    <row r="155" spans="1:12" x14ac:dyDescent="0.2">
      <c r="A155" s="174" t="s">
        <v>1505</v>
      </c>
      <c r="B155" s="22" t="s">
        <v>213</v>
      </c>
      <c r="C155" s="29">
        <v>1133.3250372</v>
      </c>
      <c r="D155" s="27" t="str">
        <f t="shared" si="20"/>
        <v>N/A</v>
      </c>
      <c r="E155" s="29">
        <v>970.05495771999995</v>
      </c>
      <c r="F155" s="27" t="str">
        <f t="shared" si="21"/>
        <v>N/A</v>
      </c>
      <c r="G155" s="29">
        <v>855.69560091000005</v>
      </c>
      <c r="H155" s="27" t="str">
        <f t="shared" si="22"/>
        <v>N/A</v>
      </c>
      <c r="I155" s="8">
        <v>-14.4</v>
      </c>
      <c r="J155" s="8">
        <v>-11.8</v>
      </c>
      <c r="K155" s="28" t="s">
        <v>734</v>
      </c>
      <c r="L155" s="105" t="str">
        <f t="shared" si="23"/>
        <v>Yes</v>
      </c>
    </row>
    <row r="156" spans="1:12" ht="25.5" x14ac:dyDescent="0.2">
      <c r="A156" s="174" t="s">
        <v>1506</v>
      </c>
      <c r="B156" s="22" t="s">
        <v>213</v>
      </c>
      <c r="C156" s="29">
        <v>5079.6726058000004</v>
      </c>
      <c r="D156" s="27" t="str">
        <f t="shared" si="20"/>
        <v>N/A</v>
      </c>
      <c r="E156" s="29">
        <v>4806.4128238000003</v>
      </c>
      <c r="F156" s="27" t="str">
        <f t="shared" si="21"/>
        <v>N/A</v>
      </c>
      <c r="G156" s="29">
        <v>3209.3701796999999</v>
      </c>
      <c r="H156" s="27" t="str">
        <f t="shared" si="22"/>
        <v>N/A</v>
      </c>
      <c r="I156" s="8">
        <v>-5.38</v>
      </c>
      <c r="J156" s="8">
        <v>-33.200000000000003</v>
      </c>
      <c r="K156" s="28" t="s">
        <v>734</v>
      </c>
      <c r="L156" s="105" t="str">
        <f t="shared" si="23"/>
        <v>No</v>
      </c>
    </row>
    <row r="157" spans="1:12" x14ac:dyDescent="0.2">
      <c r="A157" s="174" t="s">
        <v>1507</v>
      </c>
      <c r="B157" s="22" t="s">
        <v>213</v>
      </c>
      <c r="C157" s="29">
        <v>2537.2868945</v>
      </c>
      <c r="D157" s="27" t="str">
        <f t="shared" si="20"/>
        <v>N/A</v>
      </c>
      <c r="E157" s="29">
        <v>3527.7528395999998</v>
      </c>
      <c r="F157" s="27" t="str">
        <f t="shared" si="21"/>
        <v>N/A</v>
      </c>
      <c r="G157" s="29">
        <v>3462.3045695000001</v>
      </c>
      <c r="H157" s="27" t="str">
        <f t="shared" si="22"/>
        <v>N/A</v>
      </c>
      <c r="I157" s="8">
        <v>39.04</v>
      </c>
      <c r="J157" s="8">
        <v>-1.86</v>
      </c>
      <c r="K157" s="28" t="s">
        <v>734</v>
      </c>
      <c r="L157" s="105" t="str">
        <f t="shared" si="23"/>
        <v>Yes</v>
      </c>
    </row>
    <row r="158" spans="1:12" x14ac:dyDescent="0.2">
      <c r="A158" s="174" t="s">
        <v>1508</v>
      </c>
      <c r="B158" s="22" t="s">
        <v>213</v>
      </c>
      <c r="C158" s="29">
        <v>665.96667620999995</v>
      </c>
      <c r="D158" s="27" t="str">
        <f t="shared" si="20"/>
        <v>N/A</v>
      </c>
      <c r="E158" s="29">
        <v>651.95512747999999</v>
      </c>
      <c r="F158" s="27" t="str">
        <f t="shared" si="21"/>
        <v>N/A</v>
      </c>
      <c r="G158" s="29">
        <v>794.00398739000002</v>
      </c>
      <c r="H158" s="27" t="str">
        <f t="shared" si="22"/>
        <v>N/A</v>
      </c>
      <c r="I158" s="8">
        <v>-2.1</v>
      </c>
      <c r="J158" s="8">
        <v>21.79</v>
      </c>
      <c r="K158" s="28" t="s">
        <v>734</v>
      </c>
      <c r="L158" s="105" t="str">
        <f t="shared" si="23"/>
        <v>Yes</v>
      </c>
    </row>
    <row r="159" spans="1:12" x14ac:dyDescent="0.2">
      <c r="A159" s="168" t="s">
        <v>1509</v>
      </c>
      <c r="B159" s="22" t="s">
        <v>213</v>
      </c>
      <c r="C159" s="29">
        <v>8575.6123186000004</v>
      </c>
      <c r="D159" s="27" t="str">
        <f t="shared" si="20"/>
        <v>N/A</v>
      </c>
      <c r="E159" s="29">
        <v>9219.4449848999993</v>
      </c>
      <c r="F159" s="27" t="str">
        <f t="shared" si="21"/>
        <v>N/A</v>
      </c>
      <c r="G159" s="29">
        <v>5091.0484139999999</v>
      </c>
      <c r="H159" s="27" t="str">
        <f t="shared" si="22"/>
        <v>N/A</v>
      </c>
      <c r="I159" s="8">
        <v>7.508</v>
      </c>
      <c r="J159" s="8">
        <v>-44.8</v>
      </c>
      <c r="K159" s="28" t="s">
        <v>734</v>
      </c>
      <c r="L159" s="105" t="str">
        <f t="shared" si="23"/>
        <v>No</v>
      </c>
    </row>
    <row r="160" spans="1:12" x14ac:dyDescent="0.2">
      <c r="A160" s="174" t="s">
        <v>1510</v>
      </c>
      <c r="B160" s="22" t="s">
        <v>213</v>
      </c>
      <c r="C160" s="29">
        <v>16289.608929</v>
      </c>
      <c r="D160" s="27" t="str">
        <f t="shared" si="20"/>
        <v>N/A</v>
      </c>
      <c r="E160" s="29">
        <v>17559.204440000001</v>
      </c>
      <c r="F160" s="27" t="str">
        <f t="shared" si="21"/>
        <v>N/A</v>
      </c>
      <c r="G160" s="29">
        <v>12854.982367000001</v>
      </c>
      <c r="H160" s="27" t="str">
        <f t="shared" si="22"/>
        <v>N/A</v>
      </c>
      <c r="I160" s="8">
        <v>7.7939999999999996</v>
      </c>
      <c r="J160" s="8">
        <v>-26.8</v>
      </c>
      <c r="K160" s="28" t="s">
        <v>734</v>
      </c>
      <c r="L160" s="105" t="str">
        <f t="shared" si="23"/>
        <v>Yes</v>
      </c>
    </row>
    <row r="161" spans="1:12" ht="25.5" x14ac:dyDescent="0.2">
      <c r="A161" s="174" t="s">
        <v>1511</v>
      </c>
      <c r="B161" s="22" t="s">
        <v>213</v>
      </c>
      <c r="C161" s="29">
        <v>5877.9981974000002</v>
      </c>
      <c r="D161" s="27" t="str">
        <f t="shared" si="20"/>
        <v>N/A</v>
      </c>
      <c r="E161" s="29">
        <v>6521.5751657000001</v>
      </c>
      <c r="F161" s="27" t="str">
        <f t="shared" si="21"/>
        <v>N/A</v>
      </c>
      <c r="G161" s="29">
        <v>4429.0966865999999</v>
      </c>
      <c r="H161" s="27" t="str">
        <f t="shared" si="22"/>
        <v>N/A</v>
      </c>
      <c r="I161" s="8">
        <v>10.95</v>
      </c>
      <c r="J161" s="8">
        <v>-32.1</v>
      </c>
      <c r="K161" s="28" t="s">
        <v>734</v>
      </c>
      <c r="L161" s="105" t="str">
        <f t="shared" si="23"/>
        <v>No</v>
      </c>
    </row>
    <row r="162" spans="1:12" x14ac:dyDescent="0.2">
      <c r="A162" s="174" t="s">
        <v>1512</v>
      </c>
      <c r="B162" s="22" t="s">
        <v>213</v>
      </c>
      <c r="C162" s="29">
        <v>1938.1741645</v>
      </c>
      <c r="D162" s="27" t="str">
        <f t="shared" si="20"/>
        <v>N/A</v>
      </c>
      <c r="E162" s="29">
        <v>1674.3097868</v>
      </c>
      <c r="F162" s="27" t="str">
        <f t="shared" si="21"/>
        <v>N/A</v>
      </c>
      <c r="G162" s="29">
        <v>23.802051094999999</v>
      </c>
      <c r="H162" s="27" t="str">
        <f t="shared" si="22"/>
        <v>N/A</v>
      </c>
      <c r="I162" s="8">
        <v>-13.6</v>
      </c>
      <c r="J162" s="8">
        <v>-98.6</v>
      </c>
      <c r="K162" s="28" t="s">
        <v>734</v>
      </c>
      <c r="L162" s="105" t="str">
        <f t="shared" si="23"/>
        <v>No</v>
      </c>
    </row>
    <row r="163" spans="1:12" x14ac:dyDescent="0.2">
      <c r="A163" s="174" t="s">
        <v>1513</v>
      </c>
      <c r="B163" s="22" t="s">
        <v>213</v>
      </c>
      <c r="C163" s="29">
        <v>5.6401030380000003</v>
      </c>
      <c r="D163" s="27" t="str">
        <f t="shared" si="20"/>
        <v>N/A</v>
      </c>
      <c r="E163" s="29">
        <v>5.7566383381000001</v>
      </c>
      <c r="F163" s="27" t="str">
        <f t="shared" si="21"/>
        <v>N/A</v>
      </c>
      <c r="G163" s="29">
        <v>7.5354363624999996</v>
      </c>
      <c r="H163" s="27" t="str">
        <f t="shared" si="22"/>
        <v>N/A</v>
      </c>
      <c r="I163" s="8">
        <v>2.0659999999999998</v>
      </c>
      <c r="J163" s="8">
        <v>30.9</v>
      </c>
      <c r="K163" s="28" t="s">
        <v>734</v>
      </c>
      <c r="L163" s="105" t="str">
        <f t="shared" si="23"/>
        <v>No</v>
      </c>
    </row>
    <row r="164" spans="1:12" x14ac:dyDescent="0.2">
      <c r="A164" s="168" t="s">
        <v>1514</v>
      </c>
      <c r="B164" s="22" t="s">
        <v>213</v>
      </c>
      <c r="C164" s="29">
        <v>593.37556007000001</v>
      </c>
      <c r="D164" s="27" t="str">
        <f t="shared" si="20"/>
        <v>N/A</v>
      </c>
      <c r="E164" s="29">
        <v>550.10212648000004</v>
      </c>
      <c r="F164" s="27" t="str">
        <f t="shared" si="21"/>
        <v>N/A</v>
      </c>
      <c r="G164" s="29">
        <v>524.45842868</v>
      </c>
      <c r="H164" s="27" t="str">
        <f t="shared" si="22"/>
        <v>N/A</v>
      </c>
      <c r="I164" s="8">
        <v>-7.29</v>
      </c>
      <c r="J164" s="8">
        <v>-4.66</v>
      </c>
      <c r="K164" s="28" t="s">
        <v>734</v>
      </c>
      <c r="L164" s="105" t="str">
        <f t="shared" si="23"/>
        <v>Yes</v>
      </c>
    </row>
    <row r="165" spans="1:12" x14ac:dyDescent="0.2">
      <c r="A165" s="174" t="s">
        <v>1515</v>
      </c>
      <c r="B165" s="22" t="s">
        <v>213</v>
      </c>
      <c r="C165" s="29">
        <v>301.70520833</v>
      </c>
      <c r="D165" s="27" t="str">
        <f t="shared" si="20"/>
        <v>N/A</v>
      </c>
      <c r="E165" s="29">
        <v>184.94560960000001</v>
      </c>
      <c r="F165" s="27" t="str">
        <f t="shared" si="21"/>
        <v>N/A</v>
      </c>
      <c r="G165" s="29">
        <v>165.34392743999999</v>
      </c>
      <c r="H165" s="27" t="str">
        <f t="shared" si="22"/>
        <v>N/A</v>
      </c>
      <c r="I165" s="8">
        <v>-38.700000000000003</v>
      </c>
      <c r="J165" s="8">
        <v>-10.6</v>
      </c>
      <c r="K165" s="28" t="s">
        <v>734</v>
      </c>
      <c r="L165" s="105" t="str">
        <f t="shared" si="23"/>
        <v>Yes</v>
      </c>
    </row>
    <row r="166" spans="1:12" x14ac:dyDescent="0.2">
      <c r="A166" s="174" t="s">
        <v>1516</v>
      </c>
      <c r="B166" s="22" t="s">
        <v>213</v>
      </c>
      <c r="C166" s="29">
        <v>1065.5835875</v>
      </c>
      <c r="D166" s="27" t="str">
        <f t="shared" si="20"/>
        <v>N/A</v>
      </c>
      <c r="E166" s="29">
        <v>1081.4838293</v>
      </c>
      <c r="F166" s="27" t="str">
        <f t="shared" si="21"/>
        <v>N/A</v>
      </c>
      <c r="G166" s="29">
        <v>1311.7638056999999</v>
      </c>
      <c r="H166" s="27" t="str">
        <f t="shared" si="22"/>
        <v>N/A</v>
      </c>
      <c r="I166" s="8">
        <v>1.492</v>
      </c>
      <c r="J166" s="8">
        <v>21.29</v>
      </c>
      <c r="K166" s="28" t="s">
        <v>734</v>
      </c>
      <c r="L166" s="105" t="str">
        <f t="shared" si="23"/>
        <v>Yes</v>
      </c>
    </row>
    <row r="167" spans="1:12" x14ac:dyDescent="0.2">
      <c r="A167" s="174" t="s">
        <v>1517</v>
      </c>
      <c r="B167" s="22" t="s">
        <v>213</v>
      </c>
      <c r="C167" s="29">
        <v>1227.1951183000001</v>
      </c>
      <c r="D167" s="27" t="str">
        <f t="shared" si="20"/>
        <v>N/A</v>
      </c>
      <c r="E167" s="29">
        <v>1286.8857164999999</v>
      </c>
      <c r="F167" s="27" t="str">
        <f t="shared" si="21"/>
        <v>N/A</v>
      </c>
      <c r="G167" s="29">
        <v>1211.2883670000001</v>
      </c>
      <c r="H167" s="27" t="str">
        <f t="shared" si="22"/>
        <v>N/A</v>
      </c>
      <c r="I167" s="8">
        <v>4.8639999999999999</v>
      </c>
      <c r="J167" s="8">
        <v>-5.87</v>
      </c>
      <c r="K167" s="28" t="s">
        <v>734</v>
      </c>
      <c r="L167" s="105" t="str">
        <f t="shared" si="23"/>
        <v>Yes</v>
      </c>
    </row>
    <row r="168" spans="1:12" x14ac:dyDescent="0.2">
      <c r="A168" s="174" t="s">
        <v>1518</v>
      </c>
      <c r="B168" s="22" t="s">
        <v>213</v>
      </c>
      <c r="C168" s="29">
        <v>53.959643456000002</v>
      </c>
      <c r="D168" s="27" t="str">
        <f t="shared" si="20"/>
        <v>N/A</v>
      </c>
      <c r="E168" s="29">
        <v>92.088914070000001</v>
      </c>
      <c r="F168" s="27" t="str">
        <f t="shared" si="21"/>
        <v>N/A</v>
      </c>
      <c r="G168" s="29">
        <v>119.83002122000001</v>
      </c>
      <c r="H168" s="27" t="str">
        <f t="shared" si="22"/>
        <v>N/A</v>
      </c>
      <c r="I168" s="8">
        <v>70.66</v>
      </c>
      <c r="J168" s="8">
        <v>30.12</v>
      </c>
      <c r="K168" s="28" t="s">
        <v>734</v>
      </c>
      <c r="L168" s="105" t="str">
        <f t="shared" si="23"/>
        <v>No</v>
      </c>
    </row>
    <row r="169" spans="1:12" x14ac:dyDescent="0.2">
      <c r="A169" s="168" t="s">
        <v>1519</v>
      </c>
      <c r="B169" s="22" t="s">
        <v>213</v>
      </c>
      <c r="C169" s="29">
        <v>8659.2996794999999</v>
      </c>
      <c r="D169" s="27" t="str">
        <f t="shared" si="20"/>
        <v>N/A</v>
      </c>
      <c r="E169" s="29">
        <v>9168.7789506000008</v>
      </c>
      <c r="F169" s="27" t="str">
        <f t="shared" si="21"/>
        <v>N/A</v>
      </c>
      <c r="G169" s="29">
        <v>7505.3191175000002</v>
      </c>
      <c r="H169" s="27" t="str">
        <f t="shared" si="22"/>
        <v>N/A</v>
      </c>
      <c r="I169" s="8">
        <v>5.8840000000000003</v>
      </c>
      <c r="J169" s="8">
        <v>-18.100000000000001</v>
      </c>
      <c r="K169" s="28" t="s">
        <v>734</v>
      </c>
      <c r="L169" s="105" t="str">
        <f t="shared" si="23"/>
        <v>Yes</v>
      </c>
    </row>
    <row r="170" spans="1:12" x14ac:dyDescent="0.2">
      <c r="A170" s="174" t="s">
        <v>1520</v>
      </c>
      <c r="B170" s="22" t="s">
        <v>213</v>
      </c>
      <c r="C170" s="29">
        <v>6339.6639881000001</v>
      </c>
      <c r="D170" s="27" t="str">
        <f t="shared" si="20"/>
        <v>N/A</v>
      </c>
      <c r="E170" s="29">
        <v>6858.2146700000003</v>
      </c>
      <c r="F170" s="27" t="str">
        <f t="shared" si="21"/>
        <v>N/A</v>
      </c>
      <c r="G170" s="29">
        <v>7174.4214058999996</v>
      </c>
      <c r="H170" s="27" t="str">
        <f t="shared" si="22"/>
        <v>N/A</v>
      </c>
      <c r="I170" s="8">
        <v>8.1790000000000003</v>
      </c>
      <c r="J170" s="8">
        <v>4.6109999999999998</v>
      </c>
      <c r="K170" s="28" t="s">
        <v>734</v>
      </c>
      <c r="L170" s="105" t="str">
        <f t="shared" si="23"/>
        <v>Yes</v>
      </c>
    </row>
    <row r="171" spans="1:12" x14ac:dyDescent="0.2">
      <c r="A171" s="174" t="s">
        <v>1521</v>
      </c>
      <c r="B171" s="22" t="s">
        <v>213</v>
      </c>
      <c r="C171" s="29">
        <v>17784.533971000001</v>
      </c>
      <c r="D171" s="27" t="str">
        <f t="shared" si="20"/>
        <v>N/A</v>
      </c>
      <c r="E171" s="29">
        <v>19113.127109000001</v>
      </c>
      <c r="F171" s="27" t="str">
        <f t="shared" si="21"/>
        <v>N/A</v>
      </c>
      <c r="G171" s="29">
        <v>19701.598395000001</v>
      </c>
      <c r="H171" s="27" t="str">
        <f t="shared" si="22"/>
        <v>N/A</v>
      </c>
      <c r="I171" s="8">
        <v>7.47</v>
      </c>
      <c r="J171" s="8">
        <v>3.0790000000000002</v>
      </c>
      <c r="K171" s="28" t="s">
        <v>734</v>
      </c>
      <c r="L171" s="105" t="str">
        <f t="shared" si="23"/>
        <v>Yes</v>
      </c>
    </row>
    <row r="172" spans="1:12" x14ac:dyDescent="0.2">
      <c r="A172" s="174" t="s">
        <v>1522</v>
      </c>
      <c r="B172" s="22" t="s">
        <v>213</v>
      </c>
      <c r="C172" s="29">
        <v>2892.1952685000001</v>
      </c>
      <c r="D172" s="27" t="str">
        <f t="shared" si="20"/>
        <v>N/A</v>
      </c>
      <c r="E172" s="29">
        <v>3325.0547689</v>
      </c>
      <c r="F172" s="27" t="str">
        <f t="shared" si="21"/>
        <v>N/A</v>
      </c>
      <c r="G172" s="29">
        <v>2690.8121851999999</v>
      </c>
      <c r="H172" s="27" t="str">
        <f t="shared" si="22"/>
        <v>N/A</v>
      </c>
      <c r="I172" s="8">
        <v>14.97</v>
      </c>
      <c r="J172" s="8">
        <v>-19.100000000000001</v>
      </c>
      <c r="K172" s="28" t="s">
        <v>734</v>
      </c>
      <c r="L172" s="105" t="str">
        <f t="shared" si="23"/>
        <v>Yes</v>
      </c>
    </row>
    <row r="173" spans="1:12" x14ac:dyDescent="0.2">
      <c r="A173" s="174" t="s">
        <v>1523</v>
      </c>
      <c r="B173" s="22" t="s">
        <v>213</v>
      </c>
      <c r="C173" s="29">
        <v>752.58469967999997</v>
      </c>
      <c r="D173" s="27" t="str">
        <f t="shared" si="20"/>
        <v>N/A</v>
      </c>
      <c r="E173" s="29">
        <v>793.96676109999999</v>
      </c>
      <c r="F173" s="27" t="str">
        <f t="shared" si="21"/>
        <v>N/A</v>
      </c>
      <c r="G173" s="29">
        <v>694.41208438000001</v>
      </c>
      <c r="H173" s="27" t="str">
        <f t="shared" si="22"/>
        <v>N/A</v>
      </c>
      <c r="I173" s="8">
        <v>5.4989999999999997</v>
      </c>
      <c r="J173" s="8">
        <v>-12.5</v>
      </c>
      <c r="K173" s="28" t="s">
        <v>734</v>
      </c>
      <c r="L173" s="105" t="str">
        <f t="shared" si="23"/>
        <v>Yes</v>
      </c>
    </row>
    <row r="174" spans="1:12" x14ac:dyDescent="0.2">
      <c r="A174" s="168" t="s">
        <v>371</v>
      </c>
      <c r="B174" s="22" t="s">
        <v>213</v>
      </c>
      <c r="C174" s="4">
        <v>18.466811073999999</v>
      </c>
      <c r="D174" s="27" t="str">
        <f t="shared" ref="D174:D203" si="24">IF($B174="N/A","N/A",IF(C174&gt;10,"No",IF(C174&lt;-10,"No","Yes")))</f>
        <v>N/A</v>
      </c>
      <c r="E174" s="4">
        <v>17.925972589000001</v>
      </c>
      <c r="F174" s="27" t="str">
        <f t="shared" ref="F174:F203" si="25">IF($B174="N/A","N/A",IF(E174&gt;10,"No",IF(E174&lt;-10,"No","Yes")))</f>
        <v>N/A</v>
      </c>
      <c r="G174" s="4">
        <v>13.78667724</v>
      </c>
      <c r="H174" s="27" t="str">
        <f t="shared" ref="H174:H203" si="26">IF($B174="N/A","N/A",IF(G174&gt;10,"No",IF(G174&lt;-10,"No","Yes")))</f>
        <v>N/A</v>
      </c>
      <c r="I174" s="8">
        <v>-2.93</v>
      </c>
      <c r="J174" s="8">
        <v>-23.1</v>
      </c>
      <c r="K174" s="28" t="s">
        <v>734</v>
      </c>
      <c r="L174" s="105" t="str">
        <f t="shared" ref="L174:L203" si="27">IF(J174="Div by 0", "N/A", IF(K174="N/A","N/A", IF(J174&gt;VALUE(MID(K174,1,2)), "No", IF(J174&lt;-1*VALUE(MID(K174,1,2)), "No", "Yes"))))</f>
        <v>Yes</v>
      </c>
    </row>
    <row r="175" spans="1:12" x14ac:dyDescent="0.2">
      <c r="A175" s="174" t="s">
        <v>480</v>
      </c>
      <c r="B175" s="22" t="s">
        <v>213</v>
      </c>
      <c r="C175" s="4">
        <v>20.412946429000002</v>
      </c>
      <c r="D175" s="27" t="str">
        <f t="shared" si="24"/>
        <v>N/A</v>
      </c>
      <c r="E175" s="4">
        <v>20.304893671999999</v>
      </c>
      <c r="F175" s="27" t="str">
        <f t="shared" si="25"/>
        <v>N/A</v>
      </c>
      <c r="G175" s="4">
        <v>18.659410431000001</v>
      </c>
      <c r="H175" s="27" t="str">
        <f t="shared" si="26"/>
        <v>N/A</v>
      </c>
      <c r="I175" s="8">
        <v>-0.52900000000000003</v>
      </c>
      <c r="J175" s="8">
        <v>-8.1</v>
      </c>
      <c r="K175" s="28" t="s">
        <v>734</v>
      </c>
      <c r="L175" s="105" t="str">
        <f t="shared" si="27"/>
        <v>Yes</v>
      </c>
    </row>
    <row r="176" spans="1:12" x14ac:dyDescent="0.2">
      <c r="A176" s="174" t="s">
        <v>481</v>
      </c>
      <c r="B176" s="22" t="s">
        <v>213</v>
      </c>
      <c r="C176" s="4">
        <v>23.537160287999999</v>
      </c>
      <c r="D176" s="27" t="str">
        <f t="shared" si="24"/>
        <v>N/A</v>
      </c>
      <c r="E176" s="4">
        <v>23.146711794000002</v>
      </c>
      <c r="F176" s="27" t="str">
        <f t="shared" si="25"/>
        <v>N/A</v>
      </c>
      <c r="G176" s="4">
        <v>19.924653687999999</v>
      </c>
      <c r="H176" s="27" t="str">
        <f t="shared" si="26"/>
        <v>N/A</v>
      </c>
      <c r="I176" s="8">
        <v>-1.66</v>
      </c>
      <c r="J176" s="8">
        <v>-13.9</v>
      </c>
      <c r="K176" s="28" t="s">
        <v>734</v>
      </c>
      <c r="L176" s="105" t="str">
        <f t="shared" si="27"/>
        <v>Yes</v>
      </c>
    </row>
    <row r="177" spans="1:12" x14ac:dyDescent="0.2">
      <c r="A177" s="174" t="s">
        <v>482</v>
      </c>
      <c r="B177" s="22" t="s">
        <v>213</v>
      </c>
      <c r="C177" s="4">
        <v>11.595944424000001</v>
      </c>
      <c r="D177" s="27" t="str">
        <f t="shared" si="24"/>
        <v>N/A</v>
      </c>
      <c r="E177" s="4">
        <v>12.081842227999999</v>
      </c>
      <c r="F177" s="27" t="str">
        <f t="shared" si="25"/>
        <v>N/A</v>
      </c>
      <c r="G177" s="4">
        <v>11.281024334</v>
      </c>
      <c r="H177" s="27" t="str">
        <f t="shared" si="26"/>
        <v>N/A</v>
      </c>
      <c r="I177" s="8">
        <v>4.1900000000000004</v>
      </c>
      <c r="J177" s="8">
        <v>-6.63</v>
      </c>
      <c r="K177" s="28" t="s">
        <v>734</v>
      </c>
      <c r="L177" s="105" t="str">
        <f t="shared" si="27"/>
        <v>Yes</v>
      </c>
    </row>
    <row r="178" spans="1:12" x14ac:dyDescent="0.2">
      <c r="A178" s="174" t="s">
        <v>483</v>
      </c>
      <c r="B178" s="22" t="s">
        <v>213</v>
      </c>
      <c r="C178" s="4">
        <v>8.9585803654999996</v>
      </c>
      <c r="D178" s="27" t="str">
        <f t="shared" si="24"/>
        <v>N/A</v>
      </c>
      <c r="E178" s="4">
        <v>7.4636449480999998</v>
      </c>
      <c r="F178" s="27" t="str">
        <f t="shared" si="25"/>
        <v>N/A</v>
      </c>
      <c r="G178" s="4">
        <v>5.9151713936999997</v>
      </c>
      <c r="H178" s="27" t="str">
        <f t="shared" si="26"/>
        <v>N/A</v>
      </c>
      <c r="I178" s="8">
        <v>-16.7</v>
      </c>
      <c r="J178" s="8">
        <v>-20.7</v>
      </c>
      <c r="K178" s="28" t="s">
        <v>734</v>
      </c>
      <c r="L178" s="105" t="str">
        <f t="shared" si="27"/>
        <v>Yes</v>
      </c>
    </row>
    <row r="179" spans="1:12" x14ac:dyDescent="0.2">
      <c r="A179" s="168" t="s">
        <v>1524</v>
      </c>
      <c r="B179" s="22" t="s">
        <v>213</v>
      </c>
      <c r="C179" s="4">
        <v>16.274739621999998</v>
      </c>
      <c r="D179" s="27" t="str">
        <f t="shared" si="24"/>
        <v>N/A</v>
      </c>
      <c r="E179" s="4">
        <v>16.062468411000001</v>
      </c>
      <c r="F179" s="27" t="str">
        <f t="shared" si="25"/>
        <v>N/A</v>
      </c>
      <c r="G179" s="4">
        <v>11.876062082000001</v>
      </c>
      <c r="H179" s="27" t="str">
        <f t="shared" si="26"/>
        <v>N/A</v>
      </c>
      <c r="I179" s="8">
        <v>-1.3</v>
      </c>
      <c r="J179" s="8">
        <v>-26.1</v>
      </c>
      <c r="K179" s="28" t="s">
        <v>734</v>
      </c>
      <c r="L179" s="105" t="str">
        <f t="shared" si="27"/>
        <v>Yes</v>
      </c>
    </row>
    <row r="180" spans="1:12" x14ac:dyDescent="0.2">
      <c r="A180" s="174" t="s">
        <v>1525</v>
      </c>
      <c r="B180" s="22" t="s">
        <v>213</v>
      </c>
      <c r="C180" s="4">
        <v>32.557663689999998</v>
      </c>
      <c r="D180" s="27" t="str">
        <f t="shared" si="24"/>
        <v>N/A</v>
      </c>
      <c r="E180" s="4">
        <v>32.158412941999998</v>
      </c>
      <c r="F180" s="27" t="str">
        <f t="shared" si="25"/>
        <v>N/A</v>
      </c>
      <c r="G180" s="4">
        <v>30.973242630000001</v>
      </c>
      <c r="H180" s="27" t="str">
        <f t="shared" si="26"/>
        <v>N/A</v>
      </c>
      <c r="I180" s="8">
        <v>-1.23</v>
      </c>
      <c r="J180" s="8">
        <v>-3.69</v>
      </c>
      <c r="K180" s="28" t="s">
        <v>734</v>
      </c>
      <c r="L180" s="105" t="str">
        <f t="shared" si="27"/>
        <v>Yes</v>
      </c>
    </row>
    <row r="181" spans="1:12" x14ac:dyDescent="0.2">
      <c r="A181" s="174" t="s">
        <v>1526</v>
      </c>
      <c r="B181" s="22" t="s">
        <v>213</v>
      </c>
      <c r="C181" s="4">
        <v>9.5073026436999992</v>
      </c>
      <c r="D181" s="27" t="str">
        <f t="shared" si="24"/>
        <v>N/A</v>
      </c>
      <c r="E181" s="4">
        <v>9.5308607154999994</v>
      </c>
      <c r="F181" s="27" t="str">
        <f t="shared" si="25"/>
        <v>N/A</v>
      </c>
      <c r="G181" s="4">
        <v>8.9713590415999995</v>
      </c>
      <c r="H181" s="27" t="str">
        <f t="shared" si="26"/>
        <v>N/A</v>
      </c>
      <c r="I181" s="8">
        <v>0.24779999999999999</v>
      </c>
      <c r="J181" s="8">
        <v>-5.87</v>
      </c>
      <c r="K181" s="28" t="s">
        <v>734</v>
      </c>
      <c r="L181" s="105" t="str">
        <f t="shared" si="27"/>
        <v>Yes</v>
      </c>
    </row>
    <row r="182" spans="1:12" x14ac:dyDescent="0.2">
      <c r="A182" s="174" t="s">
        <v>1527</v>
      </c>
      <c r="B182" s="22" t="s">
        <v>213</v>
      </c>
      <c r="C182" s="4">
        <v>2.2530980098</v>
      </c>
      <c r="D182" s="27" t="str">
        <f t="shared" si="24"/>
        <v>N/A</v>
      </c>
      <c r="E182" s="4">
        <v>2.2405476894</v>
      </c>
      <c r="F182" s="27" t="str">
        <f t="shared" si="25"/>
        <v>N/A</v>
      </c>
      <c r="G182" s="4">
        <v>3.0341646900000002E-2</v>
      </c>
      <c r="H182" s="27" t="str">
        <f t="shared" si="26"/>
        <v>N/A</v>
      </c>
      <c r="I182" s="8">
        <v>-0.55700000000000005</v>
      </c>
      <c r="J182" s="8">
        <v>-98.6</v>
      </c>
      <c r="K182" s="28" t="s">
        <v>734</v>
      </c>
      <c r="L182" s="105" t="str">
        <f t="shared" si="27"/>
        <v>No</v>
      </c>
    </row>
    <row r="183" spans="1:12" x14ac:dyDescent="0.2">
      <c r="A183" s="174" t="s">
        <v>1528</v>
      </c>
      <c r="B183" s="22" t="s">
        <v>213</v>
      </c>
      <c r="C183" s="4">
        <v>8.9953796500000002E-2</v>
      </c>
      <c r="D183" s="27" t="str">
        <f t="shared" si="24"/>
        <v>N/A</v>
      </c>
      <c r="E183" s="4">
        <v>4.9102927300000002E-2</v>
      </c>
      <c r="F183" s="27" t="str">
        <f t="shared" si="25"/>
        <v>N/A</v>
      </c>
      <c r="G183" s="4">
        <v>8.5214483199999996E-2</v>
      </c>
      <c r="H183" s="27" t="str">
        <f t="shared" si="26"/>
        <v>N/A</v>
      </c>
      <c r="I183" s="8">
        <v>-45.4</v>
      </c>
      <c r="J183" s="8">
        <v>73.540000000000006</v>
      </c>
      <c r="K183" s="28" t="s">
        <v>734</v>
      </c>
      <c r="L183" s="105" t="str">
        <f t="shared" si="27"/>
        <v>No</v>
      </c>
    </row>
    <row r="184" spans="1:12" x14ac:dyDescent="0.2">
      <c r="A184" s="168" t="s">
        <v>97</v>
      </c>
      <c r="B184" s="22" t="s">
        <v>213</v>
      </c>
      <c r="C184" s="4">
        <v>31.955283225999999</v>
      </c>
      <c r="D184" s="27" t="str">
        <f t="shared" si="24"/>
        <v>N/A</v>
      </c>
      <c r="E184" s="4">
        <v>23.019111172999999</v>
      </c>
      <c r="F184" s="27" t="str">
        <f t="shared" si="25"/>
        <v>N/A</v>
      </c>
      <c r="G184" s="4">
        <v>18.262716664999999</v>
      </c>
      <c r="H184" s="27" t="str">
        <f t="shared" si="26"/>
        <v>N/A</v>
      </c>
      <c r="I184" s="8">
        <v>-28</v>
      </c>
      <c r="J184" s="8">
        <v>-20.7</v>
      </c>
      <c r="K184" s="28" t="s">
        <v>734</v>
      </c>
      <c r="L184" s="105" t="str">
        <f t="shared" si="27"/>
        <v>Yes</v>
      </c>
    </row>
    <row r="185" spans="1:12" x14ac:dyDescent="0.2">
      <c r="A185" s="174" t="s">
        <v>484</v>
      </c>
      <c r="B185" s="22" t="s">
        <v>213</v>
      </c>
      <c r="C185" s="4">
        <v>38.764880951999999</v>
      </c>
      <c r="D185" s="27" t="str">
        <f t="shared" si="24"/>
        <v>N/A</v>
      </c>
      <c r="E185" s="4">
        <v>27.125654259000001</v>
      </c>
      <c r="F185" s="27" t="str">
        <f t="shared" si="25"/>
        <v>N/A</v>
      </c>
      <c r="G185" s="4">
        <v>23.784126984</v>
      </c>
      <c r="H185" s="27" t="str">
        <f t="shared" si="26"/>
        <v>N/A</v>
      </c>
      <c r="I185" s="8">
        <v>-30</v>
      </c>
      <c r="J185" s="8">
        <v>-12.3</v>
      </c>
      <c r="K185" s="28" t="s">
        <v>734</v>
      </c>
      <c r="L185" s="105" t="str">
        <f t="shared" si="27"/>
        <v>Yes</v>
      </c>
    </row>
    <row r="186" spans="1:12" x14ac:dyDescent="0.2">
      <c r="A186" s="174" t="s">
        <v>485</v>
      </c>
      <c r="B186" s="22" t="s">
        <v>213</v>
      </c>
      <c r="C186" s="4">
        <v>37.828156776</v>
      </c>
      <c r="D186" s="27" t="str">
        <f t="shared" si="24"/>
        <v>N/A</v>
      </c>
      <c r="E186" s="4">
        <v>25.983641235</v>
      </c>
      <c r="F186" s="27" t="str">
        <f t="shared" si="25"/>
        <v>N/A</v>
      </c>
      <c r="G186" s="4">
        <v>25.114657432000001</v>
      </c>
      <c r="H186" s="27" t="str">
        <f t="shared" si="26"/>
        <v>N/A</v>
      </c>
      <c r="I186" s="8">
        <v>-31.3</v>
      </c>
      <c r="J186" s="8">
        <v>-3.34</v>
      </c>
      <c r="K186" s="28" t="s">
        <v>734</v>
      </c>
      <c r="L186" s="105" t="str">
        <f t="shared" si="27"/>
        <v>Yes</v>
      </c>
    </row>
    <row r="187" spans="1:12" x14ac:dyDescent="0.2">
      <c r="A187" s="174" t="s">
        <v>486</v>
      </c>
      <c r="B187" s="22" t="s">
        <v>213</v>
      </c>
      <c r="C187" s="4">
        <v>17.281261735000001</v>
      </c>
      <c r="D187" s="27" t="str">
        <f t="shared" si="24"/>
        <v>N/A</v>
      </c>
      <c r="E187" s="4">
        <v>17.519838183000001</v>
      </c>
      <c r="F187" s="27" t="str">
        <f t="shared" si="25"/>
        <v>N/A</v>
      </c>
      <c r="G187" s="4">
        <v>13.350324656</v>
      </c>
      <c r="H187" s="27" t="str">
        <f t="shared" si="26"/>
        <v>N/A</v>
      </c>
      <c r="I187" s="8">
        <v>1.381</v>
      </c>
      <c r="J187" s="8">
        <v>-23.8</v>
      </c>
      <c r="K187" s="28" t="s">
        <v>734</v>
      </c>
      <c r="L187" s="105" t="str">
        <f t="shared" si="27"/>
        <v>Yes</v>
      </c>
    </row>
    <row r="188" spans="1:12" x14ac:dyDescent="0.2">
      <c r="A188" s="174" t="s">
        <v>487</v>
      </c>
      <c r="B188" s="22" t="s">
        <v>213</v>
      </c>
      <c r="C188" s="4">
        <v>14.584781453</v>
      </c>
      <c r="D188" s="27" t="str">
        <f t="shared" si="24"/>
        <v>N/A</v>
      </c>
      <c r="E188" s="4">
        <v>12.449480641999999</v>
      </c>
      <c r="F188" s="27" t="str">
        <f t="shared" si="25"/>
        <v>N/A</v>
      </c>
      <c r="G188" s="4">
        <v>9.9636632581000004</v>
      </c>
      <c r="H188" s="27" t="str">
        <f t="shared" si="26"/>
        <v>N/A</v>
      </c>
      <c r="I188" s="8">
        <v>-14.6</v>
      </c>
      <c r="J188" s="8">
        <v>-20</v>
      </c>
      <c r="K188" s="28" t="s">
        <v>734</v>
      </c>
      <c r="L188" s="105" t="str">
        <f t="shared" si="27"/>
        <v>Yes</v>
      </c>
    </row>
    <row r="189" spans="1:12" x14ac:dyDescent="0.2">
      <c r="A189" s="168" t="s">
        <v>118</v>
      </c>
      <c r="B189" s="22" t="s">
        <v>213</v>
      </c>
      <c r="C189" s="4">
        <v>68.699741846999999</v>
      </c>
      <c r="D189" s="27" t="str">
        <f t="shared" si="24"/>
        <v>N/A</v>
      </c>
      <c r="E189" s="4">
        <v>69.508559374000001</v>
      </c>
      <c r="F189" s="27" t="str">
        <f t="shared" si="25"/>
        <v>N/A</v>
      </c>
      <c r="G189" s="4">
        <v>57.562592047000003</v>
      </c>
      <c r="H189" s="27" t="str">
        <f t="shared" si="26"/>
        <v>N/A</v>
      </c>
      <c r="I189" s="8">
        <v>1.177</v>
      </c>
      <c r="J189" s="8">
        <v>-17.2</v>
      </c>
      <c r="K189" s="28" t="s">
        <v>734</v>
      </c>
      <c r="L189" s="105" t="str">
        <f t="shared" si="27"/>
        <v>Yes</v>
      </c>
    </row>
    <row r="190" spans="1:12" x14ac:dyDescent="0.2">
      <c r="A190" s="174" t="s">
        <v>488</v>
      </c>
      <c r="B190" s="22" t="s">
        <v>213</v>
      </c>
      <c r="C190" s="4">
        <v>78.835565475999999</v>
      </c>
      <c r="D190" s="27" t="str">
        <f t="shared" si="24"/>
        <v>N/A</v>
      </c>
      <c r="E190" s="4">
        <v>80.150799750999994</v>
      </c>
      <c r="F190" s="27" t="str">
        <f t="shared" si="25"/>
        <v>N/A</v>
      </c>
      <c r="G190" s="4">
        <v>77.699773242999996</v>
      </c>
      <c r="H190" s="27" t="str">
        <f t="shared" si="26"/>
        <v>N/A</v>
      </c>
      <c r="I190" s="8">
        <v>1.6679999999999999</v>
      </c>
      <c r="J190" s="8">
        <v>-3.06</v>
      </c>
      <c r="K190" s="28" t="s">
        <v>734</v>
      </c>
      <c r="L190" s="105" t="str">
        <f t="shared" si="27"/>
        <v>Yes</v>
      </c>
    </row>
    <row r="191" spans="1:12" x14ac:dyDescent="0.2">
      <c r="A191" s="174" t="s">
        <v>489</v>
      </c>
      <c r="B191" s="22" t="s">
        <v>213</v>
      </c>
      <c r="C191" s="4">
        <v>85.383157699999998</v>
      </c>
      <c r="D191" s="27" t="str">
        <f t="shared" si="24"/>
        <v>N/A</v>
      </c>
      <c r="E191" s="4">
        <v>86.908287501000004</v>
      </c>
      <c r="F191" s="27" t="str">
        <f t="shared" si="25"/>
        <v>N/A</v>
      </c>
      <c r="G191" s="4">
        <v>84.490827405000005</v>
      </c>
      <c r="H191" s="27" t="str">
        <f t="shared" si="26"/>
        <v>N/A</v>
      </c>
      <c r="I191" s="8">
        <v>1.786</v>
      </c>
      <c r="J191" s="8">
        <v>-2.78</v>
      </c>
      <c r="K191" s="28" t="s">
        <v>734</v>
      </c>
      <c r="L191" s="105" t="str">
        <f t="shared" si="27"/>
        <v>Yes</v>
      </c>
    </row>
    <row r="192" spans="1:12" x14ac:dyDescent="0.2">
      <c r="A192" s="174" t="s">
        <v>490</v>
      </c>
      <c r="B192" s="22" t="s">
        <v>213</v>
      </c>
      <c r="C192" s="4">
        <v>35.208411566000002</v>
      </c>
      <c r="D192" s="27" t="str">
        <f t="shared" si="24"/>
        <v>N/A</v>
      </c>
      <c r="E192" s="4">
        <v>40.539909756</v>
      </c>
      <c r="F192" s="27" t="str">
        <f t="shared" si="25"/>
        <v>N/A</v>
      </c>
      <c r="G192" s="4">
        <v>28.569694763000001</v>
      </c>
      <c r="H192" s="27" t="str">
        <f t="shared" si="26"/>
        <v>N/A</v>
      </c>
      <c r="I192" s="8">
        <v>15.14</v>
      </c>
      <c r="J192" s="8">
        <v>-29.5</v>
      </c>
      <c r="K192" s="28" t="s">
        <v>734</v>
      </c>
      <c r="L192" s="105" t="str">
        <f t="shared" si="27"/>
        <v>Yes</v>
      </c>
    </row>
    <row r="193" spans="1:12" x14ac:dyDescent="0.2">
      <c r="A193" s="174" t="s">
        <v>491</v>
      </c>
      <c r="B193" s="22" t="s">
        <v>213</v>
      </c>
      <c r="C193" s="4">
        <v>35.135135134999999</v>
      </c>
      <c r="D193" s="27" t="str">
        <f t="shared" si="24"/>
        <v>N/A</v>
      </c>
      <c r="E193" s="4">
        <v>33.646836638000003</v>
      </c>
      <c r="F193" s="27" t="str">
        <f t="shared" si="25"/>
        <v>N/A</v>
      </c>
      <c r="G193" s="4">
        <v>28.897356743</v>
      </c>
      <c r="H193" s="27" t="str">
        <f t="shared" si="26"/>
        <v>N/A</v>
      </c>
      <c r="I193" s="8">
        <v>-4.24</v>
      </c>
      <c r="J193" s="8">
        <v>-14.1</v>
      </c>
      <c r="K193" s="28" t="s">
        <v>734</v>
      </c>
      <c r="L193" s="105" t="str">
        <f t="shared" si="27"/>
        <v>Yes</v>
      </c>
    </row>
    <row r="194" spans="1:12" x14ac:dyDescent="0.2">
      <c r="A194" s="168" t="s">
        <v>1529</v>
      </c>
      <c r="B194" s="22" t="s">
        <v>213</v>
      </c>
      <c r="C194" s="23">
        <v>4.3189121876999996</v>
      </c>
      <c r="D194" s="27" t="str">
        <f t="shared" si="24"/>
        <v>N/A</v>
      </c>
      <c r="E194" s="23">
        <v>4.1716655769999997</v>
      </c>
      <c r="F194" s="27" t="str">
        <f t="shared" si="25"/>
        <v>N/A</v>
      </c>
      <c r="G194" s="23">
        <v>5.7974855171000002</v>
      </c>
      <c r="H194" s="27" t="str">
        <f t="shared" si="26"/>
        <v>N/A</v>
      </c>
      <c r="I194" s="8">
        <v>-3.41</v>
      </c>
      <c r="J194" s="8">
        <v>38.97</v>
      </c>
      <c r="K194" s="28" t="s">
        <v>734</v>
      </c>
      <c r="L194" s="105" t="str">
        <f t="shared" si="27"/>
        <v>No</v>
      </c>
    </row>
    <row r="195" spans="1:12" x14ac:dyDescent="0.2">
      <c r="A195" s="174" t="s">
        <v>1530</v>
      </c>
      <c r="B195" s="22" t="s">
        <v>213</v>
      </c>
      <c r="C195" s="23">
        <v>1.5858392563999999</v>
      </c>
      <c r="D195" s="27" t="str">
        <f t="shared" si="24"/>
        <v>N/A</v>
      </c>
      <c r="E195" s="23">
        <v>1.1895448399999999</v>
      </c>
      <c r="F195" s="27" t="str">
        <f t="shared" si="25"/>
        <v>N/A</v>
      </c>
      <c r="G195" s="23">
        <v>1.3123663232</v>
      </c>
      <c r="H195" s="27" t="str">
        <f t="shared" si="26"/>
        <v>N/A</v>
      </c>
      <c r="I195" s="8">
        <v>-25</v>
      </c>
      <c r="J195" s="8">
        <v>10.33</v>
      </c>
      <c r="K195" s="28" t="s">
        <v>734</v>
      </c>
      <c r="L195" s="105" t="str">
        <f t="shared" si="27"/>
        <v>Yes</v>
      </c>
    </row>
    <row r="196" spans="1:12" x14ac:dyDescent="0.2">
      <c r="A196" s="174" t="s">
        <v>1531</v>
      </c>
      <c r="B196" s="22" t="s">
        <v>213</v>
      </c>
      <c r="C196" s="23">
        <v>7.0847324496999997</v>
      </c>
      <c r="D196" s="27" t="str">
        <f t="shared" si="24"/>
        <v>N/A</v>
      </c>
      <c r="E196" s="23">
        <v>6.5540211209999999</v>
      </c>
      <c r="F196" s="27" t="str">
        <f t="shared" si="25"/>
        <v>N/A</v>
      </c>
      <c r="G196" s="23">
        <v>5.9129770991999999</v>
      </c>
      <c r="H196" s="27" t="str">
        <f t="shared" si="26"/>
        <v>N/A</v>
      </c>
      <c r="I196" s="8">
        <v>-7.49</v>
      </c>
      <c r="J196" s="8">
        <v>-9.7799999999999994</v>
      </c>
      <c r="K196" s="28" t="s">
        <v>734</v>
      </c>
      <c r="L196" s="105" t="str">
        <f t="shared" si="27"/>
        <v>Yes</v>
      </c>
    </row>
    <row r="197" spans="1:12" x14ac:dyDescent="0.2">
      <c r="A197" s="174" t="s">
        <v>1532</v>
      </c>
      <c r="B197" s="22" t="s">
        <v>213</v>
      </c>
      <c r="C197" s="23">
        <v>8.1463730569999999</v>
      </c>
      <c r="D197" s="27" t="str">
        <f t="shared" si="24"/>
        <v>N/A</v>
      </c>
      <c r="E197" s="23">
        <v>12.348358017000001</v>
      </c>
      <c r="F197" s="27" t="str">
        <f t="shared" si="25"/>
        <v>N/A</v>
      </c>
      <c r="G197" s="23">
        <v>32.516406670000002</v>
      </c>
      <c r="H197" s="27" t="str">
        <f t="shared" si="26"/>
        <v>N/A</v>
      </c>
      <c r="I197" s="8">
        <v>51.58</v>
      </c>
      <c r="J197" s="8">
        <v>163.30000000000001</v>
      </c>
      <c r="K197" s="28" t="s">
        <v>734</v>
      </c>
      <c r="L197" s="105" t="str">
        <f t="shared" si="27"/>
        <v>No</v>
      </c>
    </row>
    <row r="198" spans="1:12" x14ac:dyDescent="0.2">
      <c r="A198" s="174" t="s">
        <v>1533</v>
      </c>
      <c r="B198" s="22" t="s">
        <v>213</v>
      </c>
      <c r="C198" s="23">
        <v>2.4536741214000002</v>
      </c>
      <c r="D198" s="27" t="str">
        <f t="shared" si="24"/>
        <v>N/A</v>
      </c>
      <c r="E198" s="23">
        <v>2.6163967610999999</v>
      </c>
      <c r="F198" s="27" t="str">
        <f t="shared" si="25"/>
        <v>N/A</v>
      </c>
      <c r="G198" s="23">
        <v>4.5689045936000001</v>
      </c>
      <c r="H198" s="27" t="str">
        <f t="shared" si="26"/>
        <v>N/A</v>
      </c>
      <c r="I198" s="8">
        <v>6.6319999999999997</v>
      </c>
      <c r="J198" s="8">
        <v>74.63</v>
      </c>
      <c r="K198" s="28" t="s">
        <v>734</v>
      </c>
      <c r="L198" s="105" t="str">
        <f t="shared" si="27"/>
        <v>No</v>
      </c>
    </row>
    <row r="199" spans="1:12" x14ac:dyDescent="0.2">
      <c r="A199" s="168" t="s">
        <v>1534</v>
      </c>
      <c r="B199" s="22" t="s">
        <v>213</v>
      </c>
      <c r="C199" s="23">
        <v>252.37148457000001</v>
      </c>
      <c r="D199" s="27" t="str">
        <f t="shared" si="24"/>
        <v>N/A</v>
      </c>
      <c r="E199" s="23">
        <v>268.68779641999998</v>
      </c>
      <c r="F199" s="27" t="str">
        <f t="shared" si="25"/>
        <v>N/A</v>
      </c>
      <c r="G199" s="23">
        <v>233.8939235</v>
      </c>
      <c r="H199" s="27" t="str">
        <f t="shared" si="26"/>
        <v>N/A</v>
      </c>
      <c r="I199" s="8">
        <v>6.4649999999999999</v>
      </c>
      <c r="J199" s="8">
        <v>-12.9</v>
      </c>
      <c r="K199" s="28" t="s">
        <v>734</v>
      </c>
      <c r="L199" s="105" t="str">
        <f t="shared" si="27"/>
        <v>Yes</v>
      </c>
    </row>
    <row r="200" spans="1:12" x14ac:dyDescent="0.2">
      <c r="A200" s="174" t="s">
        <v>1535</v>
      </c>
      <c r="B200" s="22" t="s">
        <v>213</v>
      </c>
      <c r="C200" s="23">
        <v>253.88601954000001</v>
      </c>
      <c r="D200" s="27" t="str">
        <f t="shared" si="24"/>
        <v>N/A</v>
      </c>
      <c r="E200" s="23">
        <v>269.32369678999999</v>
      </c>
      <c r="F200" s="27" t="str">
        <f t="shared" si="25"/>
        <v>N/A</v>
      </c>
      <c r="G200" s="23">
        <v>234.42872202999999</v>
      </c>
      <c r="H200" s="27" t="str">
        <f t="shared" si="26"/>
        <v>N/A</v>
      </c>
      <c r="I200" s="8">
        <v>6.0810000000000004</v>
      </c>
      <c r="J200" s="8">
        <v>-13</v>
      </c>
      <c r="K200" s="28" t="s">
        <v>734</v>
      </c>
      <c r="L200" s="105" t="str">
        <f t="shared" si="27"/>
        <v>Yes</v>
      </c>
    </row>
    <row r="201" spans="1:12" x14ac:dyDescent="0.2">
      <c r="A201" s="174" t="s">
        <v>1536</v>
      </c>
      <c r="B201" s="22" t="s">
        <v>213</v>
      </c>
      <c r="C201" s="23">
        <v>250.17306757</v>
      </c>
      <c r="D201" s="27" t="str">
        <f t="shared" si="24"/>
        <v>N/A</v>
      </c>
      <c r="E201" s="23">
        <v>272.93588162999998</v>
      </c>
      <c r="F201" s="27" t="str">
        <f t="shared" si="25"/>
        <v>N/A</v>
      </c>
      <c r="G201" s="23">
        <v>234.23891497</v>
      </c>
      <c r="H201" s="27" t="str">
        <f t="shared" si="26"/>
        <v>N/A</v>
      </c>
      <c r="I201" s="8">
        <v>9.0990000000000002</v>
      </c>
      <c r="J201" s="8">
        <v>-14.2</v>
      </c>
      <c r="K201" s="28" t="s">
        <v>734</v>
      </c>
      <c r="L201" s="105" t="str">
        <f t="shared" si="27"/>
        <v>Yes</v>
      </c>
    </row>
    <row r="202" spans="1:12" x14ac:dyDescent="0.2">
      <c r="A202" s="174" t="s">
        <v>1537</v>
      </c>
      <c r="B202" s="22" t="s">
        <v>213</v>
      </c>
      <c r="C202" s="23">
        <v>210.57666667000001</v>
      </c>
      <c r="D202" s="27" t="str">
        <f t="shared" si="24"/>
        <v>N/A</v>
      </c>
      <c r="E202" s="23">
        <v>180.26736111</v>
      </c>
      <c r="F202" s="27" t="str">
        <f t="shared" si="25"/>
        <v>N/A</v>
      </c>
      <c r="G202" s="23">
        <v>161.4</v>
      </c>
      <c r="H202" s="27" t="str">
        <f t="shared" si="26"/>
        <v>N/A</v>
      </c>
      <c r="I202" s="8">
        <v>-14.4</v>
      </c>
      <c r="J202" s="8">
        <v>-10.5</v>
      </c>
      <c r="K202" s="28" t="s">
        <v>734</v>
      </c>
      <c r="L202" s="105" t="str">
        <f t="shared" si="27"/>
        <v>Yes</v>
      </c>
    </row>
    <row r="203" spans="1:12" x14ac:dyDescent="0.2">
      <c r="A203" s="174" t="s">
        <v>1538</v>
      </c>
      <c r="B203" s="22" t="s">
        <v>213</v>
      </c>
      <c r="C203" s="23">
        <v>28.454545455000002</v>
      </c>
      <c r="D203" s="27" t="str">
        <f t="shared" si="24"/>
        <v>N/A</v>
      </c>
      <c r="E203" s="23">
        <v>42.923076923000004</v>
      </c>
      <c r="F203" s="27" t="str">
        <f t="shared" si="25"/>
        <v>N/A</v>
      </c>
      <c r="G203" s="23">
        <v>43.490566037999997</v>
      </c>
      <c r="H203" s="27" t="str">
        <f t="shared" si="26"/>
        <v>N/A</v>
      </c>
      <c r="I203" s="8">
        <v>50.85</v>
      </c>
      <c r="J203" s="8">
        <v>1.3220000000000001</v>
      </c>
      <c r="K203" s="28" t="s">
        <v>734</v>
      </c>
      <c r="L203" s="105" t="str">
        <f t="shared" si="27"/>
        <v>Yes</v>
      </c>
    </row>
    <row r="204" spans="1:12" x14ac:dyDescent="0.2">
      <c r="A204" s="168" t="s">
        <v>127</v>
      </c>
      <c r="B204" s="22" t="s">
        <v>213</v>
      </c>
      <c r="C204" s="23">
        <v>18</v>
      </c>
      <c r="D204" s="27" t="str">
        <f t="shared" ref="D204:D214" si="28">IF($B204="N/A","N/A",IF(C204&gt;10,"No",IF(C204&lt;-10,"No","Yes")))</f>
        <v>N/A</v>
      </c>
      <c r="E204" s="23">
        <v>14</v>
      </c>
      <c r="F204" s="27" t="str">
        <f t="shared" ref="F204:F214" si="29">IF($B204="N/A","N/A",IF(E204&gt;10,"No",IF(E204&lt;-10,"No","Yes")))</f>
        <v>N/A</v>
      </c>
      <c r="G204" s="23">
        <v>11</v>
      </c>
      <c r="H204" s="27" t="str">
        <f t="shared" ref="H204:H214" si="30">IF($B204="N/A","N/A",IF(G204&gt;10,"No",IF(G204&lt;-10,"No","Yes")))</f>
        <v>N/A</v>
      </c>
      <c r="I204" s="8">
        <v>-22.2</v>
      </c>
      <c r="J204" s="8">
        <v>-64.3</v>
      </c>
      <c r="K204" s="10" t="s">
        <v>213</v>
      </c>
      <c r="L204" s="105" t="str">
        <f t="shared" ref="L204:L214" si="31">IF(J204="Div by 0", "N/A", IF(K204="N/A","N/A", IF(J204&gt;VALUE(MID(K204,1,2)), "No", IF(J204&lt;-1*VALUE(MID(K204,1,2)), "No", "Yes"))))</f>
        <v>N/A</v>
      </c>
    </row>
    <row r="205" spans="1:12" x14ac:dyDescent="0.2">
      <c r="A205" s="168" t="s">
        <v>128</v>
      </c>
      <c r="B205" s="22" t="s">
        <v>213</v>
      </c>
      <c r="C205" s="23">
        <v>75</v>
      </c>
      <c r="D205" s="27" t="str">
        <f t="shared" si="28"/>
        <v>N/A</v>
      </c>
      <c r="E205" s="23">
        <v>96</v>
      </c>
      <c r="F205" s="27" t="str">
        <f t="shared" si="29"/>
        <v>N/A</v>
      </c>
      <c r="G205" s="23">
        <v>68</v>
      </c>
      <c r="H205" s="27" t="str">
        <f t="shared" si="30"/>
        <v>N/A</v>
      </c>
      <c r="I205" s="8">
        <v>28</v>
      </c>
      <c r="J205" s="8">
        <v>-29.2</v>
      </c>
      <c r="K205" s="10" t="s">
        <v>213</v>
      </c>
      <c r="L205" s="105" t="str">
        <f t="shared" si="31"/>
        <v>N/A</v>
      </c>
    </row>
    <row r="206" spans="1:12" ht="25.5" x14ac:dyDescent="0.2">
      <c r="A206" s="168" t="s">
        <v>1586</v>
      </c>
      <c r="B206" s="22" t="s">
        <v>213</v>
      </c>
      <c r="C206" s="23">
        <v>46</v>
      </c>
      <c r="D206" s="27" t="str">
        <f t="shared" si="28"/>
        <v>N/A</v>
      </c>
      <c r="E206" s="23">
        <v>46</v>
      </c>
      <c r="F206" s="27" t="str">
        <f t="shared" si="29"/>
        <v>N/A</v>
      </c>
      <c r="G206" s="23">
        <v>27</v>
      </c>
      <c r="H206" s="27" t="str">
        <f t="shared" si="30"/>
        <v>N/A</v>
      </c>
      <c r="I206" s="8">
        <v>0</v>
      </c>
      <c r="J206" s="8">
        <v>-41.3</v>
      </c>
      <c r="K206" s="10" t="s">
        <v>213</v>
      </c>
      <c r="L206" s="105" t="str">
        <f t="shared" si="31"/>
        <v>N/A</v>
      </c>
    </row>
    <row r="207" spans="1:12" ht="25.5" x14ac:dyDescent="0.2">
      <c r="A207" s="168" t="s">
        <v>1539</v>
      </c>
      <c r="B207" s="22" t="s">
        <v>213</v>
      </c>
      <c r="C207" s="23">
        <v>123</v>
      </c>
      <c r="D207" s="27" t="str">
        <f t="shared" si="28"/>
        <v>N/A</v>
      </c>
      <c r="E207" s="23">
        <v>161</v>
      </c>
      <c r="F207" s="27" t="str">
        <f t="shared" si="29"/>
        <v>N/A</v>
      </c>
      <c r="G207" s="23">
        <v>78</v>
      </c>
      <c r="H207" s="27" t="str">
        <f t="shared" si="30"/>
        <v>N/A</v>
      </c>
      <c r="I207" s="8">
        <v>30.89</v>
      </c>
      <c r="J207" s="8">
        <v>-51.6</v>
      </c>
      <c r="K207" s="10" t="s">
        <v>213</v>
      </c>
      <c r="L207" s="105" t="str">
        <f t="shared" si="31"/>
        <v>N/A</v>
      </c>
    </row>
    <row r="208" spans="1:12" x14ac:dyDescent="0.2">
      <c r="A208" s="168" t="s">
        <v>1587</v>
      </c>
      <c r="B208" s="22" t="s">
        <v>213</v>
      </c>
      <c r="C208" s="23">
        <v>36</v>
      </c>
      <c r="D208" s="27" t="str">
        <f t="shared" si="28"/>
        <v>N/A</v>
      </c>
      <c r="E208" s="23">
        <v>34</v>
      </c>
      <c r="F208" s="27" t="str">
        <f t="shared" si="29"/>
        <v>N/A</v>
      </c>
      <c r="G208" s="23">
        <v>44</v>
      </c>
      <c r="H208" s="27" t="str">
        <f t="shared" si="30"/>
        <v>N/A</v>
      </c>
      <c r="I208" s="8">
        <v>-5.56</v>
      </c>
      <c r="J208" s="8">
        <v>29.41</v>
      </c>
      <c r="K208" s="10" t="s">
        <v>213</v>
      </c>
      <c r="L208" s="105" t="str">
        <f t="shared" si="31"/>
        <v>N/A</v>
      </c>
    </row>
    <row r="209" spans="1:12" x14ac:dyDescent="0.2">
      <c r="A209" s="168" t="s">
        <v>1588</v>
      </c>
      <c r="B209" s="22" t="s">
        <v>213</v>
      </c>
      <c r="C209" s="23">
        <v>266</v>
      </c>
      <c r="D209" s="27" t="str">
        <f t="shared" si="28"/>
        <v>N/A</v>
      </c>
      <c r="E209" s="23">
        <v>294</v>
      </c>
      <c r="F209" s="27" t="str">
        <f t="shared" si="29"/>
        <v>N/A</v>
      </c>
      <c r="G209" s="23">
        <v>320</v>
      </c>
      <c r="H209" s="27" t="str">
        <f t="shared" si="30"/>
        <v>N/A</v>
      </c>
      <c r="I209" s="8">
        <v>10.53</v>
      </c>
      <c r="J209" s="8">
        <v>8.8439999999999994</v>
      </c>
      <c r="K209" s="10" t="s">
        <v>213</v>
      </c>
      <c r="L209" s="105" t="str">
        <f t="shared" si="31"/>
        <v>N/A</v>
      </c>
    </row>
    <row r="210" spans="1:12" x14ac:dyDescent="0.2">
      <c r="A210" s="168" t="s">
        <v>125</v>
      </c>
      <c r="B210" s="22" t="s">
        <v>213</v>
      </c>
      <c r="C210" s="29">
        <v>2025122</v>
      </c>
      <c r="D210" s="27" t="str">
        <f t="shared" si="28"/>
        <v>N/A</v>
      </c>
      <c r="E210" s="29">
        <v>3114538</v>
      </c>
      <c r="F210" s="27" t="str">
        <f t="shared" si="29"/>
        <v>N/A</v>
      </c>
      <c r="G210" s="29">
        <v>1391756</v>
      </c>
      <c r="H210" s="27" t="str">
        <f t="shared" si="30"/>
        <v>N/A</v>
      </c>
      <c r="I210" s="8">
        <v>53.8</v>
      </c>
      <c r="J210" s="8">
        <v>-55.3</v>
      </c>
      <c r="K210" s="10" t="s">
        <v>213</v>
      </c>
      <c r="L210" s="105" t="str">
        <f t="shared" si="31"/>
        <v>N/A</v>
      </c>
    </row>
    <row r="211" spans="1:12" x14ac:dyDescent="0.2">
      <c r="A211" s="168" t="s">
        <v>1589</v>
      </c>
      <c r="B211" s="22" t="s">
        <v>213</v>
      </c>
      <c r="C211" s="29">
        <v>1940958</v>
      </c>
      <c r="D211" s="27" t="str">
        <f t="shared" si="28"/>
        <v>N/A</v>
      </c>
      <c r="E211" s="29">
        <v>3108875</v>
      </c>
      <c r="F211" s="27" t="str">
        <f t="shared" si="29"/>
        <v>N/A</v>
      </c>
      <c r="G211" s="29">
        <v>1302999</v>
      </c>
      <c r="H211" s="27" t="str">
        <f t="shared" si="30"/>
        <v>N/A</v>
      </c>
      <c r="I211" s="8">
        <v>60.17</v>
      </c>
      <c r="J211" s="8">
        <v>-58.1</v>
      </c>
      <c r="K211" s="10" t="s">
        <v>213</v>
      </c>
      <c r="L211" s="105" t="str">
        <f t="shared" si="31"/>
        <v>N/A</v>
      </c>
    </row>
    <row r="212" spans="1:12" x14ac:dyDescent="0.2">
      <c r="A212" s="168" t="s">
        <v>1540</v>
      </c>
      <c r="B212" s="22" t="s">
        <v>213</v>
      </c>
      <c r="C212" s="29">
        <v>304561</v>
      </c>
      <c r="D212" s="27" t="str">
        <f t="shared" si="28"/>
        <v>N/A</v>
      </c>
      <c r="E212" s="29">
        <v>413408</v>
      </c>
      <c r="F212" s="27" t="str">
        <f t="shared" si="29"/>
        <v>N/A</v>
      </c>
      <c r="G212" s="29">
        <v>277777</v>
      </c>
      <c r="H212" s="27" t="str">
        <f t="shared" si="30"/>
        <v>N/A</v>
      </c>
      <c r="I212" s="8">
        <v>35.74</v>
      </c>
      <c r="J212" s="8">
        <v>-32.799999999999997</v>
      </c>
      <c r="K212" s="10" t="s">
        <v>213</v>
      </c>
      <c r="L212" s="105" t="str">
        <f t="shared" si="31"/>
        <v>N/A</v>
      </c>
    </row>
    <row r="213" spans="1:12" x14ac:dyDescent="0.2">
      <c r="A213" s="168" t="s">
        <v>1590</v>
      </c>
      <c r="B213" s="22" t="s">
        <v>213</v>
      </c>
      <c r="C213" s="29">
        <v>687829</v>
      </c>
      <c r="D213" s="27" t="str">
        <f t="shared" si="28"/>
        <v>N/A</v>
      </c>
      <c r="E213" s="29">
        <v>847796</v>
      </c>
      <c r="F213" s="27" t="str">
        <f t="shared" si="29"/>
        <v>N/A</v>
      </c>
      <c r="G213" s="29">
        <v>972978</v>
      </c>
      <c r="H213" s="27" t="str">
        <f t="shared" si="30"/>
        <v>N/A</v>
      </c>
      <c r="I213" s="8">
        <v>23.26</v>
      </c>
      <c r="J213" s="8">
        <v>14.77</v>
      </c>
      <c r="K213" s="10" t="s">
        <v>213</v>
      </c>
      <c r="L213" s="105" t="str">
        <f t="shared" si="31"/>
        <v>N/A</v>
      </c>
    </row>
    <row r="214" spans="1:12" x14ac:dyDescent="0.2">
      <c r="A214" s="174" t="s">
        <v>1591</v>
      </c>
      <c r="B214" s="22" t="s">
        <v>213</v>
      </c>
      <c r="C214" s="29">
        <v>523179</v>
      </c>
      <c r="D214" s="27" t="str">
        <f t="shared" si="28"/>
        <v>N/A</v>
      </c>
      <c r="E214" s="29">
        <v>544168</v>
      </c>
      <c r="F214" s="27" t="str">
        <f t="shared" si="29"/>
        <v>N/A</v>
      </c>
      <c r="G214" s="29">
        <v>551361</v>
      </c>
      <c r="H214" s="27" t="str">
        <f t="shared" si="30"/>
        <v>N/A</v>
      </c>
      <c r="I214" s="8">
        <v>4.0119999999999996</v>
      </c>
      <c r="J214" s="8">
        <v>1.3220000000000001</v>
      </c>
      <c r="K214" s="10" t="s">
        <v>213</v>
      </c>
      <c r="L214" s="105" t="str">
        <f t="shared" si="31"/>
        <v>N/A</v>
      </c>
    </row>
    <row r="215" spans="1:12" ht="25.5" x14ac:dyDescent="0.2">
      <c r="A215" s="168" t="s">
        <v>1354</v>
      </c>
      <c r="B215" s="22" t="s">
        <v>213</v>
      </c>
      <c r="C215" s="29">
        <v>322249</v>
      </c>
      <c r="D215" s="27" t="str">
        <f t="shared" ref="D215:D229" si="32">IF($B215="N/A","N/A",IF(C215&gt;10,"No",IF(C215&lt;-10,"No","Yes")))</f>
        <v>N/A</v>
      </c>
      <c r="E215" s="29">
        <v>311597</v>
      </c>
      <c r="F215" s="27" t="str">
        <f t="shared" ref="F215:F229" si="33">IF($B215="N/A","N/A",IF(E215&gt;10,"No",IF(E215&lt;-10,"No","Yes")))</f>
        <v>N/A</v>
      </c>
      <c r="G215" s="29">
        <v>128101</v>
      </c>
      <c r="H215" s="27" t="str">
        <f t="shared" ref="H215:H229" si="34">IF($B215="N/A","N/A",IF(G215&gt;10,"No",IF(G215&lt;-10,"No","Yes")))</f>
        <v>N/A</v>
      </c>
      <c r="I215" s="8">
        <v>-3.31</v>
      </c>
      <c r="J215" s="8">
        <v>-58.9</v>
      </c>
      <c r="K215" s="28" t="s">
        <v>734</v>
      </c>
      <c r="L215" s="105" t="str">
        <f t="shared" ref="L215:L229" si="35">IF(J215="Div by 0", "N/A", IF(K215="N/A","N/A", IF(J215&gt;VALUE(MID(K215,1,2)), "No", IF(J215&lt;-1*VALUE(MID(K215,1,2)), "No", "Yes"))))</f>
        <v>No</v>
      </c>
    </row>
    <row r="216" spans="1:12" x14ac:dyDescent="0.2">
      <c r="A216" s="168" t="s">
        <v>646</v>
      </c>
      <c r="B216" s="22" t="s">
        <v>213</v>
      </c>
      <c r="C216" s="23">
        <v>1263</v>
      </c>
      <c r="D216" s="27" t="str">
        <f t="shared" si="32"/>
        <v>N/A</v>
      </c>
      <c r="E216" s="23">
        <v>981</v>
      </c>
      <c r="F216" s="27" t="str">
        <f t="shared" si="33"/>
        <v>N/A</v>
      </c>
      <c r="G216" s="23">
        <v>714</v>
      </c>
      <c r="H216" s="27" t="str">
        <f t="shared" si="34"/>
        <v>N/A</v>
      </c>
      <c r="I216" s="8">
        <v>-22.3</v>
      </c>
      <c r="J216" s="8">
        <v>-27.2</v>
      </c>
      <c r="K216" s="28" t="s">
        <v>734</v>
      </c>
      <c r="L216" s="105" t="str">
        <f t="shared" si="35"/>
        <v>Yes</v>
      </c>
    </row>
    <row r="217" spans="1:12" ht="25.5" x14ac:dyDescent="0.2">
      <c r="A217" s="168" t="s">
        <v>1355</v>
      </c>
      <c r="B217" s="22" t="s">
        <v>213</v>
      </c>
      <c r="C217" s="29">
        <v>255.14568488</v>
      </c>
      <c r="D217" s="27" t="str">
        <f t="shared" si="32"/>
        <v>N/A</v>
      </c>
      <c r="E217" s="29">
        <v>317.63200814999999</v>
      </c>
      <c r="F217" s="27" t="str">
        <f t="shared" si="33"/>
        <v>N/A</v>
      </c>
      <c r="G217" s="29">
        <v>179.41316527000001</v>
      </c>
      <c r="H217" s="27" t="str">
        <f t="shared" si="34"/>
        <v>N/A</v>
      </c>
      <c r="I217" s="8">
        <v>24.49</v>
      </c>
      <c r="J217" s="8">
        <v>-43.5</v>
      </c>
      <c r="K217" s="28" t="s">
        <v>734</v>
      </c>
      <c r="L217" s="105" t="str">
        <f t="shared" si="35"/>
        <v>No</v>
      </c>
    </row>
    <row r="218" spans="1:12" ht="25.5" x14ac:dyDescent="0.2">
      <c r="A218" s="168" t="s">
        <v>1356</v>
      </c>
      <c r="B218" s="22" t="s">
        <v>213</v>
      </c>
      <c r="C218" s="29">
        <v>0</v>
      </c>
      <c r="D218" s="27" t="str">
        <f t="shared" si="32"/>
        <v>N/A</v>
      </c>
      <c r="E218" s="29">
        <v>0</v>
      </c>
      <c r="F218" s="27" t="str">
        <f t="shared" si="33"/>
        <v>N/A</v>
      </c>
      <c r="G218" s="29">
        <v>0</v>
      </c>
      <c r="H218" s="27" t="str">
        <f t="shared" si="34"/>
        <v>N/A</v>
      </c>
      <c r="I218" s="8" t="s">
        <v>1749</v>
      </c>
      <c r="J218" s="8" t="s">
        <v>1749</v>
      </c>
      <c r="K218" s="28" t="s">
        <v>734</v>
      </c>
      <c r="L218" s="105" t="str">
        <f t="shared" si="35"/>
        <v>N/A</v>
      </c>
    </row>
    <row r="219" spans="1:12" x14ac:dyDescent="0.2">
      <c r="A219" s="168" t="s">
        <v>513</v>
      </c>
      <c r="B219" s="22" t="s">
        <v>213</v>
      </c>
      <c r="C219" s="23">
        <v>0</v>
      </c>
      <c r="D219" s="27" t="str">
        <f t="shared" si="32"/>
        <v>N/A</v>
      </c>
      <c r="E219" s="23">
        <v>0</v>
      </c>
      <c r="F219" s="27" t="str">
        <f t="shared" si="33"/>
        <v>N/A</v>
      </c>
      <c r="G219" s="23">
        <v>0</v>
      </c>
      <c r="H219" s="27" t="str">
        <f t="shared" si="34"/>
        <v>N/A</v>
      </c>
      <c r="I219" s="8" t="s">
        <v>1749</v>
      </c>
      <c r="J219" s="8" t="s">
        <v>1749</v>
      </c>
      <c r="K219" s="28" t="s">
        <v>734</v>
      </c>
      <c r="L219" s="105" t="str">
        <f t="shared" si="35"/>
        <v>N/A</v>
      </c>
    </row>
    <row r="220" spans="1:12" ht="25.5" x14ac:dyDescent="0.2">
      <c r="A220" s="168" t="s">
        <v>1357</v>
      </c>
      <c r="B220" s="22" t="s">
        <v>213</v>
      </c>
      <c r="C220" s="29" t="s">
        <v>1749</v>
      </c>
      <c r="D220" s="27" t="str">
        <f t="shared" si="32"/>
        <v>N/A</v>
      </c>
      <c r="E220" s="29" t="s">
        <v>1749</v>
      </c>
      <c r="F220" s="27" t="str">
        <f t="shared" si="33"/>
        <v>N/A</v>
      </c>
      <c r="G220" s="29" t="s">
        <v>1749</v>
      </c>
      <c r="H220" s="27" t="str">
        <f t="shared" si="34"/>
        <v>N/A</v>
      </c>
      <c r="I220" s="8" t="s">
        <v>1749</v>
      </c>
      <c r="J220" s="8" t="s">
        <v>1749</v>
      </c>
      <c r="K220" s="28" t="s">
        <v>734</v>
      </c>
      <c r="L220" s="105" t="str">
        <f t="shared" si="35"/>
        <v>N/A</v>
      </c>
    </row>
    <row r="221" spans="1:12" ht="25.5" x14ac:dyDescent="0.2">
      <c r="A221" s="168" t="s">
        <v>1358</v>
      </c>
      <c r="B221" s="22" t="s">
        <v>213</v>
      </c>
      <c r="C221" s="29">
        <v>1774947</v>
      </c>
      <c r="D221" s="27" t="str">
        <f t="shared" si="32"/>
        <v>N/A</v>
      </c>
      <c r="E221" s="29">
        <v>1664661</v>
      </c>
      <c r="F221" s="27" t="str">
        <f t="shared" si="33"/>
        <v>N/A</v>
      </c>
      <c r="G221" s="29">
        <v>1576226</v>
      </c>
      <c r="H221" s="27" t="str">
        <f t="shared" si="34"/>
        <v>N/A</v>
      </c>
      <c r="I221" s="8">
        <v>-6.21</v>
      </c>
      <c r="J221" s="8">
        <v>-5.31</v>
      </c>
      <c r="K221" s="28" t="s">
        <v>734</v>
      </c>
      <c r="L221" s="105" t="str">
        <f t="shared" si="35"/>
        <v>Yes</v>
      </c>
    </row>
    <row r="222" spans="1:12" x14ac:dyDescent="0.2">
      <c r="A222" s="168" t="s">
        <v>514</v>
      </c>
      <c r="B222" s="22" t="s">
        <v>213</v>
      </c>
      <c r="C222" s="23">
        <v>6947</v>
      </c>
      <c r="D222" s="27" t="str">
        <f t="shared" si="32"/>
        <v>N/A</v>
      </c>
      <c r="E222" s="23">
        <v>6641</v>
      </c>
      <c r="F222" s="27" t="str">
        <f t="shared" si="33"/>
        <v>N/A</v>
      </c>
      <c r="G222" s="23">
        <v>2758</v>
      </c>
      <c r="H222" s="27" t="str">
        <f t="shared" si="34"/>
        <v>N/A</v>
      </c>
      <c r="I222" s="8">
        <v>-4.4000000000000004</v>
      </c>
      <c r="J222" s="8">
        <v>-58.5</v>
      </c>
      <c r="K222" s="28" t="s">
        <v>734</v>
      </c>
      <c r="L222" s="105" t="str">
        <f t="shared" si="35"/>
        <v>No</v>
      </c>
    </row>
    <row r="223" spans="1:12" ht="25.5" x14ac:dyDescent="0.2">
      <c r="A223" s="168" t="s">
        <v>1359</v>
      </c>
      <c r="B223" s="22" t="s">
        <v>213</v>
      </c>
      <c r="C223" s="29">
        <v>255.49834461</v>
      </c>
      <c r="D223" s="27" t="str">
        <f t="shared" si="32"/>
        <v>N/A</v>
      </c>
      <c r="E223" s="29">
        <v>250.66420719999999</v>
      </c>
      <c r="F223" s="27" t="str">
        <f t="shared" si="33"/>
        <v>N/A</v>
      </c>
      <c r="G223" s="29">
        <v>571.51051486999995</v>
      </c>
      <c r="H223" s="27" t="str">
        <f t="shared" si="34"/>
        <v>N/A</v>
      </c>
      <c r="I223" s="8">
        <v>-1.89</v>
      </c>
      <c r="J223" s="8">
        <v>128</v>
      </c>
      <c r="K223" s="28" t="s">
        <v>734</v>
      </c>
      <c r="L223" s="105" t="str">
        <f t="shared" si="35"/>
        <v>No</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1749</v>
      </c>
      <c r="J224" s="8" t="s">
        <v>1749</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1749</v>
      </c>
      <c r="J225" s="8" t="s">
        <v>1749</v>
      </c>
      <c r="K225" s="28" t="s">
        <v>734</v>
      </c>
      <c r="L225" s="105" t="str">
        <f t="shared" si="35"/>
        <v>N/A</v>
      </c>
    </row>
    <row r="226" spans="1:12" ht="25.5" x14ac:dyDescent="0.2">
      <c r="A226" s="168" t="s">
        <v>1361</v>
      </c>
      <c r="B226" s="22" t="s">
        <v>213</v>
      </c>
      <c r="C226" s="29" t="s">
        <v>1749</v>
      </c>
      <c r="D226" s="27" t="str">
        <f t="shared" si="32"/>
        <v>N/A</v>
      </c>
      <c r="E226" s="29" t="s">
        <v>1749</v>
      </c>
      <c r="F226" s="27" t="str">
        <f t="shared" si="33"/>
        <v>N/A</v>
      </c>
      <c r="G226" s="29" t="s">
        <v>1749</v>
      </c>
      <c r="H226" s="27" t="str">
        <f t="shared" si="34"/>
        <v>N/A</v>
      </c>
      <c r="I226" s="8" t="s">
        <v>1749</v>
      </c>
      <c r="J226" s="8" t="s">
        <v>1749</v>
      </c>
      <c r="K226" s="28" t="s">
        <v>734</v>
      </c>
      <c r="L226" s="105" t="str">
        <f t="shared" si="35"/>
        <v>N/A</v>
      </c>
    </row>
    <row r="227" spans="1:12" ht="25.5" x14ac:dyDescent="0.2">
      <c r="A227" s="168" t="s">
        <v>1362</v>
      </c>
      <c r="B227" s="22" t="s">
        <v>213</v>
      </c>
      <c r="C227" s="29">
        <v>566760380</v>
      </c>
      <c r="D227" s="27" t="str">
        <f t="shared" si="32"/>
        <v>N/A</v>
      </c>
      <c r="E227" s="29">
        <v>605478048</v>
      </c>
      <c r="F227" s="27" t="str">
        <f t="shared" si="33"/>
        <v>N/A</v>
      </c>
      <c r="G227" s="29">
        <v>637420741</v>
      </c>
      <c r="H227" s="27" t="str">
        <f t="shared" si="34"/>
        <v>N/A</v>
      </c>
      <c r="I227" s="8">
        <v>6.8310000000000004</v>
      </c>
      <c r="J227" s="8">
        <v>5.2759999999999998</v>
      </c>
      <c r="K227" s="28" t="s">
        <v>734</v>
      </c>
      <c r="L227" s="105" t="str">
        <f t="shared" si="35"/>
        <v>Yes</v>
      </c>
    </row>
    <row r="228" spans="1:12" ht="25.5" x14ac:dyDescent="0.2">
      <c r="A228" s="168" t="s">
        <v>516</v>
      </c>
      <c r="B228" s="22" t="s">
        <v>213</v>
      </c>
      <c r="C228" s="23">
        <v>12588</v>
      </c>
      <c r="D228" s="27" t="str">
        <f t="shared" si="32"/>
        <v>N/A</v>
      </c>
      <c r="E228" s="23">
        <v>16512</v>
      </c>
      <c r="F228" s="27" t="str">
        <f t="shared" si="33"/>
        <v>N/A</v>
      </c>
      <c r="G228" s="23">
        <v>17339</v>
      </c>
      <c r="H228" s="27" t="str">
        <f t="shared" si="34"/>
        <v>N/A</v>
      </c>
      <c r="I228" s="8">
        <v>31.17</v>
      </c>
      <c r="J228" s="8">
        <v>5.008</v>
      </c>
      <c r="K228" s="28" t="s">
        <v>734</v>
      </c>
      <c r="L228" s="105" t="str">
        <f t="shared" si="35"/>
        <v>Yes</v>
      </c>
    </row>
    <row r="229" spans="1:12" ht="25.5" x14ac:dyDescent="0.2">
      <c r="A229" s="168" t="s">
        <v>1363</v>
      </c>
      <c r="B229" s="22" t="s">
        <v>213</v>
      </c>
      <c r="C229" s="29">
        <v>45023.862409000001</v>
      </c>
      <c r="D229" s="27" t="str">
        <f t="shared" si="32"/>
        <v>N/A</v>
      </c>
      <c r="E229" s="29">
        <v>36668.970930000003</v>
      </c>
      <c r="F229" s="27" t="str">
        <f t="shared" si="33"/>
        <v>N/A</v>
      </c>
      <c r="G229" s="29">
        <v>36762.255089999999</v>
      </c>
      <c r="H229" s="27" t="str">
        <f t="shared" si="34"/>
        <v>N/A</v>
      </c>
      <c r="I229" s="8">
        <v>-18.600000000000001</v>
      </c>
      <c r="J229" s="8">
        <v>0.25440000000000002</v>
      </c>
      <c r="K229" s="28" t="s">
        <v>734</v>
      </c>
      <c r="L229" s="105" t="str">
        <f t="shared" si="35"/>
        <v>Yes</v>
      </c>
    </row>
    <row r="230" spans="1:12" x14ac:dyDescent="0.2">
      <c r="A230" s="137" t="s">
        <v>1364</v>
      </c>
      <c r="B230" s="22" t="s">
        <v>213</v>
      </c>
      <c r="C230" s="32">
        <v>788214117</v>
      </c>
      <c r="D230" s="27" t="str">
        <f t="shared" ref="D230:D253" si="36">IF($B230="N/A","N/A",IF(C230&gt;10,"No",IF(C230&lt;-10,"No","Yes")))</f>
        <v>N/A</v>
      </c>
      <c r="E230" s="32">
        <v>834614727</v>
      </c>
      <c r="F230" s="27" t="str">
        <f t="shared" ref="F230:F253" si="37">IF($B230="N/A","N/A",IF(E230&gt;10,"No",IF(E230&lt;-10,"No","Yes")))</f>
        <v>N/A</v>
      </c>
      <c r="G230" s="32">
        <v>789675071</v>
      </c>
      <c r="H230" s="27" t="str">
        <f t="shared" ref="H230:H253" si="38">IF($B230="N/A","N/A",IF(G230&gt;10,"No",IF(G230&lt;-10,"No","Yes")))</f>
        <v>N/A</v>
      </c>
      <c r="I230" s="8">
        <v>5.8869999999999996</v>
      </c>
      <c r="J230" s="8">
        <v>-5.38</v>
      </c>
      <c r="K230" s="28" t="s">
        <v>734</v>
      </c>
      <c r="L230" s="105" t="str">
        <f t="shared" ref="L230:L253" si="39">IF(J230="Div by 0", "N/A", IF(K230="N/A","N/A", IF(J230&gt;VALUE(MID(K230,1,2)), "No", IF(J230&lt;-1*VALUE(MID(K230,1,2)), "No", "Yes"))))</f>
        <v>Yes</v>
      </c>
    </row>
    <row r="231" spans="1:12" x14ac:dyDescent="0.2">
      <c r="A231" s="137" t="s">
        <v>1541</v>
      </c>
      <c r="B231" s="22" t="s">
        <v>213</v>
      </c>
      <c r="C231" s="31">
        <v>25540</v>
      </c>
      <c r="D231" s="31" t="str">
        <f t="shared" si="36"/>
        <v>N/A</v>
      </c>
      <c r="E231" s="31">
        <v>26320</v>
      </c>
      <c r="F231" s="31" t="str">
        <f t="shared" si="37"/>
        <v>N/A</v>
      </c>
      <c r="G231" s="31">
        <v>23131</v>
      </c>
      <c r="H231" s="27" t="str">
        <f t="shared" si="38"/>
        <v>N/A</v>
      </c>
      <c r="I231" s="8">
        <v>3.0539999999999998</v>
      </c>
      <c r="J231" s="8">
        <v>-12.1</v>
      </c>
      <c r="K231" s="28" t="s">
        <v>734</v>
      </c>
      <c r="L231" s="105" t="str">
        <f t="shared" si="39"/>
        <v>Yes</v>
      </c>
    </row>
    <row r="232" spans="1:12" x14ac:dyDescent="0.2">
      <c r="A232" s="137" t="s">
        <v>1542</v>
      </c>
      <c r="B232" s="22" t="s">
        <v>213</v>
      </c>
      <c r="C232" s="32">
        <v>30861.946633</v>
      </c>
      <c r="D232" s="27" t="str">
        <f t="shared" si="36"/>
        <v>N/A</v>
      </c>
      <c r="E232" s="32">
        <v>31710.285980000001</v>
      </c>
      <c r="F232" s="27" t="str">
        <f t="shared" si="37"/>
        <v>N/A</v>
      </c>
      <c r="G232" s="32">
        <v>34139.253426000003</v>
      </c>
      <c r="H232" s="27" t="str">
        <f t="shared" si="38"/>
        <v>N/A</v>
      </c>
      <c r="I232" s="8">
        <v>2.7490000000000001</v>
      </c>
      <c r="J232" s="8">
        <v>7.66</v>
      </c>
      <c r="K232" s="28" t="s">
        <v>734</v>
      </c>
      <c r="L232" s="105" t="str">
        <f t="shared" si="39"/>
        <v>Yes</v>
      </c>
    </row>
    <row r="233" spans="1:12" x14ac:dyDescent="0.2">
      <c r="A233" s="175" t="s">
        <v>1543</v>
      </c>
      <c r="B233" s="22" t="s">
        <v>213</v>
      </c>
      <c r="C233" s="32">
        <v>22781.947581</v>
      </c>
      <c r="D233" s="27" t="str">
        <f t="shared" si="36"/>
        <v>N/A</v>
      </c>
      <c r="E233" s="32">
        <v>23691.014813000002</v>
      </c>
      <c r="F233" s="27" t="str">
        <f t="shared" si="37"/>
        <v>N/A</v>
      </c>
      <c r="G233" s="32">
        <v>19372.981056000001</v>
      </c>
      <c r="H233" s="27" t="str">
        <f t="shared" si="38"/>
        <v>N/A</v>
      </c>
      <c r="I233" s="8">
        <v>3.99</v>
      </c>
      <c r="J233" s="8">
        <v>-18.2</v>
      </c>
      <c r="K233" s="28" t="s">
        <v>734</v>
      </c>
      <c r="L233" s="105" t="str">
        <f t="shared" si="39"/>
        <v>Yes</v>
      </c>
    </row>
    <row r="234" spans="1:12" x14ac:dyDescent="0.2">
      <c r="A234" s="175" t="s">
        <v>1544</v>
      </c>
      <c r="B234" s="22" t="s">
        <v>213</v>
      </c>
      <c r="C234" s="32">
        <v>38729.885463999999</v>
      </c>
      <c r="D234" s="27" t="str">
        <f t="shared" si="36"/>
        <v>N/A</v>
      </c>
      <c r="E234" s="32">
        <v>39816.466684999999</v>
      </c>
      <c r="F234" s="27" t="str">
        <f t="shared" si="37"/>
        <v>N/A</v>
      </c>
      <c r="G234" s="32">
        <v>45754.551304000001</v>
      </c>
      <c r="H234" s="27" t="str">
        <f t="shared" si="38"/>
        <v>N/A</v>
      </c>
      <c r="I234" s="8">
        <v>2.806</v>
      </c>
      <c r="J234" s="8">
        <v>14.91</v>
      </c>
      <c r="K234" s="28" t="s">
        <v>734</v>
      </c>
      <c r="L234" s="105" t="str">
        <f t="shared" si="39"/>
        <v>Yes</v>
      </c>
    </row>
    <row r="235" spans="1:12" x14ac:dyDescent="0.2">
      <c r="A235" s="175" t="s">
        <v>1545</v>
      </c>
      <c r="B235" s="22" t="s">
        <v>213</v>
      </c>
      <c r="C235" s="32">
        <v>12436.821429</v>
      </c>
      <c r="D235" s="27" t="str">
        <f t="shared" si="36"/>
        <v>N/A</v>
      </c>
      <c r="E235" s="32">
        <v>12574.508276</v>
      </c>
      <c r="F235" s="27" t="str">
        <f t="shared" si="37"/>
        <v>N/A</v>
      </c>
      <c r="G235" s="32">
        <v>43876.620603000003</v>
      </c>
      <c r="H235" s="27" t="str">
        <f t="shared" si="38"/>
        <v>N/A</v>
      </c>
      <c r="I235" s="8">
        <v>1.107</v>
      </c>
      <c r="J235" s="8">
        <v>248.9</v>
      </c>
      <c r="K235" s="28" t="s">
        <v>734</v>
      </c>
      <c r="L235" s="105" t="str">
        <f t="shared" si="39"/>
        <v>No</v>
      </c>
    </row>
    <row r="236" spans="1:12" x14ac:dyDescent="0.2">
      <c r="A236" s="175" t="s">
        <v>1546</v>
      </c>
      <c r="B236" s="22" t="s">
        <v>213</v>
      </c>
      <c r="C236" s="32">
        <v>6078.9162304000001</v>
      </c>
      <c r="D236" s="27" t="str">
        <f t="shared" si="36"/>
        <v>N/A</v>
      </c>
      <c r="E236" s="32">
        <v>5708.4390243999997</v>
      </c>
      <c r="F236" s="27" t="str">
        <f t="shared" si="37"/>
        <v>N/A</v>
      </c>
      <c r="G236" s="32">
        <v>7841.3043478</v>
      </c>
      <c r="H236" s="27" t="str">
        <f t="shared" si="38"/>
        <v>N/A</v>
      </c>
      <c r="I236" s="8">
        <v>-6.09</v>
      </c>
      <c r="J236" s="8">
        <v>37.36</v>
      </c>
      <c r="K236" s="28" t="s">
        <v>734</v>
      </c>
      <c r="L236" s="105" t="str">
        <f t="shared" si="39"/>
        <v>No</v>
      </c>
    </row>
    <row r="237" spans="1:12" x14ac:dyDescent="0.2">
      <c r="A237" s="168" t="s">
        <v>1547</v>
      </c>
      <c r="B237" s="22" t="s">
        <v>213</v>
      </c>
      <c r="C237" s="27">
        <v>18.946025339999998</v>
      </c>
      <c r="D237" s="27" t="str">
        <f t="shared" si="36"/>
        <v>N/A</v>
      </c>
      <c r="E237" s="27">
        <v>19.279650152999999</v>
      </c>
      <c r="F237" s="27" t="str">
        <f t="shared" si="37"/>
        <v>N/A</v>
      </c>
      <c r="G237" s="27">
        <v>13.102413050999999</v>
      </c>
      <c r="H237" s="27" t="str">
        <f t="shared" si="38"/>
        <v>N/A</v>
      </c>
      <c r="I237" s="8">
        <v>1.7609999999999999</v>
      </c>
      <c r="J237" s="8">
        <v>-32</v>
      </c>
      <c r="K237" s="28" t="s">
        <v>734</v>
      </c>
      <c r="L237" s="105" t="str">
        <f t="shared" si="39"/>
        <v>No</v>
      </c>
    </row>
    <row r="238" spans="1:12" x14ac:dyDescent="0.2">
      <c r="A238" s="174" t="s">
        <v>1548</v>
      </c>
      <c r="B238" s="22" t="s">
        <v>213</v>
      </c>
      <c r="C238" s="27">
        <v>18.417038689999998</v>
      </c>
      <c r="D238" s="27" t="str">
        <f t="shared" si="36"/>
        <v>N/A</v>
      </c>
      <c r="E238" s="27">
        <v>18.77859522</v>
      </c>
      <c r="F238" s="27" t="str">
        <f t="shared" si="37"/>
        <v>N/A</v>
      </c>
      <c r="G238" s="27">
        <v>17.523809524000001</v>
      </c>
      <c r="H238" s="27" t="str">
        <f t="shared" si="38"/>
        <v>N/A</v>
      </c>
      <c r="I238" s="8">
        <v>1.9630000000000001</v>
      </c>
      <c r="J238" s="8">
        <v>-6.68</v>
      </c>
      <c r="K238" s="28" t="s">
        <v>734</v>
      </c>
      <c r="L238" s="105" t="str">
        <f t="shared" si="39"/>
        <v>Yes</v>
      </c>
    </row>
    <row r="239" spans="1:12" x14ac:dyDescent="0.2">
      <c r="A239" s="174" t="s">
        <v>1549</v>
      </c>
      <c r="B239" s="22" t="s">
        <v>213</v>
      </c>
      <c r="C239" s="27">
        <v>32.464411167000002</v>
      </c>
      <c r="D239" s="27" t="str">
        <f t="shared" si="36"/>
        <v>N/A</v>
      </c>
      <c r="E239" s="27">
        <v>33.758755229999998</v>
      </c>
      <c r="F239" s="27" t="str">
        <f t="shared" si="37"/>
        <v>N/A</v>
      </c>
      <c r="G239" s="27">
        <v>29.782852863999999</v>
      </c>
      <c r="H239" s="27" t="str">
        <f t="shared" si="38"/>
        <v>N/A</v>
      </c>
      <c r="I239" s="8">
        <v>3.9870000000000001</v>
      </c>
      <c r="J239" s="8">
        <v>-11.8</v>
      </c>
      <c r="K239" s="28" t="s">
        <v>734</v>
      </c>
      <c r="L239" s="105" t="str">
        <f t="shared" si="39"/>
        <v>Yes</v>
      </c>
    </row>
    <row r="240" spans="1:12" x14ac:dyDescent="0.2">
      <c r="A240" s="174" t="s">
        <v>1550</v>
      </c>
      <c r="B240" s="22" t="s">
        <v>213</v>
      </c>
      <c r="C240" s="27">
        <v>10.514457379</v>
      </c>
      <c r="D240" s="27" t="str">
        <f t="shared" si="36"/>
        <v>N/A</v>
      </c>
      <c r="E240" s="27">
        <v>11.280535241999999</v>
      </c>
      <c r="F240" s="27" t="str">
        <f t="shared" si="37"/>
        <v>N/A</v>
      </c>
      <c r="G240" s="27">
        <v>2.4151950968000002</v>
      </c>
      <c r="H240" s="27" t="str">
        <f t="shared" si="38"/>
        <v>N/A</v>
      </c>
      <c r="I240" s="8">
        <v>7.2859999999999996</v>
      </c>
      <c r="J240" s="8">
        <v>-78.599999999999994</v>
      </c>
      <c r="K240" s="28" t="s">
        <v>734</v>
      </c>
      <c r="L240" s="105" t="str">
        <f t="shared" si="39"/>
        <v>No</v>
      </c>
    </row>
    <row r="241" spans="1:12" x14ac:dyDescent="0.2">
      <c r="A241" s="174" t="s">
        <v>1551</v>
      </c>
      <c r="B241" s="22" t="s">
        <v>213</v>
      </c>
      <c r="C241" s="27">
        <v>0.78096250560000002</v>
      </c>
      <c r="D241" s="27" t="str">
        <f t="shared" si="36"/>
        <v>N/A</v>
      </c>
      <c r="E241" s="27">
        <v>0.9291784703</v>
      </c>
      <c r="F241" s="27" t="str">
        <f t="shared" si="37"/>
        <v>N/A</v>
      </c>
      <c r="G241" s="27">
        <v>0.55469805130000005</v>
      </c>
      <c r="H241" s="27" t="str">
        <f t="shared" si="38"/>
        <v>N/A</v>
      </c>
      <c r="I241" s="8">
        <v>18.98</v>
      </c>
      <c r="J241" s="8">
        <v>-40.299999999999997</v>
      </c>
      <c r="K241" s="28" t="s">
        <v>734</v>
      </c>
      <c r="L241" s="105" t="str">
        <f t="shared" si="39"/>
        <v>No</v>
      </c>
    </row>
    <row r="242" spans="1:12" ht="25.5" x14ac:dyDescent="0.2">
      <c r="A242" s="137" t="s">
        <v>1376</v>
      </c>
      <c r="B242" s="22" t="s">
        <v>213</v>
      </c>
      <c r="C242" s="32">
        <v>566760380</v>
      </c>
      <c r="D242" s="27" t="str">
        <f t="shared" si="36"/>
        <v>N/A</v>
      </c>
      <c r="E242" s="32">
        <v>605478048</v>
      </c>
      <c r="F242" s="27" t="str">
        <f t="shared" si="37"/>
        <v>N/A</v>
      </c>
      <c r="G242" s="32">
        <v>637420741</v>
      </c>
      <c r="H242" s="27" t="str">
        <f t="shared" si="38"/>
        <v>N/A</v>
      </c>
      <c r="I242" s="8">
        <v>6.8310000000000004</v>
      </c>
      <c r="J242" s="8">
        <v>5.2759999999999998</v>
      </c>
      <c r="K242" s="28" t="s">
        <v>734</v>
      </c>
      <c r="L242" s="105" t="str">
        <f t="shared" si="39"/>
        <v>Yes</v>
      </c>
    </row>
    <row r="243" spans="1:12" x14ac:dyDescent="0.2">
      <c r="A243" s="137" t="s">
        <v>1552</v>
      </c>
      <c r="B243" s="22" t="s">
        <v>213</v>
      </c>
      <c r="C243" s="31">
        <v>12588</v>
      </c>
      <c r="D243" s="31" t="str">
        <f t="shared" si="36"/>
        <v>N/A</v>
      </c>
      <c r="E243" s="31">
        <v>16512</v>
      </c>
      <c r="F243" s="31" t="str">
        <f t="shared" si="37"/>
        <v>N/A</v>
      </c>
      <c r="G243" s="31">
        <v>17339</v>
      </c>
      <c r="H243" s="27" t="str">
        <f t="shared" si="38"/>
        <v>N/A</v>
      </c>
      <c r="I243" s="8">
        <v>31.17</v>
      </c>
      <c r="J243" s="8">
        <v>5.008</v>
      </c>
      <c r="K243" s="28" t="s">
        <v>734</v>
      </c>
      <c r="L243" s="105" t="str">
        <f t="shared" si="39"/>
        <v>Yes</v>
      </c>
    </row>
    <row r="244" spans="1:12" ht="25.5" x14ac:dyDescent="0.2">
      <c r="A244" s="137" t="s">
        <v>1553</v>
      </c>
      <c r="B244" s="22" t="s">
        <v>213</v>
      </c>
      <c r="C244" s="32">
        <v>45023.862409000001</v>
      </c>
      <c r="D244" s="27" t="str">
        <f t="shared" si="36"/>
        <v>N/A</v>
      </c>
      <c r="E244" s="32">
        <v>36668.970930000003</v>
      </c>
      <c r="F244" s="27" t="str">
        <f t="shared" si="37"/>
        <v>N/A</v>
      </c>
      <c r="G244" s="32">
        <v>36762.255089999999</v>
      </c>
      <c r="H244" s="27" t="str">
        <f t="shared" si="38"/>
        <v>N/A</v>
      </c>
      <c r="I244" s="8">
        <v>-18.600000000000001</v>
      </c>
      <c r="J244" s="8">
        <v>0.25440000000000002</v>
      </c>
      <c r="K244" s="28" t="s">
        <v>734</v>
      </c>
      <c r="L244" s="105" t="str">
        <f t="shared" si="39"/>
        <v>Yes</v>
      </c>
    </row>
    <row r="245" spans="1:12" ht="25.5" x14ac:dyDescent="0.2">
      <c r="A245" s="175" t="s">
        <v>1554</v>
      </c>
      <c r="B245" s="22" t="s">
        <v>213</v>
      </c>
      <c r="C245" s="32">
        <v>33177.353450000002</v>
      </c>
      <c r="D245" s="27" t="str">
        <f t="shared" si="36"/>
        <v>N/A</v>
      </c>
      <c r="E245" s="32">
        <v>22822.628986</v>
      </c>
      <c r="F245" s="27" t="str">
        <f t="shared" si="37"/>
        <v>N/A</v>
      </c>
      <c r="G245" s="32">
        <v>21305.530851</v>
      </c>
      <c r="H245" s="27" t="str">
        <f t="shared" si="38"/>
        <v>N/A</v>
      </c>
      <c r="I245" s="8">
        <v>-31.2</v>
      </c>
      <c r="J245" s="8">
        <v>-6.65</v>
      </c>
      <c r="K245" s="28" t="s">
        <v>734</v>
      </c>
      <c r="L245" s="105" t="str">
        <f t="shared" si="39"/>
        <v>Yes</v>
      </c>
    </row>
    <row r="246" spans="1:12" ht="25.5" x14ac:dyDescent="0.2">
      <c r="A246" s="175" t="s">
        <v>1555</v>
      </c>
      <c r="B246" s="22" t="s">
        <v>213</v>
      </c>
      <c r="C246" s="32">
        <v>51232.545356000002</v>
      </c>
      <c r="D246" s="27" t="str">
        <f t="shared" si="36"/>
        <v>N/A</v>
      </c>
      <c r="E246" s="32">
        <v>46692.379663</v>
      </c>
      <c r="F246" s="27" t="str">
        <f t="shared" si="37"/>
        <v>N/A</v>
      </c>
      <c r="G246" s="32">
        <v>48555.250891999996</v>
      </c>
      <c r="H246" s="27" t="str">
        <f t="shared" si="38"/>
        <v>N/A</v>
      </c>
      <c r="I246" s="8">
        <v>-8.86</v>
      </c>
      <c r="J246" s="8">
        <v>3.99</v>
      </c>
      <c r="K246" s="28" t="s">
        <v>734</v>
      </c>
      <c r="L246" s="105" t="str">
        <f t="shared" si="39"/>
        <v>Yes</v>
      </c>
    </row>
    <row r="247" spans="1:12" ht="25.5" x14ac:dyDescent="0.2">
      <c r="A247" s="175" t="s">
        <v>1556</v>
      </c>
      <c r="B247" s="22" t="s">
        <v>213</v>
      </c>
      <c r="C247" s="32">
        <v>38743.925926000004</v>
      </c>
      <c r="D247" s="27" t="str">
        <f t="shared" si="36"/>
        <v>N/A</v>
      </c>
      <c r="E247" s="32">
        <v>38910.045454999999</v>
      </c>
      <c r="F247" s="27" t="str">
        <f t="shared" si="37"/>
        <v>N/A</v>
      </c>
      <c r="G247" s="32">
        <v>47499.551723999997</v>
      </c>
      <c r="H247" s="27" t="str">
        <f t="shared" si="38"/>
        <v>N/A</v>
      </c>
      <c r="I247" s="8">
        <v>0.42880000000000001</v>
      </c>
      <c r="J247" s="8">
        <v>22.08</v>
      </c>
      <c r="K247" s="28" t="s">
        <v>734</v>
      </c>
      <c r="L247" s="105" t="str">
        <f t="shared" si="39"/>
        <v>Yes</v>
      </c>
    </row>
    <row r="248" spans="1:12" ht="25.5" x14ac:dyDescent="0.2">
      <c r="A248" s="175" t="s">
        <v>1557</v>
      </c>
      <c r="B248" s="22" t="s">
        <v>213</v>
      </c>
      <c r="C248" s="32">
        <v>16134.611111</v>
      </c>
      <c r="D248" s="27" t="str">
        <f t="shared" si="36"/>
        <v>N/A</v>
      </c>
      <c r="E248" s="32">
        <v>16500.285714000001</v>
      </c>
      <c r="F248" s="27" t="str">
        <f t="shared" si="37"/>
        <v>N/A</v>
      </c>
      <c r="G248" s="32">
        <v>18598.844828000001</v>
      </c>
      <c r="H248" s="27" t="str">
        <f t="shared" si="38"/>
        <v>N/A</v>
      </c>
      <c r="I248" s="8">
        <v>2.266</v>
      </c>
      <c r="J248" s="8">
        <v>12.72</v>
      </c>
      <c r="K248" s="28" t="s">
        <v>734</v>
      </c>
      <c r="L248" s="105" t="str">
        <f t="shared" si="39"/>
        <v>Yes</v>
      </c>
    </row>
    <row r="249" spans="1:12" ht="25.5" x14ac:dyDescent="0.2">
      <c r="A249" s="168" t="s">
        <v>1558</v>
      </c>
      <c r="B249" s="22" t="s">
        <v>213</v>
      </c>
      <c r="C249" s="27">
        <v>9.3380018397000004</v>
      </c>
      <c r="D249" s="27" t="str">
        <f t="shared" si="36"/>
        <v>N/A</v>
      </c>
      <c r="E249" s="27">
        <v>12.095196935000001</v>
      </c>
      <c r="F249" s="27" t="str">
        <f t="shared" si="37"/>
        <v>N/A</v>
      </c>
      <c r="G249" s="27">
        <v>9.8215701824000003</v>
      </c>
      <c r="H249" s="27" t="str">
        <f t="shared" si="38"/>
        <v>N/A</v>
      </c>
      <c r="I249" s="8">
        <v>29.53</v>
      </c>
      <c r="J249" s="8">
        <v>-18.8</v>
      </c>
      <c r="K249" s="28" t="s">
        <v>734</v>
      </c>
      <c r="L249" s="105" t="str">
        <f t="shared" si="39"/>
        <v>Yes</v>
      </c>
    </row>
    <row r="250" spans="1:12" ht="25.5" x14ac:dyDescent="0.2">
      <c r="A250" s="174" t="s">
        <v>1559</v>
      </c>
      <c r="B250" s="22" t="s">
        <v>213</v>
      </c>
      <c r="C250" s="27">
        <v>7.9520089285999997</v>
      </c>
      <c r="D250" s="27" t="str">
        <f t="shared" si="36"/>
        <v>N/A</v>
      </c>
      <c r="E250" s="27">
        <v>12.627649061</v>
      </c>
      <c r="F250" s="27" t="str">
        <f t="shared" si="37"/>
        <v>N/A</v>
      </c>
      <c r="G250" s="27">
        <v>13.494784579999999</v>
      </c>
      <c r="H250" s="27" t="str">
        <f t="shared" si="38"/>
        <v>N/A</v>
      </c>
      <c r="I250" s="8">
        <v>58.8</v>
      </c>
      <c r="J250" s="8">
        <v>6.867</v>
      </c>
      <c r="K250" s="28" t="s">
        <v>734</v>
      </c>
      <c r="L250" s="105" t="str">
        <f t="shared" si="39"/>
        <v>Yes</v>
      </c>
    </row>
    <row r="251" spans="1:12" ht="25.5" x14ac:dyDescent="0.2">
      <c r="A251" s="174" t="s">
        <v>1560</v>
      </c>
      <c r="B251" s="22" t="s">
        <v>213</v>
      </c>
      <c r="C251" s="27">
        <v>19.107043816000001</v>
      </c>
      <c r="D251" s="27" t="str">
        <f t="shared" si="36"/>
        <v>N/A</v>
      </c>
      <c r="E251" s="27">
        <v>22.490950971</v>
      </c>
      <c r="F251" s="27" t="str">
        <f t="shared" si="37"/>
        <v>N/A</v>
      </c>
      <c r="G251" s="27">
        <v>22.961905652999999</v>
      </c>
      <c r="H251" s="27" t="str">
        <f t="shared" si="38"/>
        <v>N/A</v>
      </c>
      <c r="I251" s="8">
        <v>17.71</v>
      </c>
      <c r="J251" s="8">
        <v>2.0939999999999999</v>
      </c>
      <c r="K251" s="28" t="s">
        <v>734</v>
      </c>
      <c r="L251" s="105" t="str">
        <f t="shared" si="39"/>
        <v>Yes</v>
      </c>
    </row>
    <row r="252" spans="1:12" ht="25.5" x14ac:dyDescent="0.2">
      <c r="A252" s="174" t="s">
        <v>1561</v>
      </c>
      <c r="B252" s="22" t="s">
        <v>213</v>
      </c>
      <c r="C252" s="27">
        <v>0.20277882089999999</v>
      </c>
      <c r="D252" s="27" t="str">
        <f t="shared" si="36"/>
        <v>N/A</v>
      </c>
      <c r="E252" s="27">
        <v>0.17115294850000001</v>
      </c>
      <c r="F252" s="27" t="str">
        <f t="shared" si="37"/>
        <v>N/A</v>
      </c>
      <c r="G252" s="27">
        <v>0.17598155230000001</v>
      </c>
      <c r="H252" s="27" t="str">
        <f t="shared" si="38"/>
        <v>N/A</v>
      </c>
      <c r="I252" s="8">
        <v>-15.6</v>
      </c>
      <c r="J252" s="8">
        <v>2.8210000000000002</v>
      </c>
      <c r="K252" s="28" t="s">
        <v>734</v>
      </c>
      <c r="L252" s="105" t="str">
        <f t="shared" si="39"/>
        <v>Yes</v>
      </c>
    </row>
    <row r="253" spans="1:12" ht="25.5" x14ac:dyDescent="0.2">
      <c r="A253" s="176" t="s">
        <v>1562</v>
      </c>
      <c r="B253" s="113" t="s">
        <v>213</v>
      </c>
      <c r="C253" s="145">
        <v>7.3598560699999996E-2</v>
      </c>
      <c r="D253" s="145" t="str">
        <f t="shared" si="36"/>
        <v>N/A</v>
      </c>
      <c r="E253" s="145">
        <v>7.9320113299999995E-2</v>
      </c>
      <c r="F253" s="145" t="str">
        <f t="shared" si="37"/>
        <v>N/A</v>
      </c>
      <c r="G253" s="145">
        <v>9.3253585400000005E-2</v>
      </c>
      <c r="H253" s="145" t="str">
        <f t="shared" si="38"/>
        <v>N/A</v>
      </c>
      <c r="I253" s="146">
        <v>7.774</v>
      </c>
      <c r="J253" s="146">
        <v>17.57</v>
      </c>
      <c r="K253" s="161" t="s">
        <v>734</v>
      </c>
      <c r="L253" s="116" t="str">
        <f t="shared" si="39"/>
        <v>Yes</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186422</v>
      </c>
      <c r="D7" s="19" t="str">
        <f>IF($B7="N/A","N/A",IF(C7&gt;15,"No",IF(C7&lt;-15,"No","Yes")))</f>
        <v>N/A</v>
      </c>
      <c r="E7" s="18">
        <v>196748</v>
      </c>
      <c r="F7" s="19" t="str">
        <f>IF($B7="N/A","N/A",IF(E7&gt;15,"No",IF(E7&lt;-15,"No","Yes")))</f>
        <v>N/A</v>
      </c>
      <c r="G7" s="18">
        <v>216721</v>
      </c>
      <c r="H7" s="19" t="str">
        <f>IF($B7="N/A","N/A",IF(G7&gt;15,"No",IF(G7&lt;-15,"No","Yes")))</f>
        <v>N/A</v>
      </c>
      <c r="I7" s="20">
        <v>5.5389999999999997</v>
      </c>
      <c r="J7" s="20">
        <v>10.15</v>
      </c>
      <c r="K7" s="106" t="str">
        <f t="shared" ref="K7:K24" si="0">IF(J7="Div by 0", "N/A", IF(J7="N/A","N/A", IF(J7&gt;30, "No", IF(J7&lt;-30, "No", "Yes"))))</f>
        <v>Yes</v>
      </c>
    </row>
    <row r="8" spans="1:11" x14ac:dyDescent="0.2">
      <c r="A8" s="102" t="s">
        <v>361</v>
      </c>
      <c r="B8" s="17" t="s">
        <v>213</v>
      </c>
      <c r="C8" s="21">
        <v>44.570919740999997</v>
      </c>
      <c r="D8" s="19" t="str">
        <f>IF($B8="N/A","N/A",IF(C8&gt;15,"No",IF(C8&lt;-15,"No","Yes")))</f>
        <v>N/A</v>
      </c>
      <c r="E8" s="21">
        <v>42.851769777000001</v>
      </c>
      <c r="F8" s="19" t="str">
        <f>IF($B8="N/A","N/A",IF(E8&gt;15,"No",IF(E8&lt;-15,"No","Yes")))</f>
        <v>N/A</v>
      </c>
      <c r="G8" s="21">
        <v>44.851675657000001</v>
      </c>
      <c r="H8" s="19" t="str">
        <f>IF($B8="N/A","N/A",IF(G8&gt;15,"No",IF(G8&lt;-15,"No","Yes")))</f>
        <v>N/A</v>
      </c>
      <c r="I8" s="20">
        <v>-3.86</v>
      </c>
      <c r="J8" s="20">
        <v>4.6669999999999998</v>
      </c>
      <c r="K8" s="106" t="str">
        <f t="shared" si="0"/>
        <v>Yes</v>
      </c>
    </row>
    <row r="9" spans="1:11" x14ac:dyDescent="0.2">
      <c r="A9" s="102" t="s">
        <v>302</v>
      </c>
      <c r="B9" s="22" t="s">
        <v>213</v>
      </c>
      <c r="C9" s="5">
        <v>55.429080259000003</v>
      </c>
      <c r="D9" s="5" t="str">
        <f>IF($B9="N/A","N/A",IF(C9&gt;15,"No",IF(C9&lt;-15,"No","Yes")))</f>
        <v>N/A</v>
      </c>
      <c r="E9" s="5">
        <v>57.148230222999999</v>
      </c>
      <c r="F9" s="5" t="str">
        <f>IF($B9="N/A","N/A",IF(E9&gt;15,"No",IF(E9&lt;-15,"No","Yes")))</f>
        <v>N/A</v>
      </c>
      <c r="G9" s="5">
        <v>55.148324342999999</v>
      </c>
      <c r="H9" s="5" t="str">
        <f>IF($B9="N/A","N/A",IF(G9&gt;15,"No",IF(G9&lt;-15,"No","Yes")))</f>
        <v>N/A</v>
      </c>
      <c r="I9" s="6">
        <v>3.1019999999999999</v>
      </c>
      <c r="J9" s="6">
        <v>-3.5</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105" t="str">
        <f t="shared" si="0"/>
        <v>N/A</v>
      </c>
    </row>
    <row r="11" spans="1:11" x14ac:dyDescent="0.2">
      <c r="A11" s="102" t="s">
        <v>812</v>
      </c>
      <c r="B11" s="22" t="s">
        <v>214</v>
      </c>
      <c r="C11" s="5">
        <v>41.553572002999999</v>
      </c>
      <c r="D11" s="5" t="str">
        <f>IF(OR($B11="N/A",$C11="N/A"),"N/A",IF(C11&gt;100,"No",IF(C11&lt;95,"No","Yes")))</f>
        <v>No</v>
      </c>
      <c r="E11" s="5">
        <v>69.305914164000001</v>
      </c>
      <c r="F11" s="5" t="str">
        <f>IF(OR($B11="N/A",$E11="N/A"),"N/A",IF(E11&gt;100,"No",IF(E11&lt;95,"No","Yes")))</f>
        <v>No</v>
      </c>
      <c r="G11" s="5">
        <v>44.851675657000001</v>
      </c>
      <c r="H11" s="5" t="str">
        <f>IF($B11="N/A","N/A",IF(G11&gt;100,"No",IF(G11&lt;95,"No","Yes")))</f>
        <v>No</v>
      </c>
      <c r="I11" s="6">
        <v>66.790000000000006</v>
      </c>
      <c r="J11" s="6">
        <v>-35.299999999999997</v>
      </c>
      <c r="K11" s="105" t="str">
        <f t="shared" si="0"/>
        <v>No</v>
      </c>
    </row>
    <row r="12" spans="1:11" x14ac:dyDescent="0.2">
      <c r="A12" s="102" t="s">
        <v>304</v>
      </c>
      <c r="B12" s="22" t="s">
        <v>213</v>
      </c>
      <c r="C12" s="5">
        <v>0</v>
      </c>
      <c r="D12" s="5" t="str">
        <f t="shared" ref="D12:D13" si="1">IF(OR($B12="N/A",$C12="N/A"),"N/A",IF(C12&gt;100,"No",IF(C12&lt;95,"No","Yes")))</f>
        <v>N/A</v>
      </c>
      <c r="E12" s="5">
        <v>14.762610188</v>
      </c>
      <c r="F12" s="5" t="str">
        <f t="shared" ref="F12:F13" si="2">IF(OR($B12="N/A",$E12="N/A"),"N/A",IF(E12&gt;100,"No",IF(E12&lt;95,"No","Yes")))</f>
        <v>N/A</v>
      </c>
      <c r="G12" s="5">
        <v>100</v>
      </c>
      <c r="H12" s="5" t="str">
        <f t="shared" ref="H12:H13" si="3">IF($B12="N/A","N/A",IF(G12&gt;100,"No",IF(G12&lt;95,"No","Yes")))</f>
        <v>N/A</v>
      </c>
      <c r="I12" s="6" t="s">
        <v>1749</v>
      </c>
      <c r="J12" s="6">
        <v>577.4</v>
      </c>
      <c r="K12" s="105" t="str">
        <f t="shared" si="0"/>
        <v>No</v>
      </c>
    </row>
    <row r="13" spans="1:11" x14ac:dyDescent="0.2">
      <c r="A13" s="102" t="s">
        <v>813</v>
      </c>
      <c r="B13" s="22" t="s">
        <v>214</v>
      </c>
      <c r="C13" s="5">
        <v>38.129619894999998</v>
      </c>
      <c r="D13" s="5" t="str">
        <f t="shared" si="1"/>
        <v>No</v>
      </c>
      <c r="E13" s="5">
        <v>66.553662552999995</v>
      </c>
      <c r="F13" s="5" t="str">
        <f t="shared" si="2"/>
        <v>No</v>
      </c>
      <c r="G13" s="5">
        <v>44.564209282999997</v>
      </c>
      <c r="H13" s="5" t="str">
        <f t="shared" si="3"/>
        <v>No</v>
      </c>
      <c r="I13" s="6">
        <v>74.55</v>
      </c>
      <c r="J13" s="6">
        <v>-33</v>
      </c>
      <c r="K13" s="105" t="str">
        <f t="shared" si="0"/>
        <v>No</v>
      </c>
    </row>
    <row r="14" spans="1:11" x14ac:dyDescent="0.2">
      <c r="A14" s="103" t="s">
        <v>305</v>
      </c>
      <c r="B14" s="22" t="s">
        <v>213</v>
      </c>
      <c r="C14" s="23">
        <v>83090</v>
      </c>
      <c r="D14" s="5" t="str">
        <f>IF($B14="N/A","N/A",IF(C14&gt;15,"No",IF(C14&lt;-15,"No","Yes")))</f>
        <v>N/A</v>
      </c>
      <c r="E14" s="23">
        <v>84310</v>
      </c>
      <c r="F14" s="5" t="str">
        <f>IF($B14="N/A","N/A",IF(E14&gt;15,"No",IF(E14&lt;-15,"No","Yes")))</f>
        <v>N/A</v>
      </c>
      <c r="G14" s="23">
        <v>97203</v>
      </c>
      <c r="H14" s="5" t="str">
        <f>IF($B14="N/A","N/A",IF(G14&gt;15,"No",IF(G14&lt;-15,"No","Yes")))</f>
        <v>N/A</v>
      </c>
      <c r="I14" s="6">
        <v>1.468</v>
      </c>
      <c r="J14" s="6">
        <v>15.29</v>
      </c>
      <c r="K14" s="105" t="str">
        <f t="shared" si="0"/>
        <v>Yes</v>
      </c>
    </row>
    <row r="15" spans="1:11" x14ac:dyDescent="0.2">
      <c r="A15" s="102" t="s">
        <v>432</v>
      </c>
      <c r="B15" s="22" t="s">
        <v>215</v>
      </c>
      <c r="C15" s="5">
        <v>38.180286436000003</v>
      </c>
      <c r="D15" s="5" t="str">
        <f>IF($B15="N/A","N/A",IF(C15&gt;20,"No",IF(C15&lt;5,"No","Yes")))</f>
        <v>No</v>
      </c>
      <c r="E15" s="5">
        <v>37.528169849000001</v>
      </c>
      <c r="F15" s="5" t="str">
        <f>IF($B15="N/A","N/A",IF(E15&gt;20,"No",IF(E15&lt;5,"No","Yes")))</f>
        <v>No</v>
      </c>
      <c r="G15" s="5">
        <v>31.350884231999999</v>
      </c>
      <c r="H15" s="5" t="str">
        <f>IF($B15="N/A","N/A",IF(G15&gt;20,"No",IF(G15&lt;5,"No","Yes")))</f>
        <v>No</v>
      </c>
      <c r="I15" s="6">
        <v>-1.71</v>
      </c>
      <c r="J15" s="6">
        <v>-16.5</v>
      </c>
      <c r="K15" s="105" t="str">
        <f t="shared" si="0"/>
        <v>Yes</v>
      </c>
    </row>
    <row r="16" spans="1:11" x14ac:dyDescent="0.2">
      <c r="A16" s="102" t="s">
        <v>433</v>
      </c>
      <c r="B16" s="22" t="s">
        <v>213</v>
      </c>
      <c r="C16" s="5">
        <v>61.819713563999997</v>
      </c>
      <c r="D16" s="5" t="str">
        <f>IF($B16="N/A","N/A",IF(C16&gt;15,"No",IF(C16&lt;-15,"No","Yes")))</f>
        <v>N/A</v>
      </c>
      <c r="E16" s="5">
        <v>62.471830150999999</v>
      </c>
      <c r="F16" s="5" t="str">
        <f>IF($B16="N/A","N/A",IF(E16&gt;15,"No",IF(E16&lt;-15,"No","Yes")))</f>
        <v>N/A</v>
      </c>
      <c r="G16" s="5">
        <v>68.649115768000001</v>
      </c>
      <c r="H16" s="5" t="str">
        <f>IF($B16="N/A","N/A",IF(G16&gt;15,"No",IF(G16&lt;-15,"No","Yes")))</f>
        <v>N/A</v>
      </c>
      <c r="I16" s="6">
        <v>1.0549999999999999</v>
      </c>
      <c r="J16" s="6">
        <v>9.8879999999999999</v>
      </c>
      <c r="K16" s="105" t="str">
        <f t="shared" si="0"/>
        <v>Yes</v>
      </c>
    </row>
    <row r="17" spans="1:11" x14ac:dyDescent="0.2">
      <c r="A17" s="102" t="s">
        <v>434</v>
      </c>
      <c r="B17" s="22" t="s">
        <v>213</v>
      </c>
      <c r="C17" s="5">
        <v>1.1469490913</v>
      </c>
      <c r="D17" s="5" t="str">
        <f>IF($B17="N/A","N/A",IF(C17&gt;15,"No",IF(C17&lt;-15,"No","Yes")))</f>
        <v>N/A</v>
      </c>
      <c r="E17" s="5">
        <v>6.9979836318000004</v>
      </c>
      <c r="F17" s="5" t="str">
        <f>IF($B17="N/A","N/A",IF(E17&gt;15,"No",IF(E17&lt;-15,"No","Yes")))</f>
        <v>N/A</v>
      </c>
      <c r="G17" s="5">
        <v>0.43517175400000002</v>
      </c>
      <c r="H17" s="5" t="str">
        <f>IF($B17="N/A","N/A",IF(G17&gt;15,"No",IF(G17&lt;-15,"No","Yes")))</f>
        <v>N/A</v>
      </c>
      <c r="I17" s="6">
        <v>510.1</v>
      </c>
      <c r="J17" s="6">
        <v>-93.8</v>
      </c>
      <c r="K17" s="105" t="str">
        <f t="shared" si="0"/>
        <v>No</v>
      </c>
    </row>
    <row r="18" spans="1:11" x14ac:dyDescent="0.2">
      <c r="A18" s="102" t="s">
        <v>814</v>
      </c>
      <c r="B18" s="22" t="s">
        <v>213</v>
      </c>
      <c r="C18" s="64">
        <v>15652.669465000001</v>
      </c>
      <c r="D18" s="5" t="str">
        <f>IF($B18="N/A","N/A",IF(C18&gt;15,"No",IF(C18&lt;-15,"No","Yes")))</f>
        <v>N/A</v>
      </c>
      <c r="E18" s="64">
        <v>14887.839322</v>
      </c>
      <c r="F18" s="5" t="str">
        <f>IF($B18="N/A","N/A",IF(E18&gt;15,"No",IF(E18&lt;-15,"No","Yes")))</f>
        <v>N/A</v>
      </c>
      <c r="G18" s="64">
        <v>5120.1229314000002</v>
      </c>
      <c r="H18" s="5" t="str">
        <f>IF($B18="N/A","N/A",IF(G18&gt;15,"No",IF(G18&lt;-15,"No","Yes")))</f>
        <v>N/A</v>
      </c>
      <c r="I18" s="6">
        <v>-4.8899999999999997</v>
      </c>
      <c r="J18" s="6">
        <v>-65.599999999999994</v>
      </c>
      <c r="K18" s="105" t="str">
        <f t="shared" si="0"/>
        <v>No</v>
      </c>
    </row>
    <row r="19" spans="1:11" x14ac:dyDescent="0.2">
      <c r="A19" s="104" t="s">
        <v>306</v>
      </c>
      <c r="B19" s="22" t="s">
        <v>213</v>
      </c>
      <c r="C19" s="23">
        <v>61</v>
      </c>
      <c r="D19" s="22" t="s">
        <v>213</v>
      </c>
      <c r="E19" s="23">
        <v>30</v>
      </c>
      <c r="F19" s="22" t="s">
        <v>213</v>
      </c>
      <c r="G19" s="23">
        <v>44</v>
      </c>
      <c r="H19" s="5" t="str">
        <f>IF($B19="N/A","N/A",IF(G19&gt;15,"No",IF(G19&lt;-15,"No","Yes")))</f>
        <v>N/A</v>
      </c>
      <c r="I19" s="6">
        <v>-50.8</v>
      </c>
      <c r="J19" s="6">
        <v>46.67</v>
      </c>
      <c r="K19" s="105" t="str">
        <f t="shared" si="0"/>
        <v>No</v>
      </c>
    </row>
    <row r="20" spans="1:11" x14ac:dyDescent="0.2">
      <c r="A20" s="104" t="s">
        <v>346</v>
      </c>
      <c r="B20" s="22" t="s">
        <v>213</v>
      </c>
      <c r="C20" s="4">
        <v>3.2721459899999999E-2</v>
      </c>
      <c r="D20" s="22" t="s">
        <v>213</v>
      </c>
      <c r="E20" s="4">
        <v>1.5247931399999999E-2</v>
      </c>
      <c r="F20" s="22" t="s">
        <v>213</v>
      </c>
      <c r="G20" s="4">
        <v>2.0302601E-2</v>
      </c>
      <c r="H20" s="5" t="str">
        <f>IF($B20="N/A","N/A",IF(G20&gt;15,"No",IF(G20&lt;-15,"No","Yes")))</f>
        <v>N/A</v>
      </c>
      <c r="I20" s="6">
        <v>-53.4</v>
      </c>
      <c r="J20" s="6">
        <v>33.15</v>
      </c>
      <c r="K20" s="105" t="str">
        <f t="shared" si="0"/>
        <v>No</v>
      </c>
    </row>
    <row r="21" spans="1:11" ht="25.5" x14ac:dyDescent="0.2">
      <c r="A21" s="104" t="s">
        <v>815</v>
      </c>
      <c r="B21" s="22" t="s">
        <v>213</v>
      </c>
      <c r="C21" s="24">
        <v>7797.3114753999998</v>
      </c>
      <c r="D21" s="5" t="str">
        <f>IF($B21="N/A","N/A",IF(C21&gt;60,"No",IF(C21&lt;15,"No","Yes")))</f>
        <v>N/A</v>
      </c>
      <c r="E21" s="24">
        <v>7046.2333332999997</v>
      </c>
      <c r="F21" s="5" t="str">
        <f>IF($B21="N/A","N/A",IF(E21&gt;60,"No",IF(E21&lt;15,"No","Yes")))</f>
        <v>N/A</v>
      </c>
      <c r="G21" s="24">
        <v>25514.954545000001</v>
      </c>
      <c r="H21" s="5" t="str">
        <f>IF($B21="N/A","N/A",IF(G21&gt;60,"No",IF(G21&lt;15,"No","Yes")))</f>
        <v>N/A</v>
      </c>
      <c r="I21" s="6">
        <v>-9.6300000000000008</v>
      </c>
      <c r="J21" s="6">
        <v>262.10000000000002</v>
      </c>
      <c r="K21" s="105" t="str">
        <f t="shared" si="0"/>
        <v>No</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22.22</v>
      </c>
      <c r="J22" s="6">
        <v>-90.9</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1749</v>
      </c>
      <c r="J23" s="6" t="s">
        <v>1749</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1749</v>
      </c>
      <c r="J24" s="115" t="s">
        <v>1749</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51366</v>
      </c>
      <c r="D6" s="5" t="str">
        <f>IF($B6="N/A","N/A",IF(C6&gt;15,"No",IF(C6&lt;-15,"No","Yes")))</f>
        <v>N/A</v>
      </c>
      <c r="E6" s="23">
        <v>52670</v>
      </c>
      <c r="F6" s="5" t="str">
        <f>IF($B6="N/A","N/A",IF(E6&gt;15,"No",IF(E6&lt;-15,"No","Yes")))</f>
        <v>N/A</v>
      </c>
      <c r="G6" s="23">
        <v>66729</v>
      </c>
      <c r="H6" s="5" t="str">
        <f>IF($B6="N/A","N/A",IF(G6&gt;15,"No",IF(G6&lt;-15,"No","Yes")))</f>
        <v>N/A</v>
      </c>
      <c r="I6" s="6">
        <v>2.5390000000000001</v>
      </c>
      <c r="J6" s="6">
        <v>26.69</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1749</v>
      </c>
      <c r="J8" s="6" t="s">
        <v>1749</v>
      </c>
      <c r="K8" s="105" t="str">
        <f t="shared" si="0"/>
        <v>N/A</v>
      </c>
    </row>
    <row r="9" spans="1:11" x14ac:dyDescent="0.2">
      <c r="A9" s="101" t="s">
        <v>819</v>
      </c>
      <c r="B9" s="22" t="s">
        <v>218</v>
      </c>
      <c r="C9" s="64">
        <v>13136.196706000001</v>
      </c>
      <c r="D9" s="5" t="str">
        <f>IF($B9="N/A","N/A",IF(C9&gt;7000,"No",IF(C9&lt;2000,"No","Yes")))</f>
        <v>No</v>
      </c>
      <c r="E9" s="64">
        <v>13534.248186999999</v>
      </c>
      <c r="F9" s="5" t="str">
        <f>IF($B9="N/A","N/A",IF(E9&gt;7000,"No",IF(E9&lt;2000,"No","Yes")))</f>
        <v>No</v>
      </c>
      <c r="G9" s="64">
        <v>11984.654708</v>
      </c>
      <c r="H9" s="5" t="str">
        <f>IF($B9="N/A","N/A",IF(G9&gt;7000,"No",IF(G9&lt;2000,"No","Yes")))</f>
        <v>No</v>
      </c>
      <c r="I9" s="6">
        <v>3.03</v>
      </c>
      <c r="J9" s="6">
        <v>-11.4</v>
      </c>
      <c r="K9" s="105" t="str">
        <f t="shared" si="0"/>
        <v>Yes</v>
      </c>
    </row>
    <row r="10" spans="1:11" x14ac:dyDescent="0.2">
      <c r="A10" s="101" t="s">
        <v>820</v>
      </c>
      <c r="B10" s="22" t="s">
        <v>213</v>
      </c>
      <c r="C10" s="64">
        <v>2339.0213979999999</v>
      </c>
      <c r="D10" s="5" t="str">
        <f>IF($B10="N/A","N/A",IF(C10&gt;15,"No",IF(C10&lt;-15,"No","Yes")))</f>
        <v>N/A</v>
      </c>
      <c r="E10" s="64">
        <v>2295.4403929</v>
      </c>
      <c r="F10" s="5" t="str">
        <f>IF($B10="N/A","N/A",IF(E10&gt;15,"No",IF(E10&lt;-15,"No","Yes")))</f>
        <v>N/A</v>
      </c>
      <c r="G10" s="64">
        <v>1819.6671031000001</v>
      </c>
      <c r="H10" s="5" t="str">
        <f>IF($B10="N/A","N/A",IF(G10&gt;15,"No",IF(G10&lt;-15,"No","Yes")))</f>
        <v>N/A</v>
      </c>
      <c r="I10" s="6">
        <v>-1.86</v>
      </c>
      <c r="J10" s="6">
        <v>-20.7</v>
      </c>
      <c r="K10" s="105" t="str">
        <f t="shared" si="0"/>
        <v>Yes</v>
      </c>
    </row>
    <row r="11" spans="1:11" x14ac:dyDescent="0.2">
      <c r="A11" s="101" t="s">
        <v>309</v>
      </c>
      <c r="B11" s="22" t="s">
        <v>219</v>
      </c>
      <c r="C11" s="5">
        <v>1.6333761631999999</v>
      </c>
      <c r="D11" s="5" t="str">
        <f>IF($B11="N/A","N/A",IF(C11&gt;10,"No",IF(C11&lt;=0,"No","Yes")))</f>
        <v>Yes</v>
      </c>
      <c r="E11" s="5">
        <v>0.97778621610000005</v>
      </c>
      <c r="F11" s="5" t="str">
        <f>IF($B11="N/A","N/A",IF(E11&gt;10,"No",IF(E11&lt;=0,"No","Yes")))</f>
        <v>Yes</v>
      </c>
      <c r="G11" s="5">
        <v>1.9481784500000002E-2</v>
      </c>
      <c r="H11" s="5" t="str">
        <f>IF($B11="N/A","N/A",IF(G11&gt;10,"No",IF(G11&lt;=0,"No","Yes")))</f>
        <v>Yes</v>
      </c>
      <c r="I11" s="6">
        <v>-40.1</v>
      </c>
      <c r="J11" s="6">
        <v>-98</v>
      </c>
      <c r="K11" s="105" t="str">
        <f t="shared" si="0"/>
        <v>No</v>
      </c>
    </row>
    <row r="12" spans="1:11" x14ac:dyDescent="0.2">
      <c r="A12" s="101" t="s">
        <v>821</v>
      </c>
      <c r="B12" s="22" t="s">
        <v>213</v>
      </c>
      <c r="C12" s="64">
        <v>6238.7926103</v>
      </c>
      <c r="D12" s="5" t="str">
        <f>IF($B12="N/A","N/A",IF(C12&gt;15,"No",IF(C12&lt;-15,"No","Yes")))</f>
        <v>N/A</v>
      </c>
      <c r="E12" s="64">
        <v>6928.6504854000004</v>
      </c>
      <c r="F12" s="5" t="str">
        <f>IF($B12="N/A","N/A",IF(E12&gt;15,"No",IF(E12&lt;-15,"No","Yes")))</f>
        <v>N/A</v>
      </c>
      <c r="G12" s="64">
        <v>-1842.9230769999999</v>
      </c>
      <c r="H12" s="5" t="str">
        <f>IF($B12="N/A","N/A",IF(G12&gt;15,"No",IF(G12&lt;-15,"No","Yes")))</f>
        <v>N/A</v>
      </c>
      <c r="I12" s="6">
        <v>11.06</v>
      </c>
      <c r="J12" s="6">
        <v>-127</v>
      </c>
      <c r="K12" s="105" t="str">
        <f t="shared" si="0"/>
        <v>No</v>
      </c>
    </row>
    <row r="13" spans="1:11" x14ac:dyDescent="0.2">
      <c r="A13" s="101" t="s">
        <v>310</v>
      </c>
      <c r="B13" s="22" t="s">
        <v>214</v>
      </c>
      <c r="C13" s="4">
        <v>99.807265505999993</v>
      </c>
      <c r="D13" s="5" t="str">
        <f>IF($B13="N/A","N/A",IF(C13&gt;100,"No",IF(C13&lt;95,"No","Yes")))</f>
        <v>Yes</v>
      </c>
      <c r="E13" s="4">
        <v>99.783558002999996</v>
      </c>
      <c r="F13" s="5" t="str">
        <f>IF($B13="N/A","N/A",IF(E13&gt;100,"No",IF(E13&lt;95,"No","Yes")))</f>
        <v>Yes</v>
      </c>
      <c r="G13" s="4">
        <v>99.617857302999994</v>
      </c>
      <c r="H13" s="5" t="str">
        <f>IF($B13="N/A","N/A",IF(G13&gt;100,"No",IF(G13&lt;95,"No","Yes")))</f>
        <v>Yes</v>
      </c>
      <c r="I13" s="6">
        <v>-2.4E-2</v>
      </c>
      <c r="J13" s="6">
        <v>-0.16600000000000001</v>
      </c>
      <c r="K13" s="105" t="str">
        <f t="shared" si="0"/>
        <v>Yes</v>
      </c>
    </row>
    <row r="14" spans="1:11" x14ac:dyDescent="0.2">
      <c r="A14" s="101" t="s">
        <v>822</v>
      </c>
      <c r="B14" s="22" t="s">
        <v>220</v>
      </c>
      <c r="C14" s="4">
        <v>1.1218327579</v>
      </c>
      <c r="D14" s="5" t="str">
        <f>IF($B14="N/A","N/A",IF(C14&gt;1,"Yes","No"))</f>
        <v>Yes</v>
      </c>
      <c r="E14" s="4">
        <v>1.119910191</v>
      </c>
      <c r="F14" s="5" t="str">
        <f>IF($B14="N/A","N/A",IF(E14&gt;1,"Yes","No"))</f>
        <v>Yes</v>
      </c>
      <c r="G14" s="4">
        <v>1.1060414597999999</v>
      </c>
      <c r="H14" s="5" t="str">
        <f>IF($B14="N/A","N/A",IF(G14&gt;1,"Yes","No"))</f>
        <v>Yes</v>
      </c>
      <c r="I14" s="6">
        <v>-0.17100000000000001</v>
      </c>
      <c r="J14" s="6">
        <v>-1.24</v>
      </c>
      <c r="K14" s="105" t="str">
        <f t="shared" si="0"/>
        <v>Yes</v>
      </c>
    </row>
    <row r="15" spans="1:11" x14ac:dyDescent="0.2">
      <c r="A15" s="101" t="s">
        <v>311</v>
      </c>
      <c r="B15" s="22" t="s">
        <v>214</v>
      </c>
      <c r="C15" s="4">
        <v>96.193980453999998</v>
      </c>
      <c r="D15" s="5" t="str">
        <f>IF($B15="N/A","N/A",IF(C15&gt;100,"No",IF(C15&lt;95,"No","Yes")))</f>
        <v>Yes</v>
      </c>
      <c r="E15" s="4">
        <v>94.233909245999996</v>
      </c>
      <c r="F15" s="5" t="str">
        <f>IF($B15="N/A","N/A",IF(E15&gt;100,"No",IF(E15&lt;95,"No","Yes")))</f>
        <v>No</v>
      </c>
      <c r="G15" s="4">
        <v>91.486460159999993</v>
      </c>
      <c r="H15" s="5" t="str">
        <f>IF($B15="N/A","N/A",IF(G15&gt;100,"No",IF(G15&lt;95,"No","Yes")))</f>
        <v>No</v>
      </c>
      <c r="I15" s="6">
        <v>-2.04</v>
      </c>
      <c r="J15" s="6">
        <v>-2.92</v>
      </c>
      <c r="K15" s="105" t="str">
        <f t="shared" si="0"/>
        <v>Yes</v>
      </c>
    </row>
    <row r="16" spans="1:11" x14ac:dyDescent="0.2">
      <c r="A16" s="101" t="s">
        <v>823</v>
      </c>
      <c r="B16" s="22" t="s">
        <v>221</v>
      </c>
      <c r="C16" s="4">
        <v>9.7090728785000007</v>
      </c>
      <c r="D16" s="5" t="str">
        <f>IF($B16="N/A","N/A",IF(C16&gt;3,"Yes","No"))</f>
        <v>Yes</v>
      </c>
      <c r="E16" s="4">
        <v>9.5914210303999994</v>
      </c>
      <c r="F16" s="5" t="str">
        <f>IF($B16="N/A","N/A",IF(E16&gt;3,"Yes","No"))</f>
        <v>Yes</v>
      </c>
      <c r="G16" s="4">
        <v>9.1717664788000004</v>
      </c>
      <c r="H16" s="5" t="str">
        <f>IF($B16="N/A","N/A",IF(G16&gt;3,"Yes","No"))</f>
        <v>Yes</v>
      </c>
      <c r="I16" s="6">
        <v>-1.21</v>
      </c>
      <c r="J16" s="6">
        <v>-4.38</v>
      </c>
      <c r="K16" s="105" t="str">
        <f t="shared" si="0"/>
        <v>Yes</v>
      </c>
    </row>
    <row r="17" spans="1:11" x14ac:dyDescent="0.2">
      <c r="A17" s="101" t="s">
        <v>824</v>
      </c>
      <c r="B17" s="22" t="s">
        <v>222</v>
      </c>
      <c r="C17" s="4">
        <v>4.7423198224999998</v>
      </c>
      <c r="D17" s="5" t="str">
        <f>IF($B17="N/A","N/A",IF(C17&gt;=8,"No",IF(C17&lt;2,"No","Yes")))</f>
        <v>Yes</v>
      </c>
      <c r="E17" s="4">
        <v>4.8871029031999997</v>
      </c>
      <c r="F17" s="5" t="str">
        <f>IF($B17="N/A","N/A",IF(E17&gt;=8,"No",IF(E17&lt;2,"No","Yes")))</f>
        <v>Yes</v>
      </c>
      <c r="G17" s="4">
        <v>5.6615114868000003</v>
      </c>
      <c r="H17" s="5" t="str">
        <f>IF($B17="N/A","N/A",IF(G17&gt;=8,"No",IF(G17&lt;2,"No","Yes")))</f>
        <v>Yes</v>
      </c>
      <c r="I17" s="6">
        <v>3.0529999999999999</v>
      </c>
      <c r="J17" s="6">
        <v>15.85</v>
      </c>
      <c r="K17" s="105" t="str">
        <f t="shared" si="0"/>
        <v>Yes</v>
      </c>
    </row>
    <row r="18" spans="1:11" x14ac:dyDescent="0.2">
      <c r="A18" s="101" t="s">
        <v>825</v>
      </c>
      <c r="B18" s="22" t="s">
        <v>222</v>
      </c>
      <c r="C18" s="4">
        <v>5.6261922874000003</v>
      </c>
      <c r="D18" s="5" t="str">
        <f>IF($B18="N/A","N/A",IF(C18&gt;=8,"No",IF(C18&lt;2,"No","Yes")))</f>
        <v>Yes</v>
      </c>
      <c r="E18" s="4">
        <v>5.9075081816999999</v>
      </c>
      <c r="F18" s="5" t="str">
        <f>IF($B18="N/A","N/A",IF(E18&gt;=8,"No",IF(E18&lt;2,"No","Yes")))</f>
        <v>Yes</v>
      </c>
      <c r="G18" s="4">
        <v>6.6297125229000002</v>
      </c>
      <c r="H18" s="5" t="str">
        <f>IF($B18="N/A","N/A",IF(G18&gt;=8,"No",IF(G18&lt;2,"No","Yes")))</f>
        <v>Yes</v>
      </c>
      <c r="I18" s="6">
        <v>5</v>
      </c>
      <c r="J18" s="6">
        <v>12.23</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92.489195187000007</v>
      </c>
      <c r="D20" s="5" t="str">
        <f>IF($B20="N/A","N/A",IF(C20&gt;100,"No",IF(C20&lt;95,"No","Yes")))</f>
        <v>No</v>
      </c>
      <c r="E20" s="4">
        <v>91.765711030999995</v>
      </c>
      <c r="F20" s="5" t="str">
        <f>IF($B20="N/A","N/A",IF(E20&gt;100,"No",IF(E20&lt;95,"No","Yes")))</f>
        <v>No</v>
      </c>
      <c r="G20" s="4">
        <v>88.664598600000005</v>
      </c>
      <c r="H20" s="5" t="str">
        <f>IF($B20="N/A","N/A",IF(G20&gt;100,"No",IF(G20&lt;95,"No","Yes")))</f>
        <v>No</v>
      </c>
      <c r="I20" s="6">
        <v>-0.78200000000000003</v>
      </c>
      <c r="J20" s="6">
        <v>-3.38</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1749</v>
      </c>
      <c r="J22" s="6" t="s">
        <v>1749</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4.1482887513</v>
      </c>
      <c r="D24" s="5" t="str">
        <f>IF($B24="N/A","N/A",IF(C24&gt;=2,"Yes","No"))</f>
        <v>Yes</v>
      </c>
      <c r="E24" s="4">
        <v>4.0056198974999999</v>
      </c>
      <c r="F24" s="5" t="str">
        <f>IF($B24="N/A","N/A",IF(E24&gt;=2,"Yes","No"))</f>
        <v>Yes</v>
      </c>
      <c r="G24" s="4">
        <v>3.6703682057</v>
      </c>
      <c r="H24" s="5" t="str">
        <f>IF($B24="N/A","N/A",IF(G24&gt;=2,"Yes","No"))</f>
        <v>Yes</v>
      </c>
      <c r="I24" s="6">
        <v>-3.44</v>
      </c>
      <c r="J24" s="6">
        <v>-8.3699999999999992</v>
      </c>
      <c r="K24" s="105" t="str">
        <f t="shared" si="0"/>
        <v>Yes</v>
      </c>
    </row>
    <row r="25" spans="1:11" x14ac:dyDescent="0.2">
      <c r="A25" s="101" t="s">
        <v>827</v>
      </c>
      <c r="B25" s="22" t="s">
        <v>226</v>
      </c>
      <c r="C25" s="4">
        <v>4.9195966203000001</v>
      </c>
      <c r="D25" s="5" t="str">
        <f>IF($B25="N/A","N/A",IF(C25&gt;30,"No",IF(C25&lt;5,"No","Yes")))</f>
        <v>No</v>
      </c>
      <c r="E25" s="4">
        <v>4.9250047465</v>
      </c>
      <c r="F25" s="5" t="str">
        <f>IF($B25="N/A","N/A",IF(E25&gt;30,"No",IF(E25&lt;5,"No","Yes")))</f>
        <v>No</v>
      </c>
      <c r="G25" s="4">
        <v>5.9809078511999996</v>
      </c>
      <c r="H25" s="5" t="str">
        <f>IF($B25="N/A","N/A",IF(G25&gt;30,"No",IF(G25&lt;5,"No","Yes")))</f>
        <v>Yes</v>
      </c>
      <c r="I25" s="6">
        <v>0.1099</v>
      </c>
      <c r="J25" s="6">
        <v>21.44</v>
      </c>
      <c r="K25" s="105" t="str">
        <f t="shared" si="0"/>
        <v>Yes</v>
      </c>
    </row>
    <row r="26" spans="1:11" x14ac:dyDescent="0.2">
      <c r="A26" s="101" t="s">
        <v>828</v>
      </c>
      <c r="B26" s="22" t="s">
        <v>227</v>
      </c>
      <c r="C26" s="4">
        <v>20.209866449</v>
      </c>
      <c r="D26" s="5" t="str">
        <f>IF($B26="N/A","N/A",IF(C26&gt;75,"No",IF(C26&lt;15,"No","Yes")))</f>
        <v>Yes</v>
      </c>
      <c r="E26" s="4">
        <v>19.658249477999998</v>
      </c>
      <c r="F26" s="5" t="str">
        <f>IF($B26="N/A","N/A",IF(E26&gt;75,"No",IF(E26&lt;15,"No","Yes")))</f>
        <v>Yes</v>
      </c>
      <c r="G26" s="4">
        <v>19.005230109999999</v>
      </c>
      <c r="H26" s="5" t="str">
        <f>IF($B26="N/A","N/A",IF(G26&gt;75,"No",IF(G26&lt;15,"No","Yes")))</f>
        <v>Yes</v>
      </c>
      <c r="I26" s="6">
        <v>-2.73</v>
      </c>
      <c r="J26" s="6">
        <v>-3.32</v>
      </c>
      <c r="K26" s="105" t="str">
        <f t="shared" si="0"/>
        <v>Yes</v>
      </c>
    </row>
    <row r="27" spans="1:11" x14ac:dyDescent="0.2">
      <c r="A27" s="101" t="s">
        <v>829</v>
      </c>
      <c r="B27" s="22" t="s">
        <v>228</v>
      </c>
      <c r="C27" s="4">
        <v>74.870536931000004</v>
      </c>
      <c r="D27" s="5" t="str">
        <f>IF($B27="N/A","N/A",IF(C27&gt;70,"No",IF(C27&lt;25,"No","Yes")))</f>
        <v>No</v>
      </c>
      <c r="E27" s="4">
        <v>75.416745775999999</v>
      </c>
      <c r="F27" s="5" t="str">
        <f>IF($B27="N/A","N/A",IF(E27&gt;70,"No",IF(E27&lt;25,"No","Yes")))</f>
        <v>No</v>
      </c>
      <c r="G27" s="4">
        <v>75.013862039000003</v>
      </c>
      <c r="H27" s="5" t="str">
        <f>IF($B27="N/A","N/A",IF(G27&gt;70,"No",IF(G27&lt;25,"No","Yes")))</f>
        <v>No</v>
      </c>
      <c r="I27" s="6">
        <v>0.72950000000000004</v>
      </c>
      <c r="J27" s="6">
        <v>-0.53400000000000003</v>
      </c>
      <c r="K27" s="105" t="str">
        <f t="shared" si="0"/>
        <v>Yes</v>
      </c>
    </row>
    <row r="28" spans="1:11" x14ac:dyDescent="0.2">
      <c r="A28" s="101" t="s">
        <v>318</v>
      </c>
      <c r="B28" s="22" t="s">
        <v>229</v>
      </c>
      <c r="C28" s="4">
        <v>53.282326830999999</v>
      </c>
      <c r="D28" s="5" t="str">
        <f>IF($B28="N/A","N/A",IF(C28&gt;70,"No",IF(C28&lt;35,"No","Yes")))</f>
        <v>Yes</v>
      </c>
      <c r="E28" s="4">
        <v>51.995443326</v>
      </c>
      <c r="F28" s="5" t="str">
        <f>IF($B28="N/A","N/A",IF(E28&gt;70,"No",IF(E28&lt;35,"No","Yes")))</f>
        <v>Yes</v>
      </c>
      <c r="G28" s="4">
        <v>43.908945136</v>
      </c>
      <c r="H28" s="5" t="str">
        <f>IF($B28="N/A","N/A",IF(G28&gt;70,"No",IF(G28&lt;35,"No","Yes")))</f>
        <v>Yes</v>
      </c>
      <c r="I28" s="6">
        <v>-2.42</v>
      </c>
      <c r="J28" s="6">
        <v>-15.6</v>
      </c>
      <c r="K28" s="105" t="str">
        <f t="shared" si="0"/>
        <v>Yes</v>
      </c>
    </row>
    <row r="29" spans="1:11" x14ac:dyDescent="0.2">
      <c r="A29" s="101" t="s">
        <v>830</v>
      </c>
      <c r="B29" s="22" t="s">
        <v>220</v>
      </c>
      <c r="C29" s="4">
        <v>2.1250685082</v>
      </c>
      <c r="D29" s="5" t="str">
        <f>IF($B29="N/A","N/A",IF(C29&gt;1,"Yes","No"))</f>
        <v>Yes</v>
      </c>
      <c r="E29" s="4">
        <v>2.1262688965000001</v>
      </c>
      <c r="F29" s="5" t="str">
        <f>IF($B29="N/A","N/A",IF(E29&gt;1,"Yes","No"))</f>
        <v>Yes</v>
      </c>
      <c r="G29" s="4">
        <v>2.0945392490999999</v>
      </c>
      <c r="H29" s="5" t="str">
        <f>IF($B29="N/A","N/A",IF(G29&gt;1,"Yes","No"))</f>
        <v>Yes</v>
      </c>
      <c r="I29" s="6">
        <v>5.6500000000000002E-2</v>
      </c>
      <c r="J29" s="6">
        <v>-1.49</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1749</v>
      </c>
      <c r="J30" s="6" t="s">
        <v>1749</v>
      </c>
      <c r="K30" s="105" t="str">
        <f t="shared" si="0"/>
        <v>N/A</v>
      </c>
    </row>
    <row r="31" spans="1:11" x14ac:dyDescent="0.2">
      <c r="A31" s="101" t="s">
        <v>831</v>
      </c>
      <c r="B31" s="22" t="s">
        <v>213</v>
      </c>
      <c r="C31" s="4">
        <v>99.989038692999998</v>
      </c>
      <c r="D31" s="5" t="str">
        <f>IF($B31="N/A","N/A",IF(C31&gt;15,"No",IF(C31&lt;-15,"No","Yes")))</f>
        <v>N/A</v>
      </c>
      <c r="E31" s="4">
        <v>100</v>
      </c>
      <c r="F31" s="5" t="str">
        <f>IF($B31="N/A","N/A",IF(E31&gt;15,"No",IF(E31&lt;-15,"No","Yes")))</f>
        <v>N/A</v>
      </c>
      <c r="G31" s="4">
        <v>100</v>
      </c>
      <c r="H31" s="5" t="str">
        <f>IF($B31="N/A","N/A",IF(G31&gt;15,"No",IF(G31&lt;-15,"No","Yes")))</f>
        <v>N/A</v>
      </c>
      <c r="I31" s="6">
        <v>1.0999999999999999E-2</v>
      </c>
      <c r="J31" s="6">
        <v>0</v>
      </c>
      <c r="K31" s="105" t="str">
        <f t="shared" si="0"/>
        <v>Yes</v>
      </c>
    </row>
    <row r="32" spans="1:11" x14ac:dyDescent="0.2">
      <c r="A32" s="101" t="s">
        <v>320</v>
      </c>
      <c r="B32" s="22" t="s">
        <v>213</v>
      </c>
      <c r="C32" s="4" t="s">
        <v>1749</v>
      </c>
      <c r="D32" s="5" t="str">
        <f>IF($B32="N/A","N/A",IF(C32&gt;15,"No",IF(C32&lt;-15,"No","Yes")))</f>
        <v>N/A</v>
      </c>
      <c r="E32" s="4" t="s">
        <v>1749</v>
      </c>
      <c r="F32" s="5" t="str">
        <f>IF($B32="N/A","N/A",IF(E32&gt;15,"No",IF(E32&lt;-15,"No","Yes")))</f>
        <v>N/A</v>
      </c>
      <c r="G32" s="4" t="s">
        <v>1749</v>
      </c>
      <c r="H32" s="5" t="str">
        <f>IF($B32="N/A","N/A",IF(G32&gt;15,"No",IF(G32&lt;-15,"No","Yes")))</f>
        <v>N/A</v>
      </c>
      <c r="I32" s="6" t="s">
        <v>1749</v>
      </c>
      <c r="J32" s="6" t="s">
        <v>1749</v>
      </c>
      <c r="K32" s="105" t="str">
        <f t="shared" si="0"/>
        <v>N/A</v>
      </c>
    </row>
    <row r="33" spans="1:11" x14ac:dyDescent="0.2">
      <c r="A33" s="101" t="s">
        <v>321</v>
      </c>
      <c r="B33" s="22" t="s">
        <v>213</v>
      </c>
      <c r="C33" s="4">
        <v>100</v>
      </c>
      <c r="D33" s="5" t="str">
        <f>IF($B33="N/A","N/A",IF(C33&gt;15,"No",IF(C33&lt;-15,"No","Yes")))</f>
        <v>N/A</v>
      </c>
      <c r="E33" s="4">
        <v>99.996348499000007</v>
      </c>
      <c r="F33" s="5" t="str">
        <f>IF($B33="N/A","N/A",IF(E33&gt;15,"No",IF(E33&lt;-15,"No","Yes")))</f>
        <v>N/A</v>
      </c>
      <c r="G33" s="4">
        <v>100</v>
      </c>
      <c r="H33" s="5" t="str">
        <f>IF($B33="N/A","N/A",IF(G33&gt;15,"No",IF(G33&lt;-15,"No","Yes")))</f>
        <v>N/A</v>
      </c>
      <c r="I33" s="6">
        <v>-4.0000000000000001E-3</v>
      </c>
      <c r="J33" s="6">
        <v>3.7000000000000002E-3</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1749</v>
      </c>
      <c r="J34" s="6" t="s">
        <v>1749</v>
      </c>
      <c r="K34" s="105" t="str">
        <f t="shared" si="0"/>
        <v>N/A</v>
      </c>
    </row>
    <row r="35" spans="1:11" x14ac:dyDescent="0.2">
      <c r="A35" s="101" t="s">
        <v>323</v>
      </c>
      <c r="B35" s="22" t="s">
        <v>213</v>
      </c>
      <c r="C35" s="4">
        <v>12.482965386</v>
      </c>
      <c r="D35" s="5" t="str">
        <f>IF($B35="N/A","N/A",IF(C35&gt;15,"No",IF(C35&lt;-15,"No","Yes")))</f>
        <v>N/A</v>
      </c>
      <c r="E35" s="4">
        <v>12.293525726</v>
      </c>
      <c r="F35" s="5" t="str">
        <f>IF($B35="N/A","N/A",IF(E35&gt;15,"No",IF(E35&lt;-15,"No","Yes")))</f>
        <v>N/A</v>
      </c>
      <c r="G35" s="4">
        <v>10.368805167</v>
      </c>
      <c r="H35" s="5" t="str">
        <f>IF($B35="N/A","N/A",IF(G35&gt;15,"No",IF(G35&lt;-15,"No","Yes")))</f>
        <v>N/A</v>
      </c>
      <c r="I35" s="6">
        <v>-1.52</v>
      </c>
      <c r="J35" s="6">
        <v>-15.7</v>
      </c>
      <c r="K35" s="105" t="str">
        <f t="shared" si="0"/>
        <v>Yes</v>
      </c>
    </row>
    <row r="36" spans="1:11" x14ac:dyDescent="0.2">
      <c r="A36" s="101" t="s">
        <v>1706</v>
      </c>
      <c r="B36" s="22" t="s">
        <v>213</v>
      </c>
      <c r="C36" s="4">
        <v>14.844449636</v>
      </c>
      <c r="D36" s="5" t="str">
        <f>IF($B36="N/A","N/A",IF(C36&gt;15,"No",IF(C36&lt;-15,"No","Yes")))</f>
        <v>N/A</v>
      </c>
      <c r="E36" s="4">
        <v>14.268084298</v>
      </c>
      <c r="F36" s="5" t="str">
        <f>IF($B36="N/A","N/A",IF(E36&gt;15,"No",IF(E36&lt;-15,"No","Yes")))</f>
        <v>N/A</v>
      </c>
      <c r="G36" s="4">
        <v>11.799967031</v>
      </c>
      <c r="H36" s="5" t="str">
        <f>IF($B36="N/A","N/A",IF(G36&gt;15,"No",IF(G36&lt;-15,"No","Yes")))</f>
        <v>N/A</v>
      </c>
      <c r="I36" s="6">
        <v>-3.88</v>
      </c>
      <c r="J36" s="6">
        <v>-17.3</v>
      </c>
      <c r="K36" s="105" t="str">
        <f t="shared" si="0"/>
        <v>Yes</v>
      </c>
    </row>
    <row r="37" spans="1:11" x14ac:dyDescent="0.2">
      <c r="A37" s="101" t="s">
        <v>372</v>
      </c>
      <c r="B37" s="22" t="s">
        <v>231</v>
      </c>
      <c r="C37" s="4">
        <v>81.711638049000001</v>
      </c>
      <c r="D37" s="5" t="str">
        <f>IF($B37="N/A","N/A",IF(C37&gt;90,"No",IF(C37&lt;75,"No","Yes")))</f>
        <v>Yes</v>
      </c>
      <c r="E37" s="4">
        <v>80.837288779000005</v>
      </c>
      <c r="F37" s="5" t="str">
        <f>IF($B37="N/A","N/A",IF(E37&gt;90,"No",IF(E37&lt;75,"No","Yes")))</f>
        <v>Yes</v>
      </c>
      <c r="G37" s="4">
        <v>82.322528435999999</v>
      </c>
      <c r="H37" s="5" t="str">
        <f>IF($B37="N/A","N/A",IF(G37&gt;90,"No",IF(G37&lt;75,"No","Yes")))</f>
        <v>Yes</v>
      </c>
      <c r="I37" s="6">
        <v>-1.07</v>
      </c>
      <c r="J37" s="6">
        <v>1.837</v>
      </c>
      <c r="K37" s="105" t="str">
        <f>IF(J37="Div by 0", "N/A", IF(J37="N/A","N/A", IF(J37&gt;30, "No", IF(J37&lt;-30, "No", "Yes"))))</f>
        <v>Yes</v>
      </c>
    </row>
    <row r="38" spans="1:11" x14ac:dyDescent="0.2">
      <c r="A38" s="101" t="s">
        <v>373</v>
      </c>
      <c r="B38" s="22" t="s">
        <v>232</v>
      </c>
      <c r="C38" s="4">
        <v>12.652338122</v>
      </c>
      <c r="D38" s="5" t="str">
        <f>IF($B38="N/A","N/A",IF(C38&gt;10,"No",IF(C38&lt;1,"No","Yes")))</f>
        <v>No</v>
      </c>
      <c r="E38" s="4">
        <v>12.844123789999999</v>
      </c>
      <c r="F38" s="5" t="str">
        <f>IF($B38="N/A","N/A",IF(E38&gt;10,"No",IF(E38&lt;1,"No","Yes")))</f>
        <v>No</v>
      </c>
      <c r="G38" s="4">
        <v>10.446732304999999</v>
      </c>
      <c r="H38" s="5" t="str">
        <f>IF($B38="N/A","N/A",IF(G38&gt;10,"No",IF(G38&lt;1,"No","Yes")))</f>
        <v>No</v>
      </c>
      <c r="I38" s="6">
        <v>1.516</v>
      </c>
      <c r="J38" s="6">
        <v>-18.7</v>
      </c>
      <c r="K38" s="105" t="str">
        <f>IF(J38="Div by 0", "N/A", IF(J38="N/A","N/A", IF(J38&gt;30, "No", IF(J38&lt;-30, "No", "Yes"))))</f>
        <v>Yes</v>
      </c>
    </row>
    <row r="39" spans="1:11" x14ac:dyDescent="0.2">
      <c r="A39" s="101" t="s">
        <v>374</v>
      </c>
      <c r="B39" s="22" t="s">
        <v>233</v>
      </c>
      <c r="C39" s="4">
        <v>2.7196978546000001</v>
      </c>
      <c r="D39" s="5" t="str">
        <f>IF($B39="N/A","N/A",IF(C39&gt;2,"No",IF(C39&lt;=0,"No","Yes")))</f>
        <v>No</v>
      </c>
      <c r="E39" s="4">
        <v>3.5485095879999999</v>
      </c>
      <c r="F39" s="5" t="str">
        <f>IF($B39="N/A","N/A",IF(E39&gt;2,"No",IF(E39&lt;=0,"No","Yes")))</f>
        <v>No</v>
      </c>
      <c r="G39" s="4">
        <v>4.8704461328999997</v>
      </c>
      <c r="H39" s="5" t="str">
        <f>IF($B39="N/A","N/A",IF(G39&gt;2,"No",IF(G39&lt;=0,"No","Yes")))</f>
        <v>No</v>
      </c>
      <c r="I39" s="6">
        <v>30.47</v>
      </c>
      <c r="J39" s="6">
        <v>37.25</v>
      </c>
      <c r="K39" s="105" t="str">
        <f>IF(J39="Div by 0", "N/A", IF(J39="N/A","N/A", IF(J39&gt;30, "No", IF(J39&lt;-30, "No", "Yes"))))</f>
        <v>No</v>
      </c>
    </row>
    <row r="40" spans="1:11" x14ac:dyDescent="0.2">
      <c r="A40" s="117" t="s">
        <v>375</v>
      </c>
      <c r="B40" s="113" t="s">
        <v>234</v>
      </c>
      <c r="C40" s="118">
        <v>1.2187049799</v>
      </c>
      <c r="D40" s="114" t="str">
        <f>IF($B40="N/A","N/A",IF(C40&gt;3,"No",IF(C40&lt;=0,"No","Yes")))</f>
        <v>Yes</v>
      </c>
      <c r="E40" s="118">
        <v>1.1657490032</v>
      </c>
      <c r="F40" s="114" t="str">
        <f>IF($B40="N/A","N/A",IF(E40&gt;3,"No",IF(E40&lt;=0,"No","Yes")))</f>
        <v>Yes</v>
      </c>
      <c r="G40" s="118">
        <v>0.75079800389999996</v>
      </c>
      <c r="H40" s="114" t="str">
        <f>IF($B40="N/A","N/A",IF(G40&gt;3,"No",IF(G40&lt;=0,"No","Yes")))</f>
        <v>Yes</v>
      </c>
      <c r="I40" s="115">
        <v>-4.3499999999999996</v>
      </c>
      <c r="J40" s="115">
        <v>-35.6</v>
      </c>
      <c r="K40" s="116" t="str">
        <f>IF(J40="Div by 0", "N/A", IF(J40="N/A","N/A", IF(J40&gt;30, "No", IF(J40&lt;-30, "No", "Yes"))))</f>
        <v>No</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31724</v>
      </c>
      <c r="D6" s="5" t="str">
        <f>IF($B6="N/A","N/A",IF(C6&gt;15,"No",IF(C6&lt;-15,"No","Yes")))</f>
        <v>N/A</v>
      </c>
      <c r="E6" s="23">
        <v>31640</v>
      </c>
      <c r="F6" s="5" t="str">
        <f>IF($B6="N/A","N/A",IF(E6&gt;15,"No",IF(E6&lt;-15,"No","Yes")))</f>
        <v>N/A</v>
      </c>
      <c r="G6" s="23">
        <v>30474</v>
      </c>
      <c r="H6" s="5" t="str">
        <f>IF($B6="N/A","N/A",IF(G6&gt;15,"No",IF(G6&lt;-15,"No","Yes")))</f>
        <v>N/A</v>
      </c>
      <c r="I6" s="6">
        <v>-0.26500000000000001</v>
      </c>
      <c r="J6" s="6">
        <v>-3.69</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1749</v>
      </c>
      <c r="J8" s="6" t="s">
        <v>1749</v>
      </c>
      <c r="K8" s="105" t="str">
        <f t="shared" si="0"/>
        <v>N/A</v>
      </c>
    </row>
    <row r="9" spans="1:11" x14ac:dyDescent="0.2">
      <c r="A9" s="101" t="s">
        <v>819</v>
      </c>
      <c r="B9" s="22" t="s">
        <v>213</v>
      </c>
      <c r="C9" s="64">
        <v>1349.3451015000001</v>
      </c>
      <c r="D9" s="5" t="str">
        <f>IF($B9="N/A","N/A",IF(C9&gt;15,"No",IF(C9&lt;-15,"No","Yes")))</f>
        <v>N/A</v>
      </c>
      <c r="E9" s="64">
        <v>1382.4006953000001</v>
      </c>
      <c r="F9" s="5" t="str">
        <f>IF($B9="N/A","N/A",IF(E9&gt;15,"No",IF(E9&lt;-15,"No","Yes")))</f>
        <v>N/A</v>
      </c>
      <c r="G9" s="64">
        <v>1434.7769902</v>
      </c>
      <c r="H9" s="5" t="str">
        <f>IF($B9="N/A","N/A",IF(G9&gt;15,"No",IF(G9&lt;-15,"No","Yes")))</f>
        <v>N/A</v>
      </c>
      <c r="I9" s="6">
        <v>2.4500000000000002</v>
      </c>
      <c r="J9" s="6">
        <v>3.7890000000000001</v>
      </c>
      <c r="K9" s="105" t="str">
        <f t="shared" si="0"/>
        <v>Yes</v>
      </c>
    </row>
    <row r="10" spans="1:11" x14ac:dyDescent="0.2">
      <c r="A10" s="101" t="s">
        <v>309</v>
      </c>
      <c r="B10" s="22" t="s">
        <v>213</v>
      </c>
      <c r="C10" s="4">
        <v>0.31521876180000002</v>
      </c>
      <c r="D10" s="5" t="str">
        <f>IF($B10="N/A","N/A",IF(C10&gt;15,"No",IF(C10&lt;-15,"No","Yes")))</f>
        <v>N/A</v>
      </c>
      <c r="E10" s="4">
        <v>0.20227560050000001</v>
      </c>
      <c r="F10" s="5" t="str">
        <f>IF($B10="N/A","N/A",IF(E10&gt;15,"No",IF(E10&lt;-15,"No","Yes")))</f>
        <v>N/A</v>
      </c>
      <c r="G10" s="4">
        <v>3.2814859000000001E-3</v>
      </c>
      <c r="H10" s="5" t="str">
        <f>IF($B10="N/A","N/A",IF(G10&gt;15,"No",IF(G10&lt;-15,"No","Yes")))</f>
        <v>N/A</v>
      </c>
      <c r="I10" s="6">
        <v>-35.799999999999997</v>
      </c>
      <c r="J10" s="6">
        <v>-98.4</v>
      </c>
      <c r="K10" s="105" t="str">
        <f t="shared" si="0"/>
        <v>No</v>
      </c>
    </row>
    <row r="11" spans="1:11" x14ac:dyDescent="0.2">
      <c r="A11" s="101" t="s">
        <v>821</v>
      </c>
      <c r="B11" s="22" t="s">
        <v>213</v>
      </c>
      <c r="C11" s="64">
        <v>816.51</v>
      </c>
      <c r="D11" s="5" t="str">
        <f>IF($B11="N/A","N/A",IF(C11&gt;15,"No",IF(C11&lt;-15,"No","Yes")))</f>
        <v>N/A</v>
      </c>
      <c r="E11" s="64">
        <v>1606.921875</v>
      </c>
      <c r="F11" s="5" t="str">
        <f>IF($B11="N/A","N/A",IF(E11&gt;15,"No",IF(E11&lt;-15,"No","Yes")))</f>
        <v>N/A</v>
      </c>
      <c r="G11" s="64">
        <v>763</v>
      </c>
      <c r="H11" s="5" t="str">
        <f>IF($B11="N/A","N/A",IF(G11&gt;15,"No",IF(G11&lt;-15,"No","Yes")))</f>
        <v>N/A</v>
      </c>
      <c r="I11" s="6">
        <v>96.8</v>
      </c>
      <c r="J11" s="6">
        <v>-52.5</v>
      </c>
      <c r="K11" s="105" t="str">
        <f t="shared" si="0"/>
        <v>No</v>
      </c>
    </row>
    <row r="12" spans="1:11" x14ac:dyDescent="0.2">
      <c r="A12" s="101" t="s">
        <v>310</v>
      </c>
      <c r="B12" s="22" t="s">
        <v>214</v>
      </c>
      <c r="C12" s="4">
        <v>0.13869625520000001</v>
      </c>
      <c r="D12" s="5" t="str">
        <f>IF($B12="N/A","N/A",IF(C12&gt;100,"No",IF(C12&lt;95,"No","Yes")))</f>
        <v>No</v>
      </c>
      <c r="E12" s="4">
        <v>16.621365359999999</v>
      </c>
      <c r="F12" s="5" t="str">
        <f>IF($B12="N/A","N/A",IF(E12&gt;100,"No",IF(E12&lt;95,"No","Yes")))</f>
        <v>No</v>
      </c>
      <c r="G12" s="4">
        <v>99.934370283000007</v>
      </c>
      <c r="H12" s="5" t="str">
        <f>IF($B12="N/A","N/A",IF(G12&gt;100,"No",IF(G12&lt;95,"No","Yes")))</f>
        <v>Yes</v>
      </c>
      <c r="I12" s="6">
        <v>11884</v>
      </c>
      <c r="J12" s="6">
        <v>501.2</v>
      </c>
      <c r="K12" s="105" t="str">
        <f t="shared" si="0"/>
        <v>No</v>
      </c>
    </row>
    <row r="13" spans="1:11" x14ac:dyDescent="0.2">
      <c r="A13" s="101" t="s">
        <v>822</v>
      </c>
      <c r="B13" s="22" t="s">
        <v>220</v>
      </c>
      <c r="C13" s="4">
        <v>1.4545454545000001</v>
      </c>
      <c r="D13" s="5" t="str">
        <f>IF($B13="N/A","N/A",IF(C13&gt;1,"Yes","No"))</f>
        <v>Yes</v>
      </c>
      <c r="E13" s="4">
        <v>1.2194333523000001</v>
      </c>
      <c r="F13" s="5" t="str">
        <f>IF($B13="N/A","N/A",IF(E13&gt;1,"Yes","No"))</f>
        <v>Yes</v>
      </c>
      <c r="G13" s="4">
        <v>1.1901884810000001</v>
      </c>
      <c r="H13" s="5" t="str">
        <f>IF($B13="N/A","N/A",IF(G13&gt;1,"Yes","No"))</f>
        <v>Yes</v>
      </c>
      <c r="I13" s="6">
        <v>-16.2</v>
      </c>
      <c r="J13" s="6">
        <v>-2.4</v>
      </c>
      <c r="K13" s="105" t="str">
        <f t="shared" si="0"/>
        <v>Yes</v>
      </c>
    </row>
    <row r="14" spans="1:11" x14ac:dyDescent="0.2">
      <c r="A14" s="101" t="s">
        <v>311</v>
      </c>
      <c r="B14" s="22" t="s">
        <v>214</v>
      </c>
      <c r="C14" s="4">
        <v>0.40978439039999998</v>
      </c>
      <c r="D14" s="5" t="str">
        <f>IF($B14="N/A","N/A",IF(C14&gt;100,"No",IF(C14&lt;95,"No","Yes")))</f>
        <v>No</v>
      </c>
      <c r="E14" s="4">
        <v>16.735145385999999</v>
      </c>
      <c r="F14" s="5" t="str">
        <f>IF($B14="N/A","N/A",IF(E14&gt;100,"No",IF(E14&lt;95,"No","Yes")))</f>
        <v>No</v>
      </c>
      <c r="G14" s="4">
        <v>99.806392333999995</v>
      </c>
      <c r="H14" s="5" t="str">
        <f>IF($B14="N/A","N/A",IF(G14&gt;100,"No",IF(G14&lt;95,"No","Yes")))</f>
        <v>Yes</v>
      </c>
      <c r="I14" s="6">
        <v>3984</v>
      </c>
      <c r="J14" s="6">
        <v>496.4</v>
      </c>
      <c r="K14" s="105" t="str">
        <f t="shared" si="0"/>
        <v>No</v>
      </c>
    </row>
    <row r="15" spans="1:11" x14ac:dyDescent="0.2">
      <c r="A15" s="101" t="s">
        <v>823</v>
      </c>
      <c r="B15" s="22" t="s">
        <v>221</v>
      </c>
      <c r="C15" s="4">
        <v>6.1461538461999998</v>
      </c>
      <c r="D15" s="5" t="str">
        <f>IF($B15="N/A","N/A",IF(C15&gt;3,"Yes","No"))</f>
        <v>Yes</v>
      </c>
      <c r="E15" s="4">
        <v>12.359206799000001</v>
      </c>
      <c r="F15" s="5" t="str">
        <f>IF($B15="N/A","N/A",IF(E15&gt;3,"Yes","No"))</f>
        <v>Yes</v>
      </c>
      <c r="G15" s="4">
        <v>13.801709683</v>
      </c>
      <c r="H15" s="5" t="str">
        <f>IF($B15="N/A","N/A",IF(G15&gt;3,"Yes","No"))</f>
        <v>Yes</v>
      </c>
      <c r="I15" s="6">
        <v>101.1</v>
      </c>
      <c r="J15" s="6">
        <v>11.67</v>
      </c>
      <c r="K15" s="105" t="str">
        <f t="shared" si="0"/>
        <v>Yes</v>
      </c>
    </row>
    <row r="16" spans="1:11" x14ac:dyDescent="0.2">
      <c r="A16" s="101" t="s">
        <v>824</v>
      </c>
      <c r="B16" s="22" t="s">
        <v>222</v>
      </c>
      <c r="C16" s="4">
        <v>5.6491299962000001</v>
      </c>
      <c r="D16" s="5" t="str">
        <f>IF($B16="N/A","N/A",IF(C16&gt;=8,"No",IF(C16&lt;2,"No","Yes")))</f>
        <v>Yes</v>
      </c>
      <c r="E16" s="4">
        <v>5.6220761157999997</v>
      </c>
      <c r="F16" s="5" t="str">
        <f>IF($B16="N/A","N/A",IF(E16&gt;=8,"No",IF(E16&lt;2,"No","Yes")))</f>
        <v>Yes</v>
      </c>
      <c r="G16" s="4">
        <v>5.6714576360000004</v>
      </c>
      <c r="H16" s="5" t="str">
        <f>IF($B16="N/A","N/A",IF(G16&gt;=8,"No",IF(G16&lt;2,"No","Yes")))</f>
        <v>Yes</v>
      </c>
      <c r="I16" s="6">
        <v>-0.47899999999999998</v>
      </c>
      <c r="J16" s="6">
        <v>0.87839999999999996</v>
      </c>
      <c r="K16" s="105" t="str">
        <f t="shared" si="0"/>
        <v>Yes</v>
      </c>
    </row>
    <row r="17" spans="1:11" x14ac:dyDescent="0.2">
      <c r="A17" s="101" t="s">
        <v>312</v>
      </c>
      <c r="B17" s="22" t="s">
        <v>223</v>
      </c>
      <c r="C17" s="4">
        <v>92.907577859</v>
      </c>
      <c r="D17" s="5" t="str">
        <f>IF(OR($B17="N/A",$C17="N/A"),"N/A",IF(C17&gt;100,"No",IF(C17&lt;98,"No","Yes")))</f>
        <v>No</v>
      </c>
      <c r="E17" s="4">
        <v>93.280657395999995</v>
      </c>
      <c r="F17" s="5" t="str">
        <f>IF(OR($B17="N/A",$E17="N/A"),"N/A",IF(E17&gt;100,"No",IF(E17&lt;98,"No","Yes")))</f>
        <v>No</v>
      </c>
      <c r="G17" s="4">
        <v>96.035965085000001</v>
      </c>
      <c r="H17" s="5" t="str">
        <f>IF($B17="N/A","N/A",IF(G17&gt;100,"No",IF(G17&lt;98,"No","Yes")))</f>
        <v>No</v>
      </c>
      <c r="I17" s="6">
        <v>0.40160000000000001</v>
      </c>
      <c r="J17" s="6">
        <v>2.9540000000000002</v>
      </c>
      <c r="K17" s="105" t="str">
        <f t="shared" si="0"/>
        <v>Yes</v>
      </c>
    </row>
    <row r="18" spans="1:11" x14ac:dyDescent="0.2">
      <c r="A18" s="101" t="s">
        <v>31</v>
      </c>
      <c r="B18" s="22" t="s">
        <v>214</v>
      </c>
      <c r="C18" s="4">
        <v>92.378010338999999</v>
      </c>
      <c r="D18" s="5" t="str">
        <f>IF($B18="N/A","N/A",IF(C18&gt;100,"No",IF(C18&lt;95,"No","Yes")))</f>
        <v>No</v>
      </c>
      <c r="E18" s="4">
        <v>92.022756005000005</v>
      </c>
      <c r="F18" s="5" t="str">
        <f>IF($B18="N/A","N/A",IF(E18&gt;100,"No",IF(E18&lt;95,"No","Yes")))</f>
        <v>No</v>
      </c>
      <c r="G18" s="4">
        <v>89.003740894000003</v>
      </c>
      <c r="H18" s="5" t="str">
        <f>IF($B18="N/A","N/A",IF(G18&gt;100,"No",IF(G18&lt;95,"No","Yes")))</f>
        <v>No</v>
      </c>
      <c r="I18" s="6">
        <v>-0.38500000000000001</v>
      </c>
      <c r="J18" s="6">
        <v>-3.28</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99.407388728000001</v>
      </c>
      <c r="D20" s="5" t="str">
        <f>IF($B20="N/A","N/A",IF(C20&gt;100,"No",IF(C20&lt;98,"No","Yes")))</f>
        <v>Yes</v>
      </c>
      <c r="E20" s="4">
        <v>99.554361568000004</v>
      </c>
      <c r="F20" s="5" t="str">
        <f>IF($B20="N/A","N/A",IF(E20&gt;100,"No",IF(E20&lt;98,"No","Yes")))</f>
        <v>Yes</v>
      </c>
      <c r="G20" s="4">
        <v>99.694821814999997</v>
      </c>
      <c r="H20" s="5" t="str">
        <f>IF($B20="N/A","N/A",IF(G20&gt;100,"No",IF(G20&lt;98,"No","Yes")))</f>
        <v>Yes</v>
      </c>
      <c r="I20" s="6">
        <v>0.14779999999999999</v>
      </c>
      <c r="J20" s="6">
        <v>0.1411</v>
      </c>
      <c r="K20" s="105" t="str">
        <f t="shared" si="0"/>
        <v>Yes</v>
      </c>
    </row>
    <row r="21" spans="1:11" x14ac:dyDescent="0.2">
      <c r="A21" s="101" t="s">
        <v>826</v>
      </c>
      <c r="B21" s="22" t="s">
        <v>225</v>
      </c>
      <c r="C21" s="4">
        <v>7.0900875189999999</v>
      </c>
      <c r="D21" s="5" t="str">
        <f>IF($B21="N/A","N/A",IF(C21&gt;=2,"Yes","No"))</f>
        <v>Yes</v>
      </c>
      <c r="E21" s="4">
        <v>7.4130607320999999</v>
      </c>
      <c r="F21" s="5" t="str">
        <f>IF($B21="N/A","N/A",IF(E21&gt;=2,"Yes","No"))</f>
        <v>Yes</v>
      </c>
      <c r="G21" s="4">
        <v>7.6697277903999996</v>
      </c>
      <c r="H21" s="5" t="str">
        <f>IF($B21="N/A","N/A",IF(G21&gt;=2,"Yes","No"))</f>
        <v>Yes</v>
      </c>
      <c r="I21" s="6">
        <v>4.5549999999999997</v>
      </c>
      <c r="J21" s="6">
        <v>3.4620000000000002</v>
      </c>
      <c r="K21" s="105" t="str">
        <f t="shared" si="0"/>
        <v>Yes</v>
      </c>
    </row>
    <row r="22" spans="1:11" x14ac:dyDescent="0.2">
      <c r="A22" s="101" t="s">
        <v>827</v>
      </c>
      <c r="B22" s="22" t="s">
        <v>226</v>
      </c>
      <c r="C22" s="4">
        <v>5.0799086757999996</v>
      </c>
      <c r="D22" s="5" t="str">
        <f>IF($B22="N/A","N/A",IF(C22&gt;30,"No",IF(C22&lt;5,"No","Yes")))</f>
        <v>Yes</v>
      </c>
      <c r="E22" s="4">
        <v>5.3049303152</v>
      </c>
      <c r="F22" s="5" t="str">
        <f>IF($B22="N/A","N/A",IF(E22&gt;30,"No",IF(E22&lt;5,"No","Yes")))</f>
        <v>Yes</v>
      </c>
      <c r="G22" s="4">
        <v>4.9241302129999998</v>
      </c>
      <c r="H22" s="5" t="str">
        <f>IF($B22="N/A","N/A",IF(G22&gt;30,"No",IF(G22&lt;5,"No","Yes")))</f>
        <v>No</v>
      </c>
      <c r="I22" s="6">
        <v>4.43</v>
      </c>
      <c r="J22" s="6">
        <v>-7.18</v>
      </c>
      <c r="K22" s="105" t="str">
        <f t="shared" si="0"/>
        <v>Yes</v>
      </c>
    </row>
    <row r="23" spans="1:11" x14ac:dyDescent="0.2">
      <c r="A23" s="101" t="s">
        <v>828</v>
      </c>
      <c r="B23" s="22" t="s">
        <v>227</v>
      </c>
      <c r="C23" s="4">
        <v>36.612125824000003</v>
      </c>
      <c r="D23" s="5" t="str">
        <f>IF($B23="N/A","N/A",IF(C23&gt;75,"No",IF(C23&lt;15,"No","Yes")))</f>
        <v>Yes</v>
      </c>
      <c r="E23" s="4">
        <v>36.115432235999997</v>
      </c>
      <c r="F23" s="5" t="str">
        <f>IF($B23="N/A","N/A",IF(E23&gt;75,"No",IF(E23&lt;15,"No","Yes")))</f>
        <v>Yes</v>
      </c>
      <c r="G23" s="4">
        <v>37.092261610999998</v>
      </c>
      <c r="H23" s="5" t="str">
        <f>IF($B23="N/A","N/A",IF(G23&gt;75,"No",IF(G23&lt;15,"No","Yes")))</f>
        <v>Yes</v>
      </c>
      <c r="I23" s="6">
        <v>-1.36</v>
      </c>
      <c r="J23" s="6">
        <v>2.7050000000000001</v>
      </c>
      <c r="K23" s="105" t="str">
        <f t="shared" si="0"/>
        <v>Yes</v>
      </c>
    </row>
    <row r="24" spans="1:11" x14ac:dyDescent="0.2">
      <c r="A24" s="101" t="s">
        <v>829</v>
      </c>
      <c r="B24" s="22" t="s">
        <v>228</v>
      </c>
      <c r="C24" s="4">
        <v>58.307965500000002</v>
      </c>
      <c r="D24" s="5" t="str">
        <f>IF($B24="N/A","N/A",IF(C24&gt;70,"No",IF(C24&lt;25,"No","Yes")))</f>
        <v>Yes</v>
      </c>
      <c r="E24" s="4">
        <v>58.576462745000001</v>
      </c>
      <c r="F24" s="5" t="str">
        <f>IF($B24="N/A","N/A",IF(E24&gt;70,"No",IF(E24&lt;25,"No","Yes")))</f>
        <v>Yes</v>
      </c>
      <c r="G24" s="4">
        <v>57.983608175999997</v>
      </c>
      <c r="H24" s="5" t="str">
        <f>IF($B24="N/A","N/A",IF(G24&gt;70,"No",IF(G24&lt;25,"No","Yes")))</f>
        <v>Yes</v>
      </c>
      <c r="I24" s="6">
        <v>0.46050000000000002</v>
      </c>
      <c r="J24" s="6">
        <v>-1.01</v>
      </c>
      <c r="K24" s="105" t="str">
        <f t="shared" si="0"/>
        <v>Yes</v>
      </c>
    </row>
    <row r="25" spans="1:11" x14ac:dyDescent="0.2">
      <c r="A25" s="101" t="s">
        <v>318</v>
      </c>
      <c r="B25" s="22" t="s">
        <v>229</v>
      </c>
      <c r="C25" s="4">
        <v>41.016265288</v>
      </c>
      <c r="D25" s="5" t="str">
        <f>IF($B25="N/A","N/A",IF(C25&gt;70,"No",IF(C25&lt;35,"No","Yes")))</f>
        <v>Yes</v>
      </c>
      <c r="E25" s="4">
        <v>42.08596713</v>
      </c>
      <c r="F25" s="5" t="str">
        <f>IF($B25="N/A","N/A",IF(E25&gt;70,"No",IF(E25&lt;35,"No","Yes")))</f>
        <v>Yes</v>
      </c>
      <c r="G25" s="4">
        <v>43.108879700999999</v>
      </c>
      <c r="H25" s="5" t="str">
        <f>IF($B25="N/A","N/A",IF(G25&gt;70,"No",IF(G25&lt;35,"No","Yes")))</f>
        <v>Yes</v>
      </c>
      <c r="I25" s="6">
        <v>2.6080000000000001</v>
      </c>
      <c r="J25" s="6">
        <v>2.431</v>
      </c>
      <c r="K25" s="105" t="str">
        <f t="shared" si="0"/>
        <v>Yes</v>
      </c>
    </row>
    <row r="26" spans="1:11" x14ac:dyDescent="0.2">
      <c r="A26" s="101" t="s">
        <v>830</v>
      </c>
      <c r="B26" s="22" t="s">
        <v>220</v>
      </c>
      <c r="C26" s="4">
        <v>2.3743467568000001</v>
      </c>
      <c r="D26" s="5" t="str">
        <f>IF($B26="N/A","N/A",IF(C26&gt;1,"Yes","No"))</f>
        <v>Yes</v>
      </c>
      <c r="E26" s="4">
        <v>2.3829227996000002</v>
      </c>
      <c r="F26" s="5" t="str">
        <f>IF($B26="N/A","N/A",IF(E26&gt;1,"Yes","No"))</f>
        <v>Yes</v>
      </c>
      <c r="G26" s="4">
        <v>2.3503082896</v>
      </c>
      <c r="H26" s="5" t="str">
        <f>IF($B26="N/A","N/A",IF(G26&gt;1,"Yes","No"))</f>
        <v>Yes</v>
      </c>
      <c r="I26" s="6">
        <v>0.36120000000000002</v>
      </c>
      <c r="J26" s="6">
        <v>-1.37</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1749</v>
      </c>
      <c r="J27" s="6" t="s">
        <v>1749</v>
      </c>
      <c r="K27" s="105" t="str">
        <f t="shared" si="0"/>
        <v>N/A</v>
      </c>
    </row>
    <row r="28" spans="1:11" x14ac:dyDescent="0.2">
      <c r="A28" s="101" t="s">
        <v>831</v>
      </c>
      <c r="B28" s="22" t="s">
        <v>213</v>
      </c>
      <c r="C28" s="4">
        <v>0.2228711958</v>
      </c>
      <c r="D28" s="5" t="str">
        <f>IF($B28="N/A","N/A",IF(C28&gt;15,"No",IF(C28&lt;-15,"No","Yes")))</f>
        <v>N/A</v>
      </c>
      <c r="E28" s="4">
        <v>9.8377891259000005</v>
      </c>
      <c r="F28" s="5" t="str">
        <f>IF($B28="N/A","N/A",IF(E28&gt;15,"No",IF(E28&lt;-15,"No","Yes")))</f>
        <v>N/A</v>
      </c>
      <c r="G28" s="4">
        <v>100</v>
      </c>
      <c r="H28" s="5" t="str">
        <f>IF($B28="N/A","N/A",IF(G28&gt;15,"No",IF(G28&lt;-15,"No","Yes")))</f>
        <v>N/A</v>
      </c>
      <c r="I28" s="6">
        <v>4314</v>
      </c>
      <c r="J28" s="6">
        <v>916.5</v>
      </c>
      <c r="K28" s="105" t="str">
        <f t="shared" si="0"/>
        <v>No</v>
      </c>
    </row>
    <row r="29" spans="1:11" x14ac:dyDescent="0.2">
      <c r="A29" s="101" t="s">
        <v>320</v>
      </c>
      <c r="B29" s="22" t="s">
        <v>213</v>
      </c>
      <c r="C29" s="4" t="s">
        <v>1749</v>
      </c>
      <c r="D29" s="5" t="str">
        <f>IF($B29="N/A","N/A",IF(C29&gt;15,"No",IF(C29&lt;-15,"No","Yes")))</f>
        <v>N/A</v>
      </c>
      <c r="E29" s="4" t="s">
        <v>1749</v>
      </c>
      <c r="F29" s="5" t="str">
        <f>IF($B29="N/A","N/A",IF(E29&gt;15,"No",IF(E29&lt;-15,"No","Yes")))</f>
        <v>N/A</v>
      </c>
      <c r="G29" s="4" t="s">
        <v>1749</v>
      </c>
      <c r="H29" s="5" t="str">
        <f>IF($B29="N/A","N/A",IF(G29&gt;15,"No",IF(G29&lt;-15,"No","Yes")))</f>
        <v>N/A</v>
      </c>
      <c r="I29" s="6" t="s">
        <v>1749</v>
      </c>
      <c r="J29" s="6" t="s">
        <v>1749</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1749</v>
      </c>
      <c r="J31" s="115" t="s">
        <v>1749</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103332</v>
      </c>
      <c r="D6" s="5" t="str">
        <f>IF(OR($B6="N/A",$C6="N/A"),"N/A",IF(C6&lt;0,"No","Yes"))</f>
        <v>N/A</v>
      </c>
      <c r="E6" s="23">
        <v>112438</v>
      </c>
      <c r="F6" s="5" t="str">
        <f>IF($B6="N/A","N/A",IF(E6&lt;0,"No","Yes"))</f>
        <v>N/A</v>
      </c>
      <c r="G6" s="23">
        <v>119518</v>
      </c>
      <c r="H6" s="5" t="str">
        <f>IF($B6="N/A","N/A",IF(G6&lt;0,"No","Yes"))</f>
        <v>N/A</v>
      </c>
      <c r="I6" s="6">
        <v>8.8119999999999994</v>
      </c>
      <c r="J6" s="6">
        <v>6.2969999999999997</v>
      </c>
      <c r="K6" s="105" t="str">
        <f t="shared" ref="K6:K35" si="0">IF(J6="Div by 0", "N/A", IF(J6="N/A","N/A", IF(J6&gt;30, "No", IF(J6&lt;-30, "No", "Yes"))))</f>
        <v>Yes</v>
      </c>
    </row>
    <row r="7" spans="1:11" x14ac:dyDescent="0.2">
      <c r="A7" s="101" t="s">
        <v>435</v>
      </c>
      <c r="B7" s="73" t="s">
        <v>213</v>
      </c>
      <c r="C7" s="5">
        <v>0.25935818529999999</v>
      </c>
      <c r="D7" s="5" t="str">
        <f t="shared" ref="D7:D17" si="1">IF(OR($B7="N/A",$C7="N/A"),"N/A",IF(C7&lt;0,"No","Yes"))</f>
        <v>N/A</v>
      </c>
      <c r="E7" s="5">
        <v>0.2187872427</v>
      </c>
      <c r="F7" s="5" t="str">
        <f t="shared" ref="F7:F17" si="2">IF($B7="N/A","N/A",IF(E7&lt;0,"No","Yes"))</f>
        <v>N/A</v>
      </c>
      <c r="G7" s="5">
        <v>0.30120985960000002</v>
      </c>
      <c r="H7" s="5" t="str">
        <f t="shared" ref="H7:H17" si="3">IF($B7="N/A","N/A",IF(G7&lt;0,"No","Yes"))</f>
        <v>N/A</v>
      </c>
      <c r="I7" s="6">
        <v>-15.6</v>
      </c>
      <c r="J7" s="6">
        <v>37.67</v>
      </c>
      <c r="K7" s="105" t="str">
        <f t="shared" si="0"/>
        <v>No</v>
      </c>
    </row>
    <row r="8" spans="1:11" x14ac:dyDescent="0.2">
      <c r="A8" s="101" t="s">
        <v>436</v>
      </c>
      <c r="B8" s="73" t="s">
        <v>213</v>
      </c>
      <c r="C8" s="5">
        <v>24.579026826</v>
      </c>
      <c r="D8" s="5" t="str">
        <f t="shared" si="1"/>
        <v>N/A</v>
      </c>
      <c r="E8" s="5">
        <v>24.717622156000001</v>
      </c>
      <c r="F8" s="5" t="str">
        <f t="shared" si="2"/>
        <v>N/A</v>
      </c>
      <c r="G8" s="5">
        <v>20.360113121000001</v>
      </c>
      <c r="H8" s="5" t="str">
        <f t="shared" si="3"/>
        <v>N/A</v>
      </c>
      <c r="I8" s="6">
        <v>0.56389999999999996</v>
      </c>
      <c r="J8" s="6">
        <v>-17.600000000000001</v>
      </c>
      <c r="K8" s="105" t="str">
        <f t="shared" si="0"/>
        <v>Yes</v>
      </c>
    </row>
    <row r="9" spans="1:11" x14ac:dyDescent="0.2">
      <c r="A9" s="101" t="s">
        <v>437</v>
      </c>
      <c r="B9" s="73" t="s">
        <v>213</v>
      </c>
      <c r="C9" s="5">
        <v>40.342778615999997</v>
      </c>
      <c r="D9" s="5" t="str">
        <f t="shared" si="1"/>
        <v>N/A</v>
      </c>
      <c r="E9" s="5">
        <v>39.994485849999997</v>
      </c>
      <c r="F9" s="5" t="str">
        <f t="shared" si="2"/>
        <v>N/A</v>
      </c>
      <c r="G9" s="5">
        <v>31.027125621</v>
      </c>
      <c r="H9" s="5" t="str">
        <f t="shared" si="3"/>
        <v>N/A</v>
      </c>
      <c r="I9" s="6">
        <v>-0.86299999999999999</v>
      </c>
      <c r="J9" s="6">
        <v>-22.4</v>
      </c>
      <c r="K9" s="105" t="str">
        <f t="shared" si="0"/>
        <v>Yes</v>
      </c>
    </row>
    <row r="10" spans="1:11" x14ac:dyDescent="0.2">
      <c r="A10" s="101" t="s">
        <v>438</v>
      </c>
      <c r="B10" s="73" t="s">
        <v>213</v>
      </c>
      <c r="C10" s="5">
        <v>34.758835597999997</v>
      </c>
      <c r="D10" s="5" t="str">
        <f t="shared" si="1"/>
        <v>N/A</v>
      </c>
      <c r="E10" s="5">
        <v>35.048649032999997</v>
      </c>
      <c r="F10" s="5" t="str">
        <f t="shared" si="2"/>
        <v>N/A</v>
      </c>
      <c r="G10" s="5">
        <v>48.266369918999999</v>
      </c>
      <c r="H10" s="5" t="str">
        <f t="shared" si="3"/>
        <v>N/A</v>
      </c>
      <c r="I10" s="6">
        <v>0.83379999999999999</v>
      </c>
      <c r="J10" s="6">
        <v>37.71</v>
      </c>
      <c r="K10" s="105" t="str">
        <f t="shared" si="0"/>
        <v>No</v>
      </c>
    </row>
    <row r="11" spans="1:11" x14ac:dyDescent="0.2">
      <c r="A11" s="102" t="s">
        <v>324</v>
      </c>
      <c r="B11" s="73" t="s">
        <v>213</v>
      </c>
      <c r="C11" s="5">
        <v>98.658692369999997</v>
      </c>
      <c r="D11" s="5" t="str">
        <f t="shared" si="1"/>
        <v>N/A</v>
      </c>
      <c r="E11" s="5">
        <v>74.914174923000004</v>
      </c>
      <c r="F11" s="5" t="str">
        <f t="shared" si="2"/>
        <v>N/A</v>
      </c>
      <c r="G11" s="5">
        <v>0</v>
      </c>
      <c r="H11" s="5" t="str">
        <f t="shared" si="3"/>
        <v>N/A</v>
      </c>
      <c r="I11" s="6">
        <v>-24.1</v>
      </c>
      <c r="J11" s="6">
        <v>-100</v>
      </c>
      <c r="K11" s="105" t="str">
        <f t="shared" si="0"/>
        <v>No</v>
      </c>
    </row>
    <row r="12" spans="1:11" x14ac:dyDescent="0.2">
      <c r="A12" s="102" t="s">
        <v>310</v>
      </c>
      <c r="B12" s="73" t="s">
        <v>213</v>
      </c>
      <c r="C12" s="5">
        <v>0.38129524250000002</v>
      </c>
      <c r="D12" s="5" t="str">
        <f t="shared" si="1"/>
        <v>N/A</v>
      </c>
      <c r="E12" s="5">
        <v>36.922570661000002</v>
      </c>
      <c r="F12" s="5" t="str">
        <f t="shared" si="2"/>
        <v>N/A</v>
      </c>
      <c r="G12" s="5">
        <v>97.919978580999995</v>
      </c>
      <c r="H12" s="5" t="str">
        <f t="shared" si="3"/>
        <v>N/A</v>
      </c>
      <c r="I12" s="6">
        <v>9583</v>
      </c>
      <c r="J12" s="6">
        <v>165.2</v>
      </c>
      <c r="K12" s="105" t="str">
        <f t="shared" si="0"/>
        <v>No</v>
      </c>
    </row>
    <row r="13" spans="1:11" x14ac:dyDescent="0.2">
      <c r="A13" s="102" t="s">
        <v>822</v>
      </c>
      <c r="B13" s="73" t="s">
        <v>213</v>
      </c>
      <c r="C13" s="5">
        <v>1.1903553299</v>
      </c>
      <c r="D13" s="5" t="str">
        <f t="shared" si="1"/>
        <v>N/A</v>
      </c>
      <c r="E13" s="5">
        <v>1.1753583042</v>
      </c>
      <c r="F13" s="5" t="str">
        <f t="shared" si="2"/>
        <v>N/A</v>
      </c>
      <c r="G13" s="5">
        <v>1.1455157564</v>
      </c>
      <c r="H13" s="5" t="str">
        <f t="shared" si="3"/>
        <v>N/A</v>
      </c>
      <c r="I13" s="6">
        <v>-1.26</v>
      </c>
      <c r="J13" s="6">
        <v>-2.54</v>
      </c>
      <c r="K13" s="105" t="str">
        <f t="shared" si="0"/>
        <v>Yes</v>
      </c>
    </row>
    <row r="14" spans="1:11" x14ac:dyDescent="0.2">
      <c r="A14" s="102" t="s">
        <v>311</v>
      </c>
      <c r="B14" s="73" t="s">
        <v>213</v>
      </c>
      <c r="C14" s="5">
        <v>0.4887159834</v>
      </c>
      <c r="D14" s="5" t="str">
        <f t="shared" si="1"/>
        <v>N/A</v>
      </c>
      <c r="E14" s="5">
        <v>41.260961596999998</v>
      </c>
      <c r="F14" s="5" t="str">
        <f t="shared" si="2"/>
        <v>N/A</v>
      </c>
      <c r="G14" s="5">
        <v>98.846198899000001</v>
      </c>
      <c r="H14" s="5" t="str">
        <f t="shared" si="3"/>
        <v>N/A</v>
      </c>
      <c r="I14" s="6">
        <v>8343</v>
      </c>
      <c r="J14" s="6">
        <v>139.6</v>
      </c>
      <c r="K14" s="105" t="str">
        <f t="shared" si="0"/>
        <v>No</v>
      </c>
    </row>
    <row r="15" spans="1:11" x14ac:dyDescent="0.2">
      <c r="A15" s="102" t="s">
        <v>823</v>
      </c>
      <c r="B15" s="73" t="s">
        <v>213</v>
      </c>
      <c r="C15" s="5">
        <v>8.8336633662999997</v>
      </c>
      <c r="D15" s="5" t="str">
        <f t="shared" si="1"/>
        <v>N/A</v>
      </c>
      <c r="E15" s="5">
        <v>9.7003642791000004</v>
      </c>
      <c r="F15" s="5" t="str">
        <f t="shared" si="2"/>
        <v>N/A</v>
      </c>
      <c r="G15" s="5">
        <v>10.415781409999999</v>
      </c>
      <c r="H15" s="5" t="str">
        <f t="shared" si="3"/>
        <v>N/A</v>
      </c>
      <c r="I15" s="6">
        <v>9.8109999999999999</v>
      </c>
      <c r="J15" s="6">
        <v>7.375</v>
      </c>
      <c r="K15" s="105" t="str">
        <f t="shared" si="0"/>
        <v>Yes</v>
      </c>
    </row>
    <row r="16" spans="1:11" x14ac:dyDescent="0.2">
      <c r="A16" s="102" t="s">
        <v>832</v>
      </c>
      <c r="B16" s="73" t="s">
        <v>213</v>
      </c>
      <c r="C16" s="5">
        <v>3.8090136647000001</v>
      </c>
      <c r="D16" s="5" t="str">
        <f t="shared" si="1"/>
        <v>N/A</v>
      </c>
      <c r="E16" s="5">
        <v>4.0118198474</v>
      </c>
      <c r="F16" s="5" t="str">
        <f t="shared" si="2"/>
        <v>N/A</v>
      </c>
      <c r="G16" s="5">
        <v>4.0351411503000003</v>
      </c>
      <c r="H16" s="5" t="str">
        <f t="shared" si="3"/>
        <v>N/A</v>
      </c>
      <c r="I16" s="6">
        <v>5.3239999999999998</v>
      </c>
      <c r="J16" s="6">
        <v>0.58130000000000004</v>
      </c>
      <c r="K16" s="105" t="str">
        <f t="shared" si="0"/>
        <v>Yes</v>
      </c>
    </row>
    <row r="17" spans="1:11" x14ac:dyDescent="0.2">
      <c r="A17" s="102" t="s">
        <v>825</v>
      </c>
      <c r="B17" s="73" t="s">
        <v>213</v>
      </c>
      <c r="C17" s="5">
        <v>5.8187134502999998</v>
      </c>
      <c r="D17" s="5" t="str">
        <f t="shared" si="1"/>
        <v>N/A</v>
      </c>
      <c r="E17" s="5">
        <v>5.9862264770999998</v>
      </c>
      <c r="F17" s="5" t="str">
        <f t="shared" si="2"/>
        <v>N/A</v>
      </c>
      <c r="G17" s="5">
        <v>6.4640444083000004</v>
      </c>
      <c r="H17" s="5" t="str">
        <f t="shared" si="3"/>
        <v>N/A</v>
      </c>
      <c r="I17" s="6">
        <v>2.879</v>
      </c>
      <c r="J17" s="6">
        <v>7.9820000000000002</v>
      </c>
      <c r="K17" s="105" t="str">
        <f t="shared" si="0"/>
        <v>Yes</v>
      </c>
    </row>
    <row r="18" spans="1:11" x14ac:dyDescent="0.2">
      <c r="A18" s="101"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05" t="str">
        <f t="shared" si="0"/>
        <v>Yes</v>
      </c>
    </row>
    <row r="19" spans="1:11" x14ac:dyDescent="0.2">
      <c r="A19" s="101" t="s">
        <v>31</v>
      </c>
      <c r="B19" s="22" t="s">
        <v>214</v>
      </c>
      <c r="C19" s="5">
        <v>99.734835287999999</v>
      </c>
      <c r="D19" s="5" t="str">
        <f>IF(OR($B19="N/A",$C19="N/A"),"N/A",IF(C19&gt;100,"No",IF(C19&lt;95,"No","Yes")))</f>
        <v>Yes</v>
      </c>
      <c r="E19" s="5">
        <v>99.584659990000006</v>
      </c>
      <c r="F19" s="5" t="str">
        <f>IF(OR($B19="N/A",$E19="N/A"),"N/A",IF(E19&gt;100,"No",IF(E19&lt;98,"No","Yes")))</f>
        <v>Yes</v>
      </c>
      <c r="G19" s="5">
        <v>99.256178985999995</v>
      </c>
      <c r="H19" s="5" t="str">
        <f>IF($B19="N/A","N/A",IF(G19&gt;100,"No",IF(G19&lt;95,"No","Yes")))</f>
        <v>Yes</v>
      </c>
      <c r="I19" s="6">
        <v>-0.151</v>
      </c>
      <c r="J19" s="6">
        <v>-0.33</v>
      </c>
      <c r="K19" s="105" t="str">
        <f t="shared" si="0"/>
        <v>Yes</v>
      </c>
    </row>
    <row r="20" spans="1:11" x14ac:dyDescent="0.2">
      <c r="A20" s="102" t="s">
        <v>313</v>
      </c>
      <c r="B20" s="73" t="s">
        <v>213</v>
      </c>
      <c r="C20" s="5">
        <v>99.479348121000001</v>
      </c>
      <c r="D20" s="5" t="str">
        <f t="shared" ref="D20:D35" si="4">IF(OR($B20="N/A",$C20="N/A"),"N/A",IF(C20&lt;0,"No","Yes"))</f>
        <v>N/A</v>
      </c>
      <c r="E20" s="5">
        <v>99.554421102999996</v>
      </c>
      <c r="F20" s="5" t="str">
        <f t="shared" ref="F20:F34" si="5">IF($B20="N/A","N/A",IF(E20&lt;0,"No","Yes"))</f>
        <v>N/A</v>
      </c>
      <c r="G20" s="5">
        <v>100</v>
      </c>
      <c r="H20" s="5" t="str">
        <f t="shared" ref="H20:H35" si="6">IF($B20="N/A","N/A",IF(G20&lt;0,"No","Yes"))</f>
        <v>N/A</v>
      </c>
      <c r="I20" s="6">
        <v>7.5499999999999998E-2</v>
      </c>
      <c r="J20" s="6">
        <v>0.4476</v>
      </c>
      <c r="K20" s="105" t="str">
        <f t="shared" si="0"/>
        <v>Yes</v>
      </c>
    </row>
    <row r="21" spans="1:11" x14ac:dyDescent="0.2">
      <c r="A21" s="102" t="s">
        <v>833</v>
      </c>
      <c r="B21" s="73" t="s">
        <v>213</v>
      </c>
      <c r="C21" s="5">
        <v>0</v>
      </c>
      <c r="D21" s="5" t="str">
        <f t="shared" si="4"/>
        <v>N/A</v>
      </c>
      <c r="E21" s="5">
        <v>2.6681371000000001E-3</v>
      </c>
      <c r="F21" s="5" t="str">
        <f t="shared" si="5"/>
        <v>N/A</v>
      </c>
      <c r="G21" s="5">
        <v>3.3467762000000002E-3</v>
      </c>
      <c r="H21" s="5" t="str">
        <f t="shared" si="6"/>
        <v>N/A</v>
      </c>
      <c r="I21" s="6" t="s">
        <v>1749</v>
      </c>
      <c r="J21" s="6">
        <v>25.43</v>
      </c>
      <c r="K21" s="105" t="str">
        <f t="shared" si="0"/>
        <v>Yes</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5.8352010993999999</v>
      </c>
      <c r="D23" s="5" t="str">
        <f t="shared" si="4"/>
        <v>N/A</v>
      </c>
      <c r="E23" s="5">
        <v>5.9160070438999997</v>
      </c>
      <c r="F23" s="5" t="str">
        <f t="shared" si="5"/>
        <v>N/A</v>
      </c>
      <c r="G23" s="5">
        <v>6.2156997271999996</v>
      </c>
      <c r="H23" s="5" t="str">
        <f t="shared" si="6"/>
        <v>N/A</v>
      </c>
      <c r="I23" s="6">
        <v>1.385</v>
      </c>
      <c r="J23" s="6">
        <v>5.0659999999999998</v>
      </c>
      <c r="K23" s="105" t="str">
        <f t="shared" si="0"/>
        <v>Yes</v>
      </c>
    </row>
    <row r="24" spans="1:11" x14ac:dyDescent="0.2">
      <c r="A24" s="102" t="s">
        <v>315</v>
      </c>
      <c r="B24" s="73" t="s">
        <v>213</v>
      </c>
      <c r="C24" s="5">
        <v>3.7306932992999999</v>
      </c>
      <c r="D24" s="5" t="str">
        <f t="shared" si="4"/>
        <v>N/A</v>
      </c>
      <c r="E24" s="5">
        <v>3.5201622226999998</v>
      </c>
      <c r="F24" s="5" t="str">
        <f t="shared" si="5"/>
        <v>N/A</v>
      </c>
      <c r="G24" s="5">
        <v>3.5191351929999999</v>
      </c>
      <c r="H24" s="5" t="str">
        <f t="shared" si="6"/>
        <v>N/A</v>
      </c>
      <c r="I24" s="6">
        <v>-5.64</v>
      </c>
      <c r="J24" s="6">
        <v>-2.9000000000000001E-2</v>
      </c>
      <c r="K24" s="105" t="str">
        <f t="shared" si="0"/>
        <v>Yes</v>
      </c>
    </row>
    <row r="25" spans="1:11" x14ac:dyDescent="0.2">
      <c r="A25" s="102" t="s">
        <v>316</v>
      </c>
      <c r="B25" s="73" t="s">
        <v>213</v>
      </c>
      <c r="C25" s="5">
        <v>18.044748965</v>
      </c>
      <c r="D25" s="5" t="str">
        <f t="shared" si="4"/>
        <v>N/A</v>
      </c>
      <c r="E25" s="5">
        <v>18.915313328</v>
      </c>
      <c r="F25" s="5" t="str">
        <f t="shared" si="5"/>
        <v>N/A</v>
      </c>
      <c r="G25" s="5">
        <v>21.552402148999999</v>
      </c>
      <c r="H25" s="5" t="str">
        <f t="shared" si="6"/>
        <v>N/A</v>
      </c>
      <c r="I25" s="6">
        <v>4.8239999999999998</v>
      </c>
      <c r="J25" s="6">
        <v>13.94</v>
      </c>
      <c r="K25" s="105" t="str">
        <f t="shared" si="0"/>
        <v>Yes</v>
      </c>
    </row>
    <row r="26" spans="1:11" x14ac:dyDescent="0.2">
      <c r="A26" s="102" t="s">
        <v>317</v>
      </c>
      <c r="B26" s="73" t="s">
        <v>213</v>
      </c>
      <c r="C26" s="5">
        <v>78.224557735999994</v>
      </c>
      <c r="D26" s="5" t="str">
        <f t="shared" si="4"/>
        <v>N/A</v>
      </c>
      <c r="E26" s="5">
        <v>77.564524449000004</v>
      </c>
      <c r="F26" s="5" t="str">
        <f t="shared" si="5"/>
        <v>N/A</v>
      </c>
      <c r="G26" s="5">
        <v>74.928462658000001</v>
      </c>
      <c r="H26" s="5" t="str">
        <f t="shared" si="6"/>
        <v>N/A</v>
      </c>
      <c r="I26" s="6">
        <v>-0.84399999999999997</v>
      </c>
      <c r="J26" s="6">
        <v>-3.4</v>
      </c>
      <c r="K26" s="105" t="str">
        <f t="shared" si="0"/>
        <v>Yes</v>
      </c>
    </row>
    <row r="27" spans="1:11" x14ac:dyDescent="0.2">
      <c r="A27" s="102" t="s">
        <v>318</v>
      </c>
      <c r="B27" s="73" t="s">
        <v>213</v>
      </c>
      <c r="C27" s="5">
        <v>55.642976038</v>
      </c>
      <c r="D27" s="5" t="str">
        <f t="shared" si="4"/>
        <v>N/A</v>
      </c>
      <c r="E27" s="5">
        <v>54.320603355000003</v>
      </c>
      <c r="F27" s="5" t="str">
        <f t="shared" si="5"/>
        <v>N/A</v>
      </c>
      <c r="G27" s="5">
        <v>49.352398802000003</v>
      </c>
      <c r="H27" s="5" t="str">
        <f t="shared" si="6"/>
        <v>N/A</v>
      </c>
      <c r="I27" s="6">
        <v>-2.38</v>
      </c>
      <c r="J27" s="6">
        <v>-9.15</v>
      </c>
      <c r="K27" s="105" t="str">
        <f t="shared" si="0"/>
        <v>Yes</v>
      </c>
    </row>
    <row r="28" spans="1:11" x14ac:dyDescent="0.2">
      <c r="A28" s="102" t="s">
        <v>830</v>
      </c>
      <c r="B28" s="73" t="s">
        <v>213</v>
      </c>
      <c r="C28" s="5">
        <v>2.1024749116999999</v>
      </c>
      <c r="D28" s="5" t="str">
        <f t="shared" si="4"/>
        <v>N/A</v>
      </c>
      <c r="E28" s="5">
        <v>2.1523323018</v>
      </c>
      <c r="F28" s="5" t="str">
        <f t="shared" si="5"/>
        <v>N/A</v>
      </c>
      <c r="G28" s="5">
        <v>2.1705009747999999</v>
      </c>
      <c r="H28" s="5" t="str">
        <f t="shared" si="6"/>
        <v>N/A</v>
      </c>
      <c r="I28" s="6">
        <v>2.371</v>
      </c>
      <c r="J28" s="6">
        <v>0.84409999999999996</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1749</v>
      </c>
      <c r="J29" s="6" t="s">
        <v>1749</v>
      </c>
      <c r="K29" s="105" t="str">
        <f t="shared" si="0"/>
        <v>N/A</v>
      </c>
    </row>
    <row r="30" spans="1:11" x14ac:dyDescent="0.2">
      <c r="A30" s="102" t="s">
        <v>831</v>
      </c>
      <c r="B30" s="73" t="s">
        <v>213</v>
      </c>
      <c r="C30" s="5">
        <v>99.36518427</v>
      </c>
      <c r="D30" s="5" t="str">
        <f t="shared" si="4"/>
        <v>N/A</v>
      </c>
      <c r="E30" s="5">
        <v>71.937063051999999</v>
      </c>
      <c r="F30" s="5" t="str">
        <f t="shared" si="5"/>
        <v>N/A</v>
      </c>
      <c r="G30" s="5">
        <v>100</v>
      </c>
      <c r="H30" s="5" t="str">
        <f t="shared" si="6"/>
        <v>N/A</v>
      </c>
      <c r="I30" s="6">
        <v>-27.6</v>
      </c>
      <c r="J30" s="6">
        <v>39.01</v>
      </c>
      <c r="K30" s="105" t="str">
        <f t="shared" si="0"/>
        <v>No</v>
      </c>
    </row>
    <row r="31" spans="1:11" x14ac:dyDescent="0.2">
      <c r="A31" s="101" t="s">
        <v>320</v>
      </c>
      <c r="B31" s="22" t="s">
        <v>213</v>
      </c>
      <c r="C31" s="5" t="s">
        <v>1749</v>
      </c>
      <c r="D31" s="5" t="str">
        <f t="shared" si="4"/>
        <v>N/A</v>
      </c>
      <c r="E31" s="5" t="s">
        <v>1749</v>
      </c>
      <c r="F31" s="5" t="str">
        <f t="shared" si="5"/>
        <v>N/A</v>
      </c>
      <c r="G31" s="5" t="s">
        <v>1749</v>
      </c>
      <c r="H31" s="5" t="str">
        <f t="shared" si="6"/>
        <v>N/A</v>
      </c>
      <c r="I31" s="6" t="s">
        <v>1749</v>
      </c>
      <c r="J31" s="6" t="s">
        <v>1749</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1749</v>
      </c>
      <c r="J33" s="6" t="s">
        <v>1749</v>
      </c>
      <c r="K33" s="105" t="str">
        <f t="shared" si="0"/>
        <v>N/A</v>
      </c>
    </row>
    <row r="34" spans="1:11" x14ac:dyDescent="0.2">
      <c r="A34" s="102" t="s">
        <v>323</v>
      </c>
      <c r="B34" s="73" t="s">
        <v>213</v>
      </c>
      <c r="C34" s="5">
        <v>23.15546007</v>
      </c>
      <c r="D34" s="5" t="str">
        <f t="shared" si="4"/>
        <v>N/A</v>
      </c>
      <c r="E34" s="5">
        <v>23.441363240000001</v>
      </c>
      <c r="F34" s="5" t="str">
        <f t="shared" si="5"/>
        <v>N/A</v>
      </c>
      <c r="G34" s="5">
        <v>20.419518399000001</v>
      </c>
      <c r="H34" s="5" t="str">
        <f t="shared" si="6"/>
        <v>N/A</v>
      </c>
      <c r="I34" s="6">
        <v>1.2350000000000001</v>
      </c>
      <c r="J34" s="6">
        <v>-12.9</v>
      </c>
      <c r="K34" s="105" t="str">
        <f t="shared" si="0"/>
        <v>Yes</v>
      </c>
    </row>
    <row r="35" spans="1:11" x14ac:dyDescent="0.2">
      <c r="A35" s="102" t="s">
        <v>1706</v>
      </c>
      <c r="B35" s="73" t="s">
        <v>213</v>
      </c>
      <c r="C35" s="5">
        <v>23.966438277000002</v>
      </c>
      <c r="D35" s="5" t="str">
        <f t="shared" si="4"/>
        <v>N/A</v>
      </c>
      <c r="E35" s="5">
        <v>23.405788079000001</v>
      </c>
      <c r="F35" s="5" t="str">
        <f>IF($B35="N/A","N/A",IF(E35&lt;0,"No","Yes"))</f>
        <v>N/A</v>
      </c>
      <c r="G35" s="5">
        <v>20.709851235999999</v>
      </c>
      <c r="H35" s="5" t="str">
        <f t="shared" si="6"/>
        <v>N/A</v>
      </c>
      <c r="I35" s="6">
        <v>-2.34</v>
      </c>
      <c r="J35" s="6">
        <v>-11.5</v>
      </c>
      <c r="K35" s="105" t="str">
        <f t="shared" si="0"/>
        <v>Yes</v>
      </c>
    </row>
    <row r="36" spans="1:11" x14ac:dyDescent="0.2">
      <c r="A36" s="103" t="s">
        <v>372</v>
      </c>
      <c r="B36" s="1" t="s">
        <v>213</v>
      </c>
      <c r="C36" s="4">
        <v>93.530561684999995</v>
      </c>
      <c r="D36" s="5" t="str">
        <f t="shared" ref="D36:D39" si="7">IF($B36="N/A","N/A",IF(C36&lt;0,"No","Yes"))</f>
        <v>N/A</v>
      </c>
      <c r="E36" s="4">
        <v>92.162791939000002</v>
      </c>
      <c r="F36" s="5" t="str">
        <f t="shared" ref="F36:F39" si="8">IF($B36="N/A","N/A",IF(E36&lt;0,"No","Yes"))</f>
        <v>N/A</v>
      </c>
      <c r="G36" s="4">
        <v>90.003179437</v>
      </c>
      <c r="H36" s="5" t="str">
        <f t="shared" ref="H36:H39" si="9">IF($B36="N/A","N/A",IF(G36&lt;0,"No","Yes"))</f>
        <v>N/A</v>
      </c>
      <c r="I36" s="6">
        <v>-1.46</v>
      </c>
      <c r="J36" s="6">
        <v>-2.34</v>
      </c>
      <c r="K36" s="105" t="str">
        <f>IF(J36="Div by 0", "N/A", IF(J36="N/A","N/A", IF(J36&gt;30, "No", IF(J36&lt;-30, "No", "Yes"))))</f>
        <v>Yes</v>
      </c>
    </row>
    <row r="37" spans="1:11" x14ac:dyDescent="0.2">
      <c r="A37" s="103" t="s">
        <v>373</v>
      </c>
      <c r="B37" s="1" t="s">
        <v>213</v>
      </c>
      <c r="C37" s="4">
        <v>4.7642550226000004</v>
      </c>
      <c r="D37" s="5" t="str">
        <f t="shared" si="7"/>
        <v>N/A</v>
      </c>
      <c r="E37" s="4">
        <v>5.5337163591999996</v>
      </c>
      <c r="F37" s="5" t="str">
        <f t="shared" si="8"/>
        <v>N/A</v>
      </c>
      <c r="G37" s="4">
        <v>6.7019193762000002</v>
      </c>
      <c r="H37" s="5" t="str">
        <f t="shared" si="9"/>
        <v>N/A</v>
      </c>
      <c r="I37" s="6">
        <v>16.149999999999999</v>
      </c>
      <c r="J37" s="6">
        <v>21.11</v>
      </c>
      <c r="K37" s="105" t="str">
        <f>IF(J37="Div by 0", "N/A", IF(J37="N/A","N/A", IF(J37&gt;30, "No", IF(J37&lt;-30, "No", "Yes"))))</f>
        <v>Yes</v>
      </c>
    </row>
    <row r="38" spans="1:11" x14ac:dyDescent="0.2">
      <c r="A38" s="103" t="s">
        <v>374</v>
      </c>
      <c r="B38" s="1" t="s">
        <v>213</v>
      </c>
      <c r="C38" s="4">
        <v>0.37355320710000001</v>
      </c>
      <c r="D38" s="5" t="str">
        <f t="shared" si="7"/>
        <v>N/A</v>
      </c>
      <c r="E38" s="4">
        <v>0.51939735679999999</v>
      </c>
      <c r="F38" s="5" t="str">
        <f t="shared" si="8"/>
        <v>N/A</v>
      </c>
      <c r="G38" s="4">
        <v>0.67019193759999995</v>
      </c>
      <c r="H38" s="5" t="str">
        <f t="shared" si="9"/>
        <v>N/A</v>
      </c>
      <c r="I38" s="6">
        <v>39.04</v>
      </c>
      <c r="J38" s="6">
        <v>29.03</v>
      </c>
      <c r="K38" s="105" t="str">
        <f>IF(J38="Div by 0", "N/A", IF(J38="N/A","N/A", IF(J38&gt;30, "No", IF(J38&lt;-30, "No", "Yes"))))</f>
        <v>Yes</v>
      </c>
    </row>
    <row r="39" spans="1:11" x14ac:dyDescent="0.2">
      <c r="A39" s="120" t="s">
        <v>375</v>
      </c>
      <c r="B39" s="121" t="s">
        <v>213</v>
      </c>
      <c r="C39" s="118">
        <v>0.38613401460000002</v>
      </c>
      <c r="D39" s="114" t="str">
        <f t="shared" si="7"/>
        <v>N/A</v>
      </c>
      <c r="E39" s="118">
        <v>0.46425585660000002</v>
      </c>
      <c r="F39" s="114" t="str">
        <f t="shared" si="8"/>
        <v>N/A</v>
      </c>
      <c r="G39" s="118">
        <v>0.78230894090000003</v>
      </c>
      <c r="H39" s="114" t="str">
        <f t="shared" si="9"/>
        <v>N/A</v>
      </c>
      <c r="I39" s="115">
        <v>20.23</v>
      </c>
      <c r="J39" s="115">
        <v>68.510000000000005</v>
      </c>
      <c r="K39" s="116" t="str">
        <f>IF(J39="Div by 0", "N/A", IF(J39="N/A","N/A", IF(J39&gt;30, "No", IF(J39&lt;-30, "No", "Yes"))))</f>
        <v>No</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211035</v>
      </c>
      <c r="D7" s="19" t="str">
        <f>IF($B7="N/A","N/A",IF(C7&gt;15,"No",IF(C7&lt;-15,"No","Yes")))</f>
        <v>N/A</v>
      </c>
      <c r="E7" s="18">
        <v>226318</v>
      </c>
      <c r="F7" s="19" t="str">
        <f>IF($B7="N/A","N/A",IF(E7&gt;15,"No",IF(E7&lt;-15,"No","Yes")))</f>
        <v>N/A</v>
      </c>
      <c r="G7" s="18">
        <v>183542</v>
      </c>
      <c r="H7" s="19" t="str">
        <f>IF($B7="N/A","N/A",IF(G7&gt;15,"No",IF(G7&lt;-15,"No","Yes")))</f>
        <v>N/A</v>
      </c>
      <c r="I7" s="20">
        <v>7.242</v>
      </c>
      <c r="J7" s="20">
        <v>-18.899999999999999</v>
      </c>
      <c r="K7" s="106" t="str">
        <f t="shared" ref="K7:K24" si="0">IF(J7="Div by 0", "N/A", IF(J7="N/A","N/A", IF(J7&gt;30, "No", IF(J7&lt;-30, "No", "Yes"))))</f>
        <v>Yes</v>
      </c>
    </row>
    <row r="8" spans="1:11" x14ac:dyDescent="0.2">
      <c r="A8" s="122" t="s">
        <v>362</v>
      </c>
      <c r="B8" s="17" t="s">
        <v>213</v>
      </c>
      <c r="C8" s="21">
        <v>98.258108844999995</v>
      </c>
      <c r="D8" s="19" t="str">
        <f>IF($B8="N/A","N/A",IF(C8&gt;15,"No",IF(C8&lt;-15,"No","Yes")))</f>
        <v>N/A</v>
      </c>
      <c r="E8" s="21">
        <v>98.218436006000005</v>
      </c>
      <c r="F8" s="19" t="str">
        <f>IF($B8="N/A","N/A",IF(E8&gt;15,"No",IF(E8&lt;-15,"No","Yes")))</f>
        <v>N/A</v>
      </c>
      <c r="G8" s="21">
        <v>96.093537174000005</v>
      </c>
      <c r="H8" s="19" t="str">
        <f>IF($B8="N/A","N/A",IF(G8&gt;15,"No",IF(G8&lt;-15,"No","Yes")))</f>
        <v>N/A</v>
      </c>
      <c r="I8" s="20">
        <v>-0.04</v>
      </c>
      <c r="J8" s="20">
        <v>-2.16</v>
      </c>
      <c r="K8" s="106" t="str">
        <f t="shared" si="0"/>
        <v>Yes</v>
      </c>
    </row>
    <row r="9" spans="1:11" x14ac:dyDescent="0.2">
      <c r="A9" s="122" t="s">
        <v>119</v>
      </c>
      <c r="B9" s="22" t="s">
        <v>213</v>
      </c>
      <c r="C9" s="4">
        <v>1.7418911555000001</v>
      </c>
      <c r="D9" s="5" t="str">
        <f>IF($B9="N/A","N/A",IF(C9&gt;15,"No",IF(C9&lt;-15,"No","Yes")))</f>
        <v>N/A</v>
      </c>
      <c r="E9" s="4">
        <v>1.7815639940000001</v>
      </c>
      <c r="F9" s="5" t="str">
        <f>IF($B9="N/A","N/A",IF(E9&gt;15,"No",IF(E9&lt;-15,"No","Yes")))</f>
        <v>N/A</v>
      </c>
      <c r="G9" s="4">
        <v>3.9064628258999998</v>
      </c>
      <c r="H9" s="5" t="str">
        <f>IF($B9="N/A","N/A",IF(G9&gt;15,"No",IF(G9&lt;-15,"No","Yes")))</f>
        <v>N/A</v>
      </c>
      <c r="I9" s="6">
        <v>2.278</v>
      </c>
      <c r="J9" s="6">
        <v>119.3</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1749</v>
      </c>
      <c r="J10" s="6" t="s">
        <v>1749</v>
      </c>
      <c r="K10" s="105" t="str">
        <f t="shared" si="0"/>
        <v>N/A</v>
      </c>
    </row>
    <row r="11" spans="1:11" x14ac:dyDescent="0.2">
      <c r="A11" s="122" t="s">
        <v>834</v>
      </c>
      <c r="B11" s="22" t="s">
        <v>214</v>
      </c>
      <c r="C11" s="4">
        <v>88.746890325999999</v>
      </c>
      <c r="D11" s="5" t="str">
        <f>IF(OR($B11="N/A",$C11="N/A"),"N/A",IF(C11&gt;100,"No",IF(C11&lt;95,"No","Yes")))</f>
        <v>No</v>
      </c>
      <c r="E11" s="4">
        <v>98.840127608000003</v>
      </c>
      <c r="F11" s="5" t="str">
        <f>IF(OR($B11="N/A",$E11="N/A"),"N/A",IF(E11&gt;100,"No",IF(E11&lt;95,"No","Yes")))</f>
        <v>Yes</v>
      </c>
      <c r="G11" s="4">
        <v>96.093537174000005</v>
      </c>
      <c r="H11" s="5" t="str">
        <f>IF($B11="N/A","N/A",IF(G11&gt;100,"No",IF(G11&lt;95,"No","Yes")))</f>
        <v>Yes</v>
      </c>
      <c r="I11" s="6">
        <v>11.37</v>
      </c>
      <c r="J11" s="6">
        <v>-2.78</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1749</v>
      </c>
      <c r="J12" s="6" t="s">
        <v>1749</v>
      </c>
      <c r="K12" s="105" t="str">
        <f t="shared" si="0"/>
        <v>N/A</v>
      </c>
    </row>
    <row r="13" spans="1:11" x14ac:dyDescent="0.2">
      <c r="A13" s="122" t="s">
        <v>835</v>
      </c>
      <c r="B13" s="22" t="s">
        <v>214</v>
      </c>
      <c r="C13" s="4">
        <v>85.620868576000007</v>
      </c>
      <c r="D13" s="5" t="str">
        <f t="shared" si="1"/>
        <v>No</v>
      </c>
      <c r="E13" s="4">
        <v>95.425463285999996</v>
      </c>
      <c r="F13" s="5" t="str">
        <f t="shared" si="2"/>
        <v>Yes</v>
      </c>
      <c r="G13" s="4">
        <v>95.439735863999999</v>
      </c>
      <c r="H13" s="5" t="str">
        <f t="shared" si="3"/>
        <v>Yes</v>
      </c>
      <c r="I13" s="6">
        <v>11.45</v>
      </c>
      <c r="J13" s="6">
        <v>1.4999999999999999E-2</v>
      </c>
      <c r="K13" s="105" t="str">
        <f t="shared" si="0"/>
        <v>Yes</v>
      </c>
    </row>
    <row r="14" spans="1:11" x14ac:dyDescent="0.2">
      <c r="A14" s="122" t="s">
        <v>13</v>
      </c>
      <c r="B14" s="22" t="s">
        <v>213</v>
      </c>
      <c r="C14" s="23">
        <v>207359</v>
      </c>
      <c r="D14" s="5" t="str">
        <f>IF($B14="N/A","N/A",IF(C14&gt;15,"No",IF(C14&lt;-15,"No","Yes")))</f>
        <v>N/A</v>
      </c>
      <c r="E14" s="23">
        <v>222286</v>
      </c>
      <c r="F14" s="5" t="str">
        <f>IF($B14="N/A","N/A",IF(E14&gt;15,"No",IF(E14&lt;-15,"No","Yes")))</f>
        <v>N/A</v>
      </c>
      <c r="G14" s="23">
        <v>176372</v>
      </c>
      <c r="H14" s="5" t="str">
        <f>IF($B14="N/A","N/A",IF(G14&gt;15,"No",IF(G14&lt;-15,"No","Yes")))</f>
        <v>N/A</v>
      </c>
      <c r="I14" s="6">
        <v>7.1989999999999998</v>
      </c>
      <c r="J14" s="6">
        <v>-20.7</v>
      </c>
      <c r="K14" s="105" t="str">
        <f t="shared" si="0"/>
        <v>Yes</v>
      </c>
    </row>
    <row r="15" spans="1:11" x14ac:dyDescent="0.2">
      <c r="A15" s="122" t="s">
        <v>439</v>
      </c>
      <c r="B15" s="22" t="s">
        <v>215</v>
      </c>
      <c r="C15" s="4">
        <v>0</v>
      </c>
      <c r="D15" s="5" t="str">
        <f>IF($B15="N/A","N/A",IF(C15&gt;20,"No",IF(C15&lt;5,"No","Yes")))</f>
        <v>No</v>
      </c>
      <c r="E15" s="4">
        <v>0</v>
      </c>
      <c r="F15" s="5" t="str">
        <f>IF($B15="N/A","N/A",IF(E15&gt;20,"No",IF(E15&lt;5,"No","Yes")))</f>
        <v>No</v>
      </c>
      <c r="G15" s="4">
        <v>0</v>
      </c>
      <c r="H15" s="5" t="str">
        <f>IF($B15="N/A","N/A",IF(G15&gt;20,"No",IF(G15&lt;5,"No","Yes")))</f>
        <v>No</v>
      </c>
      <c r="I15" s="6" t="s">
        <v>1749</v>
      </c>
      <c r="J15" s="6" t="s">
        <v>1749</v>
      </c>
      <c r="K15" s="105" t="str">
        <f t="shared" si="0"/>
        <v>N/A</v>
      </c>
    </row>
    <row r="16" spans="1:11" x14ac:dyDescent="0.2">
      <c r="A16" s="122" t="s">
        <v>440</v>
      </c>
      <c r="B16" s="17" t="s">
        <v>213</v>
      </c>
      <c r="C16" s="4">
        <v>100</v>
      </c>
      <c r="D16" s="5" t="str">
        <f>IF($B16="N/A","N/A",IF(C16&gt;15,"No",IF(C16&lt;-15,"No","Yes")))</f>
        <v>N/A</v>
      </c>
      <c r="E16" s="4">
        <v>100</v>
      </c>
      <c r="F16" s="5" t="str">
        <f>IF($B16="N/A","N/A",IF(E16&gt;15,"No",IF(E16&lt;-15,"No","Yes")))</f>
        <v>N/A</v>
      </c>
      <c r="G16" s="4">
        <v>100</v>
      </c>
      <c r="H16" s="5" t="str">
        <f>IF($B16="N/A","N/A",IF(G16&gt;15,"No",IF(G16&lt;-15,"No","Yes")))</f>
        <v>N/A</v>
      </c>
      <c r="I16" s="6">
        <v>0</v>
      </c>
      <c r="J16" s="6">
        <v>0</v>
      </c>
      <c r="K16" s="105" t="str">
        <f t="shared" si="0"/>
        <v>Yes</v>
      </c>
    </row>
    <row r="17" spans="1:11" x14ac:dyDescent="0.2">
      <c r="A17" s="122" t="s">
        <v>441</v>
      </c>
      <c r="B17" s="22" t="s">
        <v>235</v>
      </c>
      <c r="C17" s="4">
        <v>41.490362126000001</v>
      </c>
      <c r="D17" s="5" t="str">
        <f>IF($B17="N/A","N/A",IF(C17&gt;1,"Yes","No"))</f>
        <v>Yes</v>
      </c>
      <c r="E17" s="4">
        <v>35.905545109000002</v>
      </c>
      <c r="F17" s="5" t="str">
        <f>IF($B17="N/A","N/A",IF(E17&gt;1,"Yes","No"))</f>
        <v>Yes</v>
      </c>
      <c r="G17" s="4">
        <v>19.356814007000001</v>
      </c>
      <c r="H17" s="5" t="str">
        <f>IF($B17="N/A","N/A",IF(G17&gt;1,"Yes","No"))</f>
        <v>Yes</v>
      </c>
      <c r="I17" s="6">
        <v>-13.5</v>
      </c>
      <c r="J17" s="6">
        <v>-46.1</v>
      </c>
      <c r="K17" s="105" t="str">
        <f t="shared" si="0"/>
        <v>No</v>
      </c>
    </row>
    <row r="18" spans="1:11" x14ac:dyDescent="0.2">
      <c r="A18" s="122" t="s">
        <v>857</v>
      </c>
      <c r="B18" s="22" t="s">
        <v>213</v>
      </c>
      <c r="C18" s="75">
        <v>5964.3873003999997</v>
      </c>
      <c r="D18" s="5" t="str">
        <f>IF($B18="N/A","N/A",IF(C18&gt;15,"No",IF(C18&lt;-15,"No","Yes")))</f>
        <v>N/A</v>
      </c>
      <c r="E18" s="75">
        <v>5967.3927304999997</v>
      </c>
      <c r="F18" s="5" t="str">
        <f>IF($B18="N/A","N/A",IF(E18&gt;15,"No",IF(E18&lt;-15,"No","Yes")))</f>
        <v>N/A</v>
      </c>
      <c r="G18" s="75">
        <v>1944.5195372000001</v>
      </c>
      <c r="H18" s="5" t="str">
        <f>IF($B18="N/A","N/A",IF(G18&gt;15,"No",IF(G18&lt;-15,"No","Yes")))</f>
        <v>N/A</v>
      </c>
      <c r="I18" s="6">
        <v>5.04E-2</v>
      </c>
      <c r="J18" s="6">
        <v>-67.400000000000006</v>
      </c>
      <c r="K18" s="105" t="str">
        <f t="shared" si="0"/>
        <v>No</v>
      </c>
    </row>
    <row r="19" spans="1:11" x14ac:dyDescent="0.2">
      <c r="A19" s="104" t="s">
        <v>131</v>
      </c>
      <c r="B19" s="22" t="s">
        <v>213</v>
      </c>
      <c r="C19" s="23">
        <v>40</v>
      </c>
      <c r="D19" s="22" t="s">
        <v>213</v>
      </c>
      <c r="E19" s="23">
        <v>44</v>
      </c>
      <c r="F19" s="22" t="s">
        <v>213</v>
      </c>
      <c r="G19" s="23">
        <v>53</v>
      </c>
      <c r="H19" s="5" t="str">
        <f>IF($B19="N/A","N/A",IF(G19&gt;15,"No",IF(G19&lt;-15,"No","Yes")))</f>
        <v>N/A</v>
      </c>
      <c r="I19" s="6">
        <v>10</v>
      </c>
      <c r="J19" s="6">
        <v>20.45</v>
      </c>
      <c r="K19" s="105" t="str">
        <f t="shared" si="0"/>
        <v>Yes</v>
      </c>
    </row>
    <row r="20" spans="1:11" x14ac:dyDescent="0.2">
      <c r="A20" s="104" t="s">
        <v>346</v>
      </c>
      <c r="B20" s="17" t="s">
        <v>213</v>
      </c>
      <c r="C20" s="4">
        <v>1.8954201899999999E-2</v>
      </c>
      <c r="D20" s="22" t="s">
        <v>213</v>
      </c>
      <c r="E20" s="4">
        <v>1.9441670599999999E-2</v>
      </c>
      <c r="F20" s="22" t="s">
        <v>213</v>
      </c>
      <c r="G20" s="4">
        <v>2.8876224499999999E-2</v>
      </c>
      <c r="H20" s="5" t="str">
        <f>IF($B20="N/A","N/A",IF(G20&gt;15,"No",IF(G20&lt;-15,"No","Yes")))</f>
        <v>N/A</v>
      </c>
      <c r="I20" s="6">
        <v>2.5720000000000001</v>
      </c>
      <c r="J20" s="6">
        <v>48.53</v>
      </c>
      <c r="K20" s="105" t="str">
        <f t="shared" si="0"/>
        <v>No</v>
      </c>
    </row>
    <row r="21" spans="1:11" ht="25.5" x14ac:dyDescent="0.2">
      <c r="A21" s="104" t="s">
        <v>836</v>
      </c>
      <c r="B21" s="22" t="s">
        <v>213</v>
      </c>
      <c r="C21" s="75">
        <v>5884.3249999999998</v>
      </c>
      <c r="D21" s="5" t="str">
        <f>IF($B21="N/A","N/A",IF(C21&gt;60,"No",IF(C21&lt;15,"No","Yes")))</f>
        <v>N/A</v>
      </c>
      <c r="E21" s="75">
        <v>5636.9318181999997</v>
      </c>
      <c r="F21" s="5" t="str">
        <f>IF($B21="N/A","N/A",IF(E21&gt;60,"No",IF(E21&lt;15,"No","Yes")))</f>
        <v>N/A</v>
      </c>
      <c r="G21" s="75">
        <v>7573.9622642000004</v>
      </c>
      <c r="H21" s="5" t="str">
        <f>IF($B21="N/A","N/A",IF(G21&gt;60,"No",IF(G21&lt;15,"No","Yes")))</f>
        <v>N/A</v>
      </c>
      <c r="I21" s="6">
        <v>-4.2</v>
      </c>
      <c r="J21" s="6">
        <v>34.36</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1749</v>
      </c>
      <c r="J22" s="6" t="s">
        <v>1749</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1749</v>
      </c>
      <c r="J23" s="6" t="s">
        <v>1749</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1749</v>
      </c>
      <c r="J24" s="115" t="s">
        <v>1749</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207359</v>
      </c>
      <c r="D6" s="5" t="str">
        <f>IF($B6="N/A","N/A",IF(C6&gt;15,"No",IF(C6&lt;-15,"No","Yes")))</f>
        <v>N/A</v>
      </c>
      <c r="E6" s="23">
        <v>222286</v>
      </c>
      <c r="F6" s="5" t="str">
        <f>IF($B6="N/A","N/A",IF(E6&gt;15,"No",IF(E6&lt;-15,"No","Yes")))</f>
        <v>N/A</v>
      </c>
      <c r="G6" s="23">
        <v>176372</v>
      </c>
      <c r="H6" s="5" t="str">
        <f>IF($B6="N/A","N/A",IF(G6&gt;15,"No",IF(G6&lt;-15,"No","Yes")))</f>
        <v>N/A</v>
      </c>
      <c r="I6" s="6">
        <v>7.1989999999999998</v>
      </c>
      <c r="J6" s="6">
        <v>-20.7</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1749</v>
      </c>
      <c r="J8" s="6" t="s">
        <v>1749</v>
      </c>
      <c r="K8" s="105" t="str">
        <f t="shared" si="0"/>
        <v>N/A</v>
      </c>
    </row>
    <row r="9" spans="1:11" ht="25.5" x14ac:dyDescent="0.2">
      <c r="A9" s="124" t="s">
        <v>838</v>
      </c>
      <c r="B9" s="22" t="s">
        <v>236</v>
      </c>
      <c r="C9" s="24">
        <v>203.42911852</v>
      </c>
      <c r="D9" s="5" t="str">
        <f>IF($B9="N/A","N/A",IF(C9&gt;100,"No",IF(C9&lt;50,"No","Yes")))</f>
        <v>No</v>
      </c>
      <c r="E9" s="24">
        <v>209.33951923000001</v>
      </c>
      <c r="F9" s="5" t="str">
        <f>IF($B9="N/A","N/A",IF(E9&gt;100,"No",IF(E9&lt;50,"No","Yes")))</f>
        <v>No</v>
      </c>
      <c r="G9" s="24">
        <v>181.16690632000001</v>
      </c>
      <c r="H9" s="5" t="str">
        <f>IF($B9="N/A","N/A",IF(G9&gt;100,"No",IF(G9&lt;50,"No","Yes")))</f>
        <v>No</v>
      </c>
      <c r="I9" s="6">
        <v>2.9049999999999998</v>
      </c>
      <c r="J9" s="6">
        <v>-13.5</v>
      </c>
      <c r="K9" s="105" t="str">
        <f t="shared" si="0"/>
        <v>Yes</v>
      </c>
    </row>
    <row r="10" spans="1:11" ht="25.5" x14ac:dyDescent="0.2">
      <c r="A10" s="124" t="s">
        <v>839</v>
      </c>
      <c r="B10" s="22" t="s">
        <v>213</v>
      </c>
      <c r="C10" s="24">
        <v>544.51681798000004</v>
      </c>
      <c r="D10" s="5" t="str">
        <f>IF($B10="N/A","N/A",IF(C10&gt;15,"No",IF(C10&lt;-15,"No","Yes")))</f>
        <v>N/A</v>
      </c>
      <c r="E10" s="24">
        <v>551.98331364000001</v>
      </c>
      <c r="F10" s="5" t="str">
        <f>IF($B10="N/A","N/A",IF(E10&gt;15,"No",IF(E10&lt;-15,"No","Yes")))</f>
        <v>N/A</v>
      </c>
      <c r="G10" s="24">
        <v>551.82995803999995</v>
      </c>
      <c r="H10" s="5" t="str">
        <f>IF($B10="N/A","N/A",IF(G10&gt;15,"No",IF(G10&lt;-15,"No","Yes")))</f>
        <v>N/A</v>
      </c>
      <c r="I10" s="6">
        <v>1.371</v>
      </c>
      <c r="J10" s="6">
        <v>-2.8000000000000001E-2</v>
      </c>
      <c r="K10" s="105" t="str">
        <f t="shared" si="0"/>
        <v>Yes</v>
      </c>
    </row>
    <row r="11" spans="1:11" ht="25.5" x14ac:dyDescent="0.2">
      <c r="A11" s="124" t="s">
        <v>840</v>
      </c>
      <c r="B11" s="22" t="s">
        <v>213</v>
      </c>
      <c r="C11" s="24">
        <v>598.74530341000002</v>
      </c>
      <c r="D11" s="5" t="str">
        <f>IF($B11="N/A","N/A",IF(C11&gt;15,"No",IF(C11&lt;-15,"No","Yes")))</f>
        <v>N/A</v>
      </c>
      <c r="E11" s="24">
        <v>598.49551122000003</v>
      </c>
      <c r="F11" s="5" t="str">
        <f>IF($B11="N/A","N/A",IF(E11&gt;15,"No",IF(E11&lt;-15,"No","Yes")))</f>
        <v>N/A</v>
      </c>
      <c r="G11" s="24" t="s">
        <v>1749</v>
      </c>
      <c r="H11" s="5" t="str">
        <f>IF($B11="N/A","N/A",IF(G11&gt;15,"No",IF(G11&lt;-15,"No","Yes")))</f>
        <v>N/A</v>
      </c>
      <c r="I11" s="6">
        <v>-4.2000000000000003E-2</v>
      </c>
      <c r="J11" s="6" t="s">
        <v>1749</v>
      </c>
      <c r="K11" s="105" t="str">
        <f t="shared" si="0"/>
        <v>N/A</v>
      </c>
    </row>
    <row r="12" spans="1:11" ht="25.5" x14ac:dyDescent="0.2">
      <c r="A12" s="124" t="s">
        <v>841</v>
      </c>
      <c r="B12" s="22" t="s">
        <v>213</v>
      </c>
      <c r="C12" s="24">
        <v>494.77960665000001</v>
      </c>
      <c r="D12" s="5" t="str">
        <f>IF($B12="N/A","N/A",IF(C12&gt;15,"No",IF(C12&lt;-15,"No","Yes")))</f>
        <v>N/A</v>
      </c>
      <c r="E12" s="24">
        <v>506.68120307999999</v>
      </c>
      <c r="F12" s="5" t="str">
        <f>IF($B12="N/A","N/A",IF(E12&gt;15,"No",IF(E12&lt;-15,"No","Yes")))</f>
        <v>N/A</v>
      </c>
      <c r="G12" s="24" t="s">
        <v>1749</v>
      </c>
      <c r="H12" s="5" t="str">
        <f>IF($B12="N/A","N/A",IF(G12&gt;15,"No",IF(G12&lt;-15,"No","Yes")))</f>
        <v>N/A</v>
      </c>
      <c r="I12" s="6">
        <v>2.4049999999999998</v>
      </c>
      <c r="J12" s="6" t="s">
        <v>1749</v>
      </c>
      <c r="K12" s="105" t="str">
        <f t="shared" si="0"/>
        <v>N/A</v>
      </c>
    </row>
    <row r="13" spans="1:11" x14ac:dyDescent="0.2">
      <c r="A13" s="124" t="s">
        <v>650</v>
      </c>
      <c r="B13" s="22" t="s">
        <v>237</v>
      </c>
      <c r="C13" s="4">
        <v>93.347286589999996</v>
      </c>
      <c r="D13" s="5" t="str">
        <f>IF($B13="N/A","N/A",IF(C13&gt;99,"No",IF(C13&lt;75,"No","Yes")))</f>
        <v>Yes</v>
      </c>
      <c r="E13" s="4">
        <v>94.099043574000007</v>
      </c>
      <c r="F13" s="5" t="str">
        <f>IF($B13="N/A","N/A",IF(E13&gt;99,"No",IF(E13&lt;75,"No","Yes")))</f>
        <v>Yes</v>
      </c>
      <c r="G13" s="4">
        <v>99.319619893999999</v>
      </c>
      <c r="H13" s="5" t="str">
        <f>IF($B13="N/A","N/A",IF(G13&gt;99,"No",IF(G13&lt;75,"No","Yes")))</f>
        <v>No</v>
      </c>
      <c r="I13" s="6">
        <v>0.80530000000000002</v>
      </c>
      <c r="J13" s="6">
        <v>5.548</v>
      </c>
      <c r="K13" s="105" t="str">
        <f t="shared" ref="K13:K24" si="1">IF(J13="Div by 0", "N/A", IF(J13="N/A","N/A", IF(J13&gt;30, "No", IF(J13&lt;-30, "No", "Yes"))))</f>
        <v>Yes</v>
      </c>
    </row>
    <row r="14" spans="1:11" x14ac:dyDescent="0.2">
      <c r="A14" s="124" t="s">
        <v>492</v>
      </c>
      <c r="B14" s="22" t="s">
        <v>213</v>
      </c>
      <c r="C14" s="5">
        <v>99.997933500000002</v>
      </c>
      <c r="D14" s="5" t="str">
        <f>IF($B14="N/A","N/A",IF(C14&gt;15,"No",IF(C14&lt;-15,"No","Yes")))</f>
        <v>N/A</v>
      </c>
      <c r="E14" s="5">
        <v>100</v>
      </c>
      <c r="F14" s="5" t="str">
        <f>IF($B14="N/A","N/A",IF(E14&gt;15,"No",IF(E14&lt;-15,"No","Yes")))</f>
        <v>N/A</v>
      </c>
      <c r="G14" s="5">
        <v>100</v>
      </c>
      <c r="H14" s="5" t="str">
        <f>IF($B14="N/A","N/A",IF(G14&gt;15,"No",IF(G14&lt;-15,"No","Yes")))</f>
        <v>N/A</v>
      </c>
      <c r="I14" s="6">
        <v>2.0999999999999999E-3</v>
      </c>
      <c r="J14" s="6">
        <v>0</v>
      </c>
      <c r="K14" s="105" t="str">
        <f t="shared" si="1"/>
        <v>Yes</v>
      </c>
    </row>
    <row r="15" spans="1:11" x14ac:dyDescent="0.2">
      <c r="A15" s="124" t="s">
        <v>842</v>
      </c>
      <c r="B15" s="22" t="s">
        <v>213</v>
      </c>
      <c r="C15" s="23">
        <v>28.311267824000002</v>
      </c>
      <c r="D15" s="5" t="str">
        <f>IF($B15="N/A","N/A",IF(C15&gt;15,"No",IF(C15&lt;-15,"No","Yes")))</f>
        <v>N/A</v>
      </c>
      <c r="E15" s="6">
        <v>28.004250152000001</v>
      </c>
      <c r="F15" s="5" t="str">
        <f>IF($B15="N/A","N/A",IF(E15&gt;15,"No",IF(E15&lt;-15,"No","Yes")))</f>
        <v>N/A</v>
      </c>
      <c r="G15" s="6">
        <v>28.163941726000001</v>
      </c>
      <c r="H15" s="5" t="str">
        <f>IF($B15="N/A","N/A",IF(G15&gt;15,"No",IF(G15&lt;-15,"No","Yes")))</f>
        <v>N/A</v>
      </c>
      <c r="I15" s="6">
        <v>-1.08</v>
      </c>
      <c r="J15" s="6">
        <v>0.57020000000000004</v>
      </c>
      <c r="K15" s="105" t="str">
        <f t="shared" si="1"/>
        <v>Yes</v>
      </c>
    </row>
    <row r="16" spans="1:11" x14ac:dyDescent="0.2">
      <c r="A16" s="125" t="s">
        <v>651</v>
      </c>
      <c r="B16" s="38" t="s">
        <v>238</v>
      </c>
      <c r="C16" s="5">
        <v>0.71952507489999995</v>
      </c>
      <c r="D16" s="5" t="str">
        <f>IF($B16="N/A","N/A",IF(C16&gt;20,"No",IF(C16&lt;=0,"No","Yes")))</f>
        <v>Yes</v>
      </c>
      <c r="E16" s="5">
        <v>0.62622027479999998</v>
      </c>
      <c r="F16" s="5" t="str">
        <f>IF($B16="N/A","N/A",IF(E16&gt;20,"No",IF(E16&lt;=0,"No","Yes")))</f>
        <v>Yes</v>
      </c>
      <c r="G16" s="5">
        <v>0.68038010569999996</v>
      </c>
      <c r="H16" s="5" t="str">
        <f>IF($B16="N/A","N/A",IF(G16&gt;20,"No",IF(G16&lt;=0,"No","Yes")))</f>
        <v>Yes</v>
      </c>
      <c r="I16" s="6">
        <v>-13</v>
      </c>
      <c r="J16" s="6">
        <v>8.6489999999999991</v>
      </c>
      <c r="K16" s="105" t="str">
        <f t="shared" si="1"/>
        <v>Yes</v>
      </c>
    </row>
    <row r="17" spans="1:11" x14ac:dyDescent="0.2">
      <c r="A17" s="125" t="s">
        <v>369</v>
      </c>
      <c r="B17" s="22" t="s">
        <v>213</v>
      </c>
      <c r="C17" s="5">
        <v>99.932975870999996</v>
      </c>
      <c r="D17" s="5" t="str">
        <f>IF($B17="N/A","N/A",IF(C17&gt;15,"No",IF(C17&lt;-15,"No","Yes")))</f>
        <v>N/A</v>
      </c>
      <c r="E17" s="5">
        <v>100</v>
      </c>
      <c r="F17" s="5" t="str">
        <f>IF($B17="N/A","N/A",IF(E17&gt;15,"No",IF(E17&lt;-15,"No","Yes")))</f>
        <v>N/A</v>
      </c>
      <c r="G17" s="5">
        <v>100</v>
      </c>
      <c r="H17" s="5" t="str">
        <f>IF($B17="N/A","N/A",IF(G17&gt;15,"No",IF(G17&lt;-15,"No","Yes")))</f>
        <v>N/A</v>
      </c>
      <c r="I17" s="6">
        <v>6.7100000000000007E-2</v>
      </c>
      <c r="J17" s="6">
        <v>0</v>
      </c>
      <c r="K17" s="105" t="str">
        <f t="shared" si="1"/>
        <v>Yes</v>
      </c>
    </row>
    <row r="18" spans="1:11" x14ac:dyDescent="0.2">
      <c r="A18" s="125" t="s">
        <v>843</v>
      </c>
      <c r="B18" s="22" t="s">
        <v>213</v>
      </c>
      <c r="C18" s="6">
        <v>29.550637156000001</v>
      </c>
      <c r="D18" s="5" t="str">
        <f>IF($B18="N/A","N/A",IF(C18&gt;15,"No",IF(C18&lt;-15,"No","Yes")))</f>
        <v>N/A</v>
      </c>
      <c r="E18" s="6">
        <v>29.792385057000001</v>
      </c>
      <c r="F18" s="5" t="str">
        <f>IF($B18="N/A","N/A",IF(E18&gt;15,"No",IF(E18&lt;-15,"No","Yes")))</f>
        <v>N/A</v>
      </c>
      <c r="G18" s="6">
        <v>29.791666667000001</v>
      </c>
      <c r="H18" s="5" t="str">
        <f>IF($B18="N/A","N/A",IF(G18&gt;15,"No",IF(G18&lt;-15,"No","Yes")))</f>
        <v>N/A</v>
      </c>
      <c r="I18" s="6">
        <v>0.81810000000000005</v>
      </c>
      <c r="J18" s="6">
        <v>-2E-3</v>
      </c>
      <c r="K18" s="105" t="str">
        <f t="shared" si="1"/>
        <v>Yes</v>
      </c>
    </row>
    <row r="19" spans="1:11" x14ac:dyDescent="0.2">
      <c r="A19" s="124" t="s">
        <v>652</v>
      </c>
      <c r="B19" s="38" t="s">
        <v>239</v>
      </c>
      <c r="C19" s="5">
        <v>0.1167058097</v>
      </c>
      <c r="D19" s="5" t="str">
        <f>IF($B19="N/A","N/A",IF(C19&gt;10,"No",IF(C19&lt;=0,"No","Yes")))</f>
        <v>Yes</v>
      </c>
      <c r="E19" s="5">
        <v>6.7030762199999996E-2</v>
      </c>
      <c r="F19" s="5" t="str">
        <f>IF($B19="N/A","N/A",IF(E19&gt;10,"No",IF(E19&lt;=0,"No","Yes")))</f>
        <v>Yes</v>
      </c>
      <c r="G19" s="5">
        <v>0</v>
      </c>
      <c r="H19" s="5" t="str">
        <f>IF($B19="N/A","N/A",IF(G19&gt;10,"No",IF(G19&lt;=0,"No","Yes")))</f>
        <v>No</v>
      </c>
      <c r="I19" s="6">
        <v>-42.6</v>
      </c>
      <c r="J19" s="6">
        <v>-100</v>
      </c>
      <c r="K19" s="105" t="str">
        <f t="shared" si="1"/>
        <v>No</v>
      </c>
    </row>
    <row r="20" spans="1:11" x14ac:dyDescent="0.2">
      <c r="A20" s="124" t="s">
        <v>129</v>
      </c>
      <c r="B20" s="22" t="s">
        <v>213</v>
      </c>
      <c r="C20" s="5">
        <v>100</v>
      </c>
      <c r="D20" s="5" t="str">
        <f>IF($B20="N/A","N/A",IF(C20&gt;15,"No",IF(C20&lt;-15,"No","Yes")))</f>
        <v>N/A</v>
      </c>
      <c r="E20" s="5">
        <v>100</v>
      </c>
      <c r="F20" s="5" t="str">
        <f>IF($B20="N/A","N/A",IF(E20&gt;15,"No",IF(E20&lt;-15,"No","Yes")))</f>
        <v>N/A</v>
      </c>
      <c r="G20" s="5" t="s">
        <v>1749</v>
      </c>
      <c r="H20" s="5" t="str">
        <f>IF($B20="N/A","N/A",IF(G20&gt;15,"No",IF(G20&lt;-15,"No","Yes")))</f>
        <v>N/A</v>
      </c>
      <c r="I20" s="6">
        <v>0</v>
      </c>
      <c r="J20" s="6" t="s">
        <v>1749</v>
      </c>
      <c r="K20" s="105" t="str">
        <f t="shared" si="1"/>
        <v>N/A</v>
      </c>
    </row>
    <row r="21" spans="1:11" x14ac:dyDescent="0.2">
      <c r="A21" s="124" t="s">
        <v>844</v>
      </c>
      <c r="B21" s="22" t="s">
        <v>213</v>
      </c>
      <c r="C21" s="6">
        <v>24.855371901000002</v>
      </c>
      <c r="D21" s="5" t="str">
        <f>IF($B21="N/A","N/A",IF(C21&gt;15,"No",IF(C21&lt;-15,"No","Yes")))</f>
        <v>N/A</v>
      </c>
      <c r="E21" s="6">
        <v>26.912751677999999</v>
      </c>
      <c r="F21" s="5" t="str">
        <f>IF($B21="N/A","N/A",IF(E21&gt;15,"No",IF(E21&lt;-15,"No","Yes")))</f>
        <v>N/A</v>
      </c>
      <c r="G21" s="6" t="s">
        <v>1749</v>
      </c>
      <c r="H21" s="5" t="str">
        <f>IF($B21="N/A","N/A",IF(G21&gt;15,"No",IF(G21&lt;-15,"No","Yes")))</f>
        <v>N/A</v>
      </c>
      <c r="I21" s="6">
        <v>8.2769999999999992</v>
      </c>
      <c r="J21" s="6" t="s">
        <v>1749</v>
      </c>
      <c r="K21" s="105" t="str">
        <f t="shared" si="1"/>
        <v>N/A</v>
      </c>
    </row>
    <row r="22" spans="1:11" x14ac:dyDescent="0.2">
      <c r="A22" s="124" t="s">
        <v>1683</v>
      </c>
      <c r="B22" s="38" t="s">
        <v>224</v>
      </c>
      <c r="C22" s="5">
        <v>5.8164825254999997</v>
      </c>
      <c r="D22" s="5" t="str">
        <f>IF($B22="N/A","N/A",IF(C22&gt;5,"No",IF(C22&lt;=0,"No","Yes")))</f>
        <v>No</v>
      </c>
      <c r="E22" s="5">
        <v>5.2077053886</v>
      </c>
      <c r="F22" s="5" t="str">
        <f>IF($B22="N/A","N/A",IF(E22&gt;5,"No",IF(E22&lt;=0,"No","Yes")))</f>
        <v>No</v>
      </c>
      <c r="G22" s="5">
        <v>0</v>
      </c>
      <c r="H22" s="5" t="str">
        <f>IF($B22="N/A","N/A",IF(G22&gt;5,"No",IF(G22&lt;=0,"No","Yes")))</f>
        <v>No</v>
      </c>
      <c r="I22" s="6">
        <v>-10.5</v>
      </c>
      <c r="J22" s="6">
        <v>-100</v>
      </c>
      <c r="K22" s="105" t="str">
        <f t="shared" si="1"/>
        <v>No</v>
      </c>
    </row>
    <row r="23" spans="1:11" x14ac:dyDescent="0.2">
      <c r="A23" s="124" t="s">
        <v>130</v>
      </c>
      <c r="B23" s="22" t="s">
        <v>213</v>
      </c>
      <c r="C23" s="5">
        <v>99.991708814000006</v>
      </c>
      <c r="D23" s="5" t="str">
        <f>IF($B23="N/A","N/A",IF(C23&gt;15,"No",IF(C23&lt;-15,"No","Yes")))</f>
        <v>N/A</v>
      </c>
      <c r="E23" s="5">
        <v>99.991361436999995</v>
      </c>
      <c r="F23" s="5" t="str">
        <f>IF($B23="N/A","N/A",IF(E23&gt;15,"No",IF(E23&lt;-15,"No","Yes")))</f>
        <v>N/A</v>
      </c>
      <c r="G23" s="5" t="s">
        <v>1749</v>
      </c>
      <c r="H23" s="5" t="str">
        <f>IF($B23="N/A","N/A",IF(G23&gt;15,"No",IF(G23&lt;-15,"No","Yes")))</f>
        <v>N/A</v>
      </c>
      <c r="I23" s="6">
        <v>0</v>
      </c>
      <c r="J23" s="6" t="s">
        <v>1749</v>
      </c>
      <c r="K23" s="105" t="str">
        <f t="shared" si="1"/>
        <v>N/A</v>
      </c>
    </row>
    <row r="24" spans="1:11" x14ac:dyDescent="0.2">
      <c r="A24" s="124" t="s">
        <v>845</v>
      </c>
      <c r="B24" s="22" t="s">
        <v>213</v>
      </c>
      <c r="C24" s="6">
        <v>14.115422885999999</v>
      </c>
      <c r="D24" s="5" t="str">
        <f>IF($B24="N/A","N/A",IF(C24&gt;15,"No",IF(C24&lt;-15,"No","Yes")))</f>
        <v>N/A</v>
      </c>
      <c r="E24" s="6">
        <v>12.245010798999999</v>
      </c>
      <c r="F24" s="5" t="str">
        <f>IF($B24="N/A","N/A",IF(E24&gt;15,"No",IF(E24&lt;-15,"No","Yes")))</f>
        <v>N/A</v>
      </c>
      <c r="G24" s="6" t="s">
        <v>1749</v>
      </c>
      <c r="H24" s="5" t="str">
        <f>IF($B24="N/A","N/A",IF(G24&gt;15,"No",IF(G24&lt;-15,"No","Yes")))</f>
        <v>N/A</v>
      </c>
      <c r="I24" s="6">
        <v>-13.3</v>
      </c>
      <c r="J24" s="6" t="s">
        <v>1749</v>
      </c>
      <c r="K24" s="105" t="str">
        <f t="shared" si="1"/>
        <v>N/A</v>
      </c>
    </row>
    <row r="25" spans="1:11" x14ac:dyDescent="0.2">
      <c r="A25" s="124" t="s">
        <v>15</v>
      </c>
      <c r="B25" s="22" t="s">
        <v>240</v>
      </c>
      <c r="C25" s="5">
        <v>0</v>
      </c>
      <c r="D25" s="5" t="str">
        <f>IF($B25="N/A","N/A",IF(C25&gt;20,"No",IF(C25&lt;1,"No","Yes")))</f>
        <v>No</v>
      </c>
      <c r="E25" s="5">
        <v>0.27397137020000001</v>
      </c>
      <c r="F25" s="5" t="str">
        <f>IF($B25="N/A","N/A",IF(E25&gt;20,"No",IF(E25&lt;1,"No","Yes")))</f>
        <v>No</v>
      </c>
      <c r="G25" s="5">
        <v>0.78810695580000001</v>
      </c>
      <c r="H25" s="5" t="str">
        <f>IF($B25="N/A","N/A",IF(G25&gt;20,"No",IF(G25&lt;1,"No","Yes")))</f>
        <v>No</v>
      </c>
      <c r="I25" s="6" t="s">
        <v>1749</v>
      </c>
      <c r="J25" s="6">
        <v>187.7</v>
      </c>
      <c r="K25" s="105" t="str">
        <f t="shared" ref="K25:K34" si="2">IF(J25="Div by 0", "N/A", IF(J25="N/A","N/A", IF(J25&gt;30, "No", IF(J25&lt;-30, "No", "Yes"))))</f>
        <v>No</v>
      </c>
    </row>
    <row r="26" spans="1:11" x14ac:dyDescent="0.2">
      <c r="A26" s="124" t="s">
        <v>159</v>
      </c>
      <c r="B26" s="22" t="s">
        <v>214</v>
      </c>
      <c r="C26" s="5">
        <v>99.965277610000001</v>
      </c>
      <c r="D26" s="5" t="str">
        <f>IF($B26="N/A","N/A",IF(C26&gt;100,"No",IF(C26&lt;95,"No","Yes")))</f>
        <v>Yes</v>
      </c>
      <c r="E26" s="5">
        <v>99.968509037999993</v>
      </c>
      <c r="F26" s="5" t="str">
        <f>IF($B26="N/A","N/A",IF(E26&gt;100,"No",IF(E26&lt;95,"No","Yes")))</f>
        <v>Yes</v>
      </c>
      <c r="G26" s="5">
        <v>99.968815911999997</v>
      </c>
      <c r="H26" s="5" t="str">
        <f>IF($B26="N/A","N/A",IF(G26&gt;100,"No",IF(G26&lt;95,"No","Yes")))</f>
        <v>Yes</v>
      </c>
      <c r="I26" s="6">
        <v>3.2000000000000002E-3</v>
      </c>
      <c r="J26" s="6">
        <v>2.9999999999999997E-4</v>
      </c>
      <c r="K26" s="105" t="str">
        <f t="shared" si="2"/>
        <v>Yes</v>
      </c>
    </row>
    <row r="27" spans="1:11" x14ac:dyDescent="0.2">
      <c r="A27" s="124" t="s">
        <v>32</v>
      </c>
      <c r="B27" s="22" t="s">
        <v>214</v>
      </c>
      <c r="C27" s="5">
        <v>99.786843107999999</v>
      </c>
      <c r="D27" s="5" t="str">
        <f>IF($B27="N/A","N/A",IF(C27&gt;100,"No",IF(C27&lt;95,"No","Yes")))</f>
        <v>Yes</v>
      </c>
      <c r="E27" s="5">
        <v>99.97975581</v>
      </c>
      <c r="F27" s="5" t="str">
        <f>IF($B27="N/A","N/A",IF(E27&gt;100,"No",IF(E27&lt;95,"No","Yes")))</f>
        <v>Yes</v>
      </c>
      <c r="G27" s="5">
        <v>99.954641326000001</v>
      </c>
      <c r="H27" s="5" t="str">
        <f>IF($B27="N/A","N/A",IF(G27&gt;100,"No",IF(G27&lt;95,"No","Yes")))</f>
        <v>Yes</v>
      </c>
      <c r="I27" s="6">
        <v>0.1933</v>
      </c>
      <c r="J27" s="6">
        <v>-2.5000000000000001E-2</v>
      </c>
      <c r="K27" s="105" t="str">
        <f t="shared" si="2"/>
        <v>Yes</v>
      </c>
    </row>
    <row r="28" spans="1:11" x14ac:dyDescent="0.2">
      <c r="A28" s="124" t="s">
        <v>846</v>
      </c>
      <c r="B28" s="22" t="s">
        <v>226</v>
      </c>
      <c r="C28" s="5">
        <v>12.980083801999999</v>
      </c>
      <c r="D28" s="5" t="str">
        <f>IF($B28="N/A","N/A",IF(C28&gt;30,"No",IF(C28&lt;5,"No","Yes")))</f>
        <v>Yes</v>
      </c>
      <c r="E28" s="5">
        <v>12.131874857</v>
      </c>
      <c r="F28" s="5" t="str">
        <f>IF($B28="N/A","N/A",IF(E28&gt;30,"No",IF(E28&lt;5,"No","Yes")))</f>
        <v>Yes</v>
      </c>
      <c r="G28" s="5">
        <v>11.651691511999999</v>
      </c>
      <c r="H28" s="5" t="str">
        <f>IF($B28="N/A","N/A",IF(G28&gt;30,"No",IF(G28&lt;5,"No","Yes")))</f>
        <v>Yes</v>
      </c>
      <c r="I28" s="6">
        <v>-6.53</v>
      </c>
      <c r="J28" s="6">
        <v>-3.96</v>
      </c>
      <c r="K28" s="105" t="str">
        <f t="shared" si="2"/>
        <v>Yes</v>
      </c>
    </row>
    <row r="29" spans="1:11" x14ac:dyDescent="0.2">
      <c r="A29" s="124" t="s">
        <v>847</v>
      </c>
      <c r="B29" s="22" t="s">
        <v>227</v>
      </c>
      <c r="C29" s="5">
        <v>41.912940937999998</v>
      </c>
      <c r="D29" s="5" t="str">
        <f>IF($B29="N/A","N/A",IF(C29&gt;75,"No",IF(C29&lt;15,"No","Yes")))</f>
        <v>Yes</v>
      </c>
      <c r="E29" s="5">
        <v>40.612218267999999</v>
      </c>
      <c r="F29" s="5" t="str">
        <f>IF($B29="N/A","N/A",IF(E29&gt;75,"No",IF(E29&lt;15,"No","Yes")))</f>
        <v>Yes</v>
      </c>
      <c r="G29" s="5">
        <v>41.435232454999998</v>
      </c>
      <c r="H29" s="5" t="str">
        <f>IF($B29="N/A","N/A",IF(G29&gt;75,"No",IF(G29&lt;15,"No","Yes")))</f>
        <v>Yes</v>
      </c>
      <c r="I29" s="6">
        <v>-3.1</v>
      </c>
      <c r="J29" s="6">
        <v>2.0270000000000001</v>
      </c>
      <c r="K29" s="105" t="str">
        <f t="shared" si="2"/>
        <v>Yes</v>
      </c>
    </row>
    <row r="30" spans="1:11" x14ac:dyDescent="0.2">
      <c r="A30" s="124" t="s">
        <v>848</v>
      </c>
      <c r="B30" s="22" t="s">
        <v>228</v>
      </c>
      <c r="C30" s="5">
        <v>45.106975261000002</v>
      </c>
      <c r="D30" s="5" t="str">
        <f>IF($B30="N/A","N/A",IF(C30&gt;70,"No",IF(C30&lt;25,"No","Yes")))</f>
        <v>Yes</v>
      </c>
      <c r="E30" s="5">
        <v>47.255906875999997</v>
      </c>
      <c r="F30" s="5" t="str">
        <f>IF($B30="N/A","N/A",IF(E30&gt;70,"No",IF(E30&lt;25,"No","Yes")))</f>
        <v>Yes</v>
      </c>
      <c r="G30" s="5">
        <v>46.913076033000003</v>
      </c>
      <c r="H30" s="5" t="str">
        <f>IF($B30="N/A","N/A",IF(G30&gt;70,"No",IF(G30&lt;25,"No","Yes")))</f>
        <v>Yes</v>
      </c>
      <c r="I30" s="6">
        <v>4.7640000000000002</v>
      </c>
      <c r="J30" s="6">
        <v>-0.72499999999999998</v>
      </c>
      <c r="K30" s="105" t="str">
        <f t="shared" si="2"/>
        <v>Yes</v>
      </c>
    </row>
    <row r="31" spans="1:11" x14ac:dyDescent="0.2">
      <c r="A31" s="124" t="s">
        <v>160</v>
      </c>
      <c r="B31" s="22" t="s">
        <v>214</v>
      </c>
      <c r="C31" s="5">
        <v>99.934895518999994</v>
      </c>
      <c r="D31" s="5" t="str">
        <f>IF($B31="N/A","N/A",IF(C31&gt;100,"No",IF(C31&lt;95,"No","Yes")))</f>
        <v>Yes</v>
      </c>
      <c r="E31" s="5">
        <v>99.967609296000006</v>
      </c>
      <c r="F31" s="5" t="str">
        <f>IF($B31="N/A","N/A",IF(E31&gt;100,"No",IF(E31&lt;95,"No","Yes")))</f>
        <v>Yes</v>
      </c>
      <c r="G31" s="5">
        <v>100</v>
      </c>
      <c r="H31" s="5" t="str">
        <f>IF($B31="N/A","N/A",IF(G31&gt;100,"No",IF(G31&lt;95,"No","Yes")))</f>
        <v>Yes</v>
      </c>
      <c r="I31" s="6">
        <v>3.27E-2</v>
      </c>
      <c r="J31" s="6">
        <v>3.2399999999999998E-2</v>
      </c>
      <c r="K31" s="105" t="str">
        <f t="shared" si="2"/>
        <v>Yes</v>
      </c>
    </row>
    <row r="32" spans="1:11" x14ac:dyDescent="0.2">
      <c r="A32" s="103" t="s">
        <v>372</v>
      </c>
      <c r="B32" s="22" t="s">
        <v>241</v>
      </c>
      <c r="C32" s="5">
        <v>2.0235437092000002</v>
      </c>
      <c r="D32" s="5" t="str">
        <f>IF($B32="N/A","N/A",IF(C32&gt;5,"No",IF(C32&lt;1,"No","Yes")))</f>
        <v>Yes</v>
      </c>
      <c r="E32" s="5">
        <v>1.6397793833000001</v>
      </c>
      <c r="F32" s="5" t="str">
        <f>IF($B32="N/A","N/A",IF(E32&gt;5,"No",IF(E32&lt;1,"No","Yes")))</f>
        <v>Yes</v>
      </c>
      <c r="G32" s="5">
        <v>0.42807248320000002</v>
      </c>
      <c r="H32" s="5" t="str">
        <f>IF($B32="N/A","N/A",IF(G32&gt;5,"No",IF(G32&lt;1,"No","Yes")))</f>
        <v>No</v>
      </c>
      <c r="I32" s="6">
        <v>-19</v>
      </c>
      <c r="J32" s="6">
        <v>-73.900000000000006</v>
      </c>
      <c r="K32" s="105" t="str">
        <f t="shared" si="2"/>
        <v>No</v>
      </c>
    </row>
    <row r="33" spans="1:11" x14ac:dyDescent="0.2">
      <c r="A33" s="103" t="s">
        <v>374</v>
      </c>
      <c r="B33" s="22" t="s">
        <v>242</v>
      </c>
      <c r="C33" s="5">
        <v>95.894077421000006</v>
      </c>
      <c r="D33" s="5" t="str">
        <f>IF($B33="N/A","N/A",IF(C33&gt;98,"No",IF(C33&lt;8,"No","Yes")))</f>
        <v>Yes</v>
      </c>
      <c r="E33" s="5">
        <v>95.974105432000002</v>
      </c>
      <c r="F33" s="5" t="str">
        <f>IF($B33="N/A","N/A",IF(E33&gt;98,"No",IF(E33&lt;8,"No","Yes")))</f>
        <v>Yes</v>
      </c>
      <c r="G33" s="5">
        <v>97.341414736999994</v>
      </c>
      <c r="H33" s="5" t="str">
        <f>IF($B33="N/A","N/A",IF(G33&gt;98,"No",IF(G33&lt;8,"No","Yes")))</f>
        <v>Yes</v>
      </c>
      <c r="I33" s="6">
        <v>8.3500000000000005E-2</v>
      </c>
      <c r="J33" s="6">
        <v>1.425</v>
      </c>
      <c r="K33" s="105" t="str">
        <f t="shared" si="2"/>
        <v>Yes</v>
      </c>
    </row>
    <row r="34" spans="1:11" x14ac:dyDescent="0.2">
      <c r="A34" s="120" t="s">
        <v>375</v>
      </c>
      <c r="B34" s="126" t="s">
        <v>224</v>
      </c>
      <c r="C34" s="114">
        <v>0.53723252909999997</v>
      </c>
      <c r="D34" s="114" t="str">
        <f>IF($B34="N/A","N/A",IF(C34&gt;5,"No",IF(C34&lt;=0,"No","Yes")))</f>
        <v>Yes</v>
      </c>
      <c r="E34" s="114">
        <v>0.50565487710000001</v>
      </c>
      <c r="F34" s="114" t="str">
        <f>IF($B34="N/A","N/A",IF(E34&gt;5,"No",IF(E34&lt;=0,"No","Yes")))</f>
        <v>Yes</v>
      </c>
      <c r="G34" s="114">
        <v>0.48363685849999999</v>
      </c>
      <c r="H34" s="114" t="str">
        <f>IF($B34="N/A","N/A",IF(G34&gt;5,"No",IF(G34&lt;=0,"No","Yes")))</f>
        <v>Yes</v>
      </c>
      <c r="I34" s="115">
        <v>-5.88</v>
      </c>
      <c r="J34" s="115">
        <v>-4.3499999999999996</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1748</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0</v>
      </c>
      <c r="D6" s="5" t="str">
        <f>IF($B6="N/A","N/A",IF(C6&gt;15,"No",IF(C6&lt;-15,"No","Yes")))</f>
        <v>N/A</v>
      </c>
      <c r="E6" s="23">
        <v>0</v>
      </c>
      <c r="F6" s="5" t="str">
        <f>IF($B6="N/A","N/A",IF(E6&gt;15,"No",IF(E6&lt;-15,"No","Yes")))</f>
        <v>N/A</v>
      </c>
      <c r="G6" s="23">
        <v>0</v>
      </c>
      <c r="H6" s="5" t="str">
        <f>IF($B6="N/A","N/A",IF(G6&gt;15,"No",IF(G6&lt;-15,"No","Yes")))</f>
        <v>N/A</v>
      </c>
      <c r="I6" s="6" t="s">
        <v>1749</v>
      </c>
      <c r="J6" s="6" t="s">
        <v>1749</v>
      </c>
      <c r="K6" s="105" t="str">
        <f t="shared" ref="K6:K22" si="0">IF(J6="Div by 0", "N/A", IF(J6="N/A","N/A", IF(J6&gt;30, "No", IF(J6&lt;-30, "No", "Yes"))))</f>
        <v>N/A</v>
      </c>
    </row>
    <row r="7" spans="1:11" x14ac:dyDescent="0.2">
      <c r="A7" s="124" t="s">
        <v>30</v>
      </c>
      <c r="B7" s="22" t="s">
        <v>213</v>
      </c>
      <c r="C7" s="4" t="s">
        <v>1749</v>
      </c>
      <c r="D7" s="5" t="str">
        <f>IF($B7="N/A","N/A",IF(C7&gt;15,"No",IF(C7&lt;-15,"No","Yes")))</f>
        <v>N/A</v>
      </c>
      <c r="E7" s="4" t="s">
        <v>1749</v>
      </c>
      <c r="F7" s="5" t="str">
        <f>IF($B7="N/A","N/A",IF(E7&gt;15,"No",IF(E7&lt;-15,"No","Yes")))</f>
        <v>N/A</v>
      </c>
      <c r="G7" s="4" t="s">
        <v>1749</v>
      </c>
      <c r="H7" s="5" t="str">
        <f>IF($B7="N/A","N/A",IF(G7&gt;15,"No",IF(G7&lt;-15,"No","Yes")))</f>
        <v>N/A</v>
      </c>
      <c r="I7" s="6" t="s">
        <v>1749</v>
      </c>
      <c r="J7" s="6" t="s">
        <v>1749</v>
      </c>
      <c r="K7" s="105" t="str">
        <f t="shared" si="0"/>
        <v>N/A</v>
      </c>
    </row>
    <row r="8" spans="1:11" x14ac:dyDescent="0.2">
      <c r="A8" s="124" t="s">
        <v>29</v>
      </c>
      <c r="B8" s="22" t="s">
        <v>217</v>
      </c>
      <c r="C8" s="4" t="s">
        <v>1749</v>
      </c>
      <c r="D8" s="5" t="str">
        <f>IF($B8="N/A","N/A",IF(C8=0,"Yes","No"))</f>
        <v>No</v>
      </c>
      <c r="E8" s="4" t="s">
        <v>1749</v>
      </c>
      <c r="F8" s="5" t="str">
        <f>IF($B8="N/A","N/A",IF(E8=0,"Yes","No"))</f>
        <v>No</v>
      </c>
      <c r="G8" s="4" t="s">
        <v>1749</v>
      </c>
      <c r="H8" s="5" t="str">
        <f>IF($B8="N/A","N/A",IF(G8=0,"Yes","No"))</f>
        <v>No</v>
      </c>
      <c r="I8" s="6" t="s">
        <v>1749</v>
      </c>
      <c r="J8" s="6" t="s">
        <v>1749</v>
      </c>
      <c r="K8" s="105" t="str">
        <f t="shared" si="0"/>
        <v>N/A</v>
      </c>
    </row>
    <row r="9" spans="1:11" x14ac:dyDescent="0.2">
      <c r="A9" s="124" t="s">
        <v>849</v>
      </c>
      <c r="B9" s="22" t="s">
        <v>213</v>
      </c>
      <c r="C9" s="24" t="s">
        <v>1749</v>
      </c>
      <c r="D9" s="5" t="str">
        <f>IF($B9="N/A","N/A",IF(C9&gt;15,"No",IF(C9&lt;-15,"No","Yes")))</f>
        <v>N/A</v>
      </c>
      <c r="E9" s="24" t="s">
        <v>1749</v>
      </c>
      <c r="F9" s="5" t="str">
        <f>IF($B9="N/A","N/A",IF(E9&gt;15,"No",IF(E9&lt;-15,"No","Yes")))</f>
        <v>N/A</v>
      </c>
      <c r="G9" s="24" t="s">
        <v>1749</v>
      </c>
      <c r="H9" s="5" t="str">
        <f>IF($B9="N/A","N/A",IF(G9&gt;15,"No",IF(G9&lt;-15,"No","Yes")))</f>
        <v>N/A</v>
      </c>
      <c r="I9" s="6" t="s">
        <v>1749</v>
      </c>
      <c r="J9" s="6" t="s">
        <v>1749</v>
      </c>
      <c r="K9" s="105" t="str">
        <f t="shared" si="0"/>
        <v>N/A</v>
      </c>
    </row>
    <row r="10" spans="1:11" x14ac:dyDescent="0.2">
      <c r="A10" s="124" t="s">
        <v>650</v>
      </c>
      <c r="B10" s="22" t="s">
        <v>237</v>
      </c>
      <c r="C10" s="4" t="s">
        <v>1749</v>
      </c>
      <c r="D10" s="5" t="str">
        <f>IF($B10="N/A","N/A",IF(C10&gt;99,"No",IF(C10&lt;75,"No","Yes")))</f>
        <v>No</v>
      </c>
      <c r="E10" s="4" t="s">
        <v>1749</v>
      </c>
      <c r="F10" s="5" t="str">
        <f>IF($B10="N/A","N/A",IF(E10&gt;99,"No",IF(E10&lt;75,"No","Yes")))</f>
        <v>No</v>
      </c>
      <c r="G10" s="4" t="s">
        <v>1749</v>
      </c>
      <c r="H10" s="5" t="str">
        <f>IF($B10="N/A","N/A",IF(G10&gt;99,"No",IF(G10&lt;75,"No","Yes")))</f>
        <v>No</v>
      </c>
      <c r="I10" s="6" t="s">
        <v>1749</v>
      </c>
      <c r="J10" s="6" t="s">
        <v>1749</v>
      </c>
      <c r="K10" s="105" t="str">
        <f t="shared" si="0"/>
        <v>N/A</v>
      </c>
    </row>
    <row r="11" spans="1:11" x14ac:dyDescent="0.2">
      <c r="A11" s="125" t="s">
        <v>651</v>
      </c>
      <c r="B11" s="38" t="s">
        <v>238</v>
      </c>
      <c r="C11" s="5" t="s">
        <v>1749</v>
      </c>
      <c r="D11" s="5" t="str">
        <f>IF($B11="N/A","N/A",IF(C11&gt;20,"No",IF(C11&lt;=0,"No","Yes")))</f>
        <v>No</v>
      </c>
      <c r="E11" s="5" t="s">
        <v>1749</v>
      </c>
      <c r="F11" s="5" t="str">
        <f>IF($B11="N/A","N/A",IF(E11&gt;20,"No",IF(E11&lt;=0,"No","Yes")))</f>
        <v>No</v>
      </c>
      <c r="G11" s="5" t="s">
        <v>1749</v>
      </c>
      <c r="H11" s="5" t="str">
        <f>IF($B11="N/A","N/A",IF(G11&gt;20,"No",IF(G11&lt;=0,"No","Yes")))</f>
        <v>No</v>
      </c>
      <c r="I11" s="6" t="s">
        <v>1749</v>
      </c>
      <c r="J11" s="6" t="s">
        <v>1749</v>
      </c>
      <c r="K11" s="105" t="str">
        <f t="shared" si="0"/>
        <v>N/A</v>
      </c>
    </row>
    <row r="12" spans="1:11" x14ac:dyDescent="0.2">
      <c r="A12" s="124" t="s">
        <v>652</v>
      </c>
      <c r="B12" s="38" t="s">
        <v>239</v>
      </c>
      <c r="C12" s="5" t="s">
        <v>1749</v>
      </c>
      <c r="D12" s="5" t="str">
        <f>IF($B12="N/A","N/A",IF(C12&gt;10,"No",IF(C12&lt;=0,"No","Yes")))</f>
        <v>No</v>
      </c>
      <c r="E12" s="5" t="s">
        <v>1749</v>
      </c>
      <c r="F12" s="5" t="str">
        <f>IF($B12="N/A","N/A",IF(E12&gt;10,"No",IF(E12&lt;=0,"No","Yes")))</f>
        <v>No</v>
      </c>
      <c r="G12" s="5" t="s">
        <v>1749</v>
      </c>
      <c r="H12" s="5" t="str">
        <f>IF($B12="N/A","N/A",IF(G12&gt;10,"No",IF(G12&lt;=0,"No","Yes")))</f>
        <v>No</v>
      </c>
      <c r="I12" s="6" t="s">
        <v>1749</v>
      </c>
      <c r="J12" s="6" t="s">
        <v>1749</v>
      </c>
      <c r="K12" s="105" t="str">
        <f t="shared" si="0"/>
        <v>N/A</v>
      </c>
    </row>
    <row r="13" spans="1:11" x14ac:dyDescent="0.2">
      <c r="A13" s="124" t="s">
        <v>653</v>
      </c>
      <c r="B13" s="38" t="s">
        <v>224</v>
      </c>
      <c r="C13" s="5" t="s">
        <v>1749</v>
      </c>
      <c r="D13" s="5" t="str">
        <f>IF($B13="N/A","N/A",IF(C13&gt;5,"No",IF(C13&lt;=0,"No","Yes")))</f>
        <v>No</v>
      </c>
      <c r="E13" s="5" t="s">
        <v>1749</v>
      </c>
      <c r="F13" s="5" t="str">
        <f>IF($B13="N/A","N/A",IF(E13&gt;5,"No",IF(E13&lt;=0,"No","Yes")))</f>
        <v>No</v>
      </c>
      <c r="G13" s="5" t="s">
        <v>1749</v>
      </c>
      <c r="H13" s="5" t="str">
        <f>IF($B13="N/A","N/A",IF(G13&gt;5,"No",IF(G13&lt;=0,"No","Yes")))</f>
        <v>No</v>
      </c>
      <c r="I13" s="6" t="s">
        <v>1749</v>
      </c>
      <c r="J13" s="6" t="s">
        <v>1749</v>
      </c>
      <c r="K13" s="105" t="str">
        <f t="shared" si="0"/>
        <v>N/A</v>
      </c>
    </row>
    <row r="14" spans="1:11" x14ac:dyDescent="0.2">
      <c r="A14" s="124" t="s">
        <v>159</v>
      </c>
      <c r="B14" s="22" t="s">
        <v>214</v>
      </c>
      <c r="C14" s="5" t="s">
        <v>1749</v>
      </c>
      <c r="D14" s="5" t="str">
        <f>IF($B14="N/A","N/A",IF(C14&gt;100,"No",IF(C14&lt;95,"No","Yes")))</f>
        <v>No</v>
      </c>
      <c r="E14" s="5" t="s">
        <v>1749</v>
      </c>
      <c r="F14" s="5" t="str">
        <f>IF($B14="N/A","N/A",IF(E14&gt;100,"No",IF(E14&lt;95,"No","Yes")))</f>
        <v>No</v>
      </c>
      <c r="G14" s="5" t="s">
        <v>1749</v>
      </c>
      <c r="H14" s="5" t="str">
        <f>IF($B14="N/A","N/A",IF(G14&gt;100,"No",IF(G14&lt;95,"No","Yes")))</f>
        <v>No</v>
      </c>
      <c r="I14" s="6" t="s">
        <v>1749</v>
      </c>
      <c r="J14" s="6" t="s">
        <v>1749</v>
      </c>
      <c r="K14" s="105" t="str">
        <f t="shared" si="0"/>
        <v>N/A</v>
      </c>
    </row>
    <row r="15" spans="1:11" x14ac:dyDescent="0.2">
      <c r="A15" s="124" t="s">
        <v>32</v>
      </c>
      <c r="B15" s="22" t="s">
        <v>214</v>
      </c>
      <c r="C15" s="5" t="s">
        <v>1749</v>
      </c>
      <c r="D15" s="5" t="str">
        <f>IF($B15="N/A","N/A",IF(C15&gt;100,"No",IF(C15&lt;95,"No","Yes")))</f>
        <v>No</v>
      </c>
      <c r="E15" s="5" t="s">
        <v>1749</v>
      </c>
      <c r="F15" s="5" t="str">
        <f>IF($B15="N/A","N/A",IF(E15&gt;100,"No",IF(E15&lt;95,"No","Yes")))</f>
        <v>No</v>
      </c>
      <c r="G15" s="5" t="s">
        <v>1749</v>
      </c>
      <c r="H15" s="5" t="str">
        <f>IF($B15="N/A","N/A",IF(G15&gt;100,"No",IF(G15&lt;95,"No","Yes")))</f>
        <v>No</v>
      </c>
      <c r="I15" s="6" t="s">
        <v>1749</v>
      </c>
      <c r="J15" s="6" t="s">
        <v>1749</v>
      </c>
      <c r="K15" s="105" t="str">
        <f t="shared" si="0"/>
        <v>N/A</v>
      </c>
    </row>
    <row r="16" spans="1:11" x14ac:dyDescent="0.2">
      <c r="A16" s="124" t="s">
        <v>846</v>
      </c>
      <c r="B16" s="22" t="s">
        <v>226</v>
      </c>
      <c r="C16" s="5" t="s">
        <v>1749</v>
      </c>
      <c r="D16" s="5" t="str">
        <f>IF($B16="N/A","N/A",IF(C16&gt;30,"No",IF(C16&lt;5,"No","Yes")))</f>
        <v>No</v>
      </c>
      <c r="E16" s="5" t="s">
        <v>1749</v>
      </c>
      <c r="F16" s="5" t="str">
        <f>IF($B16="N/A","N/A",IF(E16&gt;30,"No",IF(E16&lt;5,"No","Yes")))</f>
        <v>No</v>
      </c>
      <c r="G16" s="5" t="s">
        <v>1749</v>
      </c>
      <c r="H16" s="5" t="str">
        <f>IF($B16="N/A","N/A",IF(G16&gt;30,"No",IF(G16&lt;5,"No","Yes")))</f>
        <v>No</v>
      </c>
      <c r="I16" s="6" t="s">
        <v>1749</v>
      </c>
      <c r="J16" s="6" t="s">
        <v>1749</v>
      </c>
      <c r="K16" s="105" t="str">
        <f t="shared" si="0"/>
        <v>N/A</v>
      </c>
    </row>
    <row r="17" spans="1:11" x14ac:dyDescent="0.2">
      <c r="A17" s="124" t="s">
        <v>847</v>
      </c>
      <c r="B17" s="22" t="s">
        <v>227</v>
      </c>
      <c r="C17" s="5" t="s">
        <v>1749</v>
      </c>
      <c r="D17" s="5" t="str">
        <f>IF($B17="N/A","N/A",IF(C17&gt;75,"No",IF(C17&lt;15,"No","Yes")))</f>
        <v>No</v>
      </c>
      <c r="E17" s="5" t="s">
        <v>1749</v>
      </c>
      <c r="F17" s="5" t="str">
        <f>IF($B17="N/A","N/A",IF(E17&gt;75,"No",IF(E17&lt;15,"No","Yes")))</f>
        <v>No</v>
      </c>
      <c r="G17" s="5" t="s">
        <v>1749</v>
      </c>
      <c r="H17" s="5" t="str">
        <f>IF($B17="N/A","N/A",IF(G17&gt;75,"No",IF(G17&lt;15,"No","Yes")))</f>
        <v>No</v>
      </c>
      <c r="I17" s="6" t="s">
        <v>1749</v>
      </c>
      <c r="J17" s="6" t="s">
        <v>1749</v>
      </c>
      <c r="K17" s="105" t="str">
        <f t="shared" si="0"/>
        <v>N/A</v>
      </c>
    </row>
    <row r="18" spans="1:11" x14ac:dyDescent="0.2">
      <c r="A18" s="124" t="s">
        <v>848</v>
      </c>
      <c r="B18" s="22" t="s">
        <v>228</v>
      </c>
      <c r="C18" s="5" t="s">
        <v>1749</v>
      </c>
      <c r="D18" s="5" t="str">
        <f>IF($B18="N/A","N/A",IF(C18&gt;70,"No",IF(C18&lt;25,"No","Yes")))</f>
        <v>No</v>
      </c>
      <c r="E18" s="5" t="s">
        <v>1749</v>
      </c>
      <c r="F18" s="5" t="str">
        <f>IF($B18="N/A","N/A",IF(E18&gt;70,"No",IF(E18&lt;25,"No","Yes")))</f>
        <v>No</v>
      </c>
      <c r="G18" s="5" t="s">
        <v>1749</v>
      </c>
      <c r="H18" s="5" t="str">
        <f>IF($B18="N/A","N/A",IF(G18&gt;70,"No",IF(G18&lt;25,"No","Yes")))</f>
        <v>No</v>
      </c>
      <c r="I18" s="6" t="s">
        <v>1749</v>
      </c>
      <c r="J18" s="6" t="s">
        <v>1749</v>
      </c>
      <c r="K18" s="105" t="str">
        <f t="shared" si="0"/>
        <v>N/A</v>
      </c>
    </row>
    <row r="19" spans="1:11" x14ac:dyDescent="0.2">
      <c r="A19" s="124" t="s">
        <v>160</v>
      </c>
      <c r="B19" s="22" t="s">
        <v>214</v>
      </c>
      <c r="C19" s="5" t="s">
        <v>1749</v>
      </c>
      <c r="D19" s="5" t="str">
        <f>IF($B19="N/A","N/A",IF(C19&gt;100,"No",IF(C19&lt;95,"No","Yes")))</f>
        <v>No</v>
      </c>
      <c r="E19" s="5" t="s">
        <v>1749</v>
      </c>
      <c r="F19" s="5" t="str">
        <f>IF($B19="N/A","N/A",IF(E19&gt;100,"No",IF(E19&lt;95,"No","Yes")))</f>
        <v>No</v>
      </c>
      <c r="G19" s="5" t="s">
        <v>1749</v>
      </c>
      <c r="H19" s="5" t="str">
        <f>IF($B19="N/A","N/A",IF(G19&gt;100,"No",IF(G19&lt;95,"No","Yes")))</f>
        <v>No</v>
      </c>
      <c r="I19" s="6" t="s">
        <v>1749</v>
      </c>
      <c r="J19" s="6" t="s">
        <v>1749</v>
      </c>
      <c r="K19" s="105" t="str">
        <f t="shared" si="0"/>
        <v>N/A</v>
      </c>
    </row>
    <row r="20" spans="1:11" x14ac:dyDescent="0.2">
      <c r="A20" s="103" t="s">
        <v>372</v>
      </c>
      <c r="B20" s="22" t="s">
        <v>241</v>
      </c>
      <c r="C20" s="5" t="s">
        <v>1749</v>
      </c>
      <c r="D20" s="5" t="str">
        <f>IF($B20="N/A","N/A",IF(C20&gt;5,"No",IF(C20&lt;1,"No","Yes")))</f>
        <v>No</v>
      </c>
      <c r="E20" s="5" t="s">
        <v>1749</v>
      </c>
      <c r="F20" s="5" t="str">
        <f>IF($B20="N/A","N/A",IF(E20&gt;5,"No",IF(E20&lt;1,"No","Yes")))</f>
        <v>No</v>
      </c>
      <c r="G20" s="5" t="s">
        <v>1749</v>
      </c>
      <c r="H20" s="5" t="str">
        <f>IF($B20="N/A","N/A",IF(G20&gt;5,"No",IF(G20&lt;1,"No","Yes")))</f>
        <v>No</v>
      </c>
      <c r="I20" s="6" t="s">
        <v>1749</v>
      </c>
      <c r="J20" s="6" t="s">
        <v>1749</v>
      </c>
      <c r="K20" s="105" t="str">
        <f t="shared" si="0"/>
        <v>N/A</v>
      </c>
    </row>
    <row r="21" spans="1:11" x14ac:dyDescent="0.2">
      <c r="A21" s="103" t="s">
        <v>374</v>
      </c>
      <c r="B21" s="22" t="s">
        <v>242</v>
      </c>
      <c r="C21" s="5" t="s">
        <v>1749</v>
      </c>
      <c r="D21" s="5" t="str">
        <f>IF($B21="N/A","N/A",IF(C21&gt;98,"No",IF(C21&lt;8,"No","Yes")))</f>
        <v>No</v>
      </c>
      <c r="E21" s="5" t="s">
        <v>1749</v>
      </c>
      <c r="F21" s="5" t="str">
        <f>IF($B21="N/A","N/A",IF(E21&gt;98,"No",IF(E21&lt;8,"No","Yes")))</f>
        <v>No</v>
      </c>
      <c r="G21" s="5" t="s">
        <v>1749</v>
      </c>
      <c r="H21" s="5" t="str">
        <f>IF($B21="N/A","N/A",IF(G21&gt;98,"No",IF(G21&lt;8,"No","Yes")))</f>
        <v>No</v>
      </c>
      <c r="I21" s="6" t="s">
        <v>1749</v>
      </c>
      <c r="J21" s="6" t="s">
        <v>1749</v>
      </c>
      <c r="K21" s="105" t="str">
        <f t="shared" si="0"/>
        <v>N/A</v>
      </c>
    </row>
    <row r="22" spans="1:11" x14ac:dyDescent="0.2">
      <c r="A22" s="120" t="s">
        <v>375</v>
      </c>
      <c r="B22" s="126" t="s">
        <v>224</v>
      </c>
      <c r="C22" s="114" t="s">
        <v>1749</v>
      </c>
      <c r="D22" s="114" t="str">
        <f>IF($B22="N/A","N/A",IF(C22&gt;5,"No",IF(C22&lt;=0,"No","Yes")))</f>
        <v>No</v>
      </c>
      <c r="E22" s="114" t="s">
        <v>1749</v>
      </c>
      <c r="F22" s="114" t="str">
        <f>IF($B22="N/A","N/A",IF(E22&gt;5,"No",IF(E22&lt;=0,"No","Yes")))</f>
        <v>No</v>
      </c>
      <c r="G22" s="114" t="s">
        <v>1749</v>
      </c>
      <c r="H22" s="114" t="str">
        <f>IF($B22="N/A","N/A",IF(G22&gt;5,"No",IF(G22&lt;=0,"No","Yes")))</f>
        <v>No</v>
      </c>
      <c r="I22" s="115" t="s">
        <v>1749</v>
      </c>
      <c r="J22" s="115" t="s">
        <v>1749</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2019-05-15T19:52:49Z</dcterms:modified>
  <dc:language>English</dc:language>
</cp:coreProperties>
</file>